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K:\Projects\FWC\Invasive_Plants_FY25\x_Special_Tasks\Workshops_FY25\Documents\Files_to_be_emailed\"/>
    </mc:Choice>
  </mc:AlternateContent>
  <xr:revisionPtr revIDLastSave="0" documentId="13_ncr:1_{B790B338-A9D0-47DB-8F3D-47692134A644}" xr6:coauthVersionLast="47" xr6:coauthVersionMax="47" xr10:uidLastSave="{00000000-0000-0000-0000-000000000000}"/>
  <bookViews>
    <workbookView xWindow="19080" yWindow="-120" windowWidth="29040" windowHeight="15720" tabRatio="809" firstSheet="1" activeTab="4" xr2:uid="{00000000-000D-0000-FFFF-FFFF00000000}"/>
  </bookViews>
  <sheets>
    <sheet name="Complian_example" sheetId="1" state="hidden" r:id="rId1"/>
    <sheet name="Original_data" sheetId="2" r:id="rId2"/>
    <sheet name="lookups" sheetId="4" state="hidden" r:id="rId3"/>
    <sheet name="Ouput_table" sheetId="12" r:id="rId4"/>
    <sheet name="All_summary" sheetId="9" r:id="rId5"/>
    <sheet name="Summary_species" sheetId="6" r:id="rId6"/>
    <sheet name="Summary_management_unit" sheetId="17" r:id="rId7"/>
    <sheet name="Lookup_Tables" sheetId="11" r:id="rId8"/>
    <sheet name="Avenza_Schema_Ref" sheetId="13" r:id="rId9"/>
    <sheet name="Example..." sheetId="16" r:id="rId10"/>
  </sheets>
  <definedNames>
    <definedName name="_xlnm._FilterDatabase" localSheetId="3" hidden="1">Ouput_table!$A$1:$S$498</definedName>
    <definedName name="_xlnm.Database">Complian_example!$A$21:$Y$53</definedName>
    <definedName name="Sizes">lookups!$A$1:$B$18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9" l="1"/>
  <c r="D6" i="17" l="1"/>
  <c r="E6" i="17"/>
  <c r="G6" i="17"/>
  <c r="H6" i="17"/>
  <c r="I6" i="17"/>
  <c r="D7" i="17"/>
  <c r="E7" i="17"/>
  <c r="G7" i="17"/>
  <c r="H7" i="17"/>
  <c r="I7" i="17"/>
  <c r="D8" i="17"/>
  <c r="E8" i="17"/>
  <c r="G8" i="17"/>
  <c r="H8" i="17"/>
  <c r="I8" i="17" s="1"/>
  <c r="D9" i="17"/>
  <c r="E9" i="17"/>
  <c r="G9" i="17"/>
  <c r="I9" i="17" s="1"/>
  <c r="H9" i="17"/>
  <c r="D10" i="17"/>
  <c r="E10" i="17"/>
  <c r="G10" i="17"/>
  <c r="H10" i="17"/>
  <c r="I10" i="17"/>
  <c r="D11" i="17"/>
  <c r="E11" i="17"/>
  <c r="G11" i="17"/>
  <c r="H11" i="17"/>
  <c r="I11" i="17"/>
  <c r="D12" i="17"/>
  <c r="E12" i="17"/>
  <c r="G12" i="17"/>
  <c r="H12" i="17"/>
  <c r="I12" i="17"/>
  <c r="G5" i="17"/>
  <c r="P9" i="12"/>
  <c r="Q9" i="12"/>
  <c r="P10" i="12"/>
  <c r="Q10" i="12"/>
  <c r="P11" i="12"/>
  <c r="Q11" i="12"/>
  <c r="P12" i="12"/>
  <c r="Q12" i="12"/>
  <c r="P13" i="12"/>
  <c r="Q13" i="12"/>
  <c r="P14" i="12"/>
  <c r="Q14" i="12"/>
  <c r="P15" i="12"/>
  <c r="Q15" i="12"/>
  <c r="P16" i="12"/>
  <c r="Q16" i="12"/>
  <c r="P17" i="12"/>
  <c r="Q17" i="12"/>
  <c r="P18" i="12"/>
  <c r="Q18" i="12"/>
  <c r="P19" i="12"/>
  <c r="Q19" i="12"/>
  <c r="P20" i="12"/>
  <c r="Q20" i="12"/>
  <c r="P21" i="12"/>
  <c r="Q21" i="12"/>
  <c r="P22" i="12"/>
  <c r="Q22" i="12"/>
  <c r="P23" i="12"/>
  <c r="Q23" i="12"/>
  <c r="P24" i="12"/>
  <c r="Q24" i="12"/>
  <c r="P25" i="12"/>
  <c r="Q25" i="12"/>
  <c r="P26" i="12"/>
  <c r="Q26" i="12"/>
  <c r="P27" i="12"/>
  <c r="Q27" i="12"/>
  <c r="P28" i="12"/>
  <c r="Q28" i="12"/>
  <c r="P29" i="12"/>
  <c r="Q29" i="12"/>
  <c r="P30" i="12"/>
  <c r="Q30" i="12"/>
  <c r="P31" i="12"/>
  <c r="Q31" i="12"/>
  <c r="P32" i="12"/>
  <c r="Q32" i="12"/>
  <c r="P33" i="12"/>
  <c r="Q33" i="12"/>
  <c r="P34" i="12"/>
  <c r="Q34" i="12"/>
  <c r="P35" i="12"/>
  <c r="Q35" i="12"/>
  <c r="P36" i="12"/>
  <c r="Q36" i="12"/>
  <c r="P37" i="12"/>
  <c r="Q37" i="12"/>
  <c r="P38" i="12"/>
  <c r="Q38" i="12"/>
  <c r="P39" i="12"/>
  <c r="Q39" i="12"/>
  <c r="P40" i="12"/>
  <c r="Q40" i="12"/>
  <c r="P41" i="12"/>
  <c r="Q41" i="12"/>
  <c r="P42" i="12"/>
  <c r="Q42" i="12"/>
  <c r="P43" i="12"/>
  <c r="Q43" i="12"/>
  <c r="P44" i="12"/>
  <c r="Q44" i="12"/>
  <c r="P45" i="12"/>
  <c r="Q45" i="12"/>
  <c r="P46" i="12"/>
  <c r="Q46" i="12"/>
  <c r="P47" i="12"/>
  <c r="Q47" i="12"/>
  <c r="P48" i="12"/>
  <c r="Q48" i="12"/>
  <c r="P49" i="12"/>
  <c r="Q49" i="12"/>
  <c r="P50" i="12"/>
  <c r="Q50" i="12"/>
  <c r="P51" i="12"/>
  <c r="Q51" i="12"/>
  <c r="P52" i="12"/>
  <c r="Q52" i="12"/>
  <c r="P53" i="12"/>
  <c r="Q53" i="12"/>
  <c r="P54" i="12"/>
  <c r="Q54" i="12"/>
  <c r="P55" i="12"/>
  <c r="Q55" i="12"/>
  <c r="P56" i="12"/>
  <c r="Q56" i="12"/>
  <c r="P57" i="12"/>
  <c r="Q57" i="12"/>
  <c r="P58" i="12"/>
  <c r="Q58" i="12"/>
  <c r="P59" i="12"/>
  <c r="Q59" i="12"/>
  <c r="P60" i="12"/>
  <c r="Q60" i="12"/>
  <c r="P61" i="12"/>
  <c r="Q61" i="12"/>
  <c r="P62" i="12"/>
  <c r="Q62" i="12"/>
  <c r="P63" i="12"/>
  <c r="Q63" i="12"/>
  <c r="P64" i="12"/>
  <c r="Q64" i="12"/>
  <c r="P65" i="12"/>
  <c r="Q65" i="12"/>
  <c r="P66" i="12"/>
  <c r="Q66" i="12"/>
  <c r="P67" i="12"/>
  <c r="Q67" i="12"/>
  <c r="P68" i="12"/>
  <c r="Q68" i="12"/>
  <c r="P69" i="12"/>
  <c r="Q69" i="12"/>
  <c r="P70" i="12"/>
  <c r="Q70" i="12"/>
  <c r="P71" i="12"/>
  <c r="Q71" i="12"/>
  <c r="P72" i="12"/>
  <c r="Q72" i="12"/>
  <c r="P73" i="12"/>
  <c r="Q73" i="12"/>
  <c r="P74" i="12"/>
  <c r="Q74" i="12"/>
  <c r="P75" i="12"/>
  <c r="Q75" i="12"/>
  <c r="P76" i="12"/>
  <c r="Q76" i="12"/>
  <c r="P77" i="12"/>
  <c r="Q77" i="12"/>
  <c r="P78" i="12"/>
  <c r="Q78" i="12"/>
  <c r="P79" i="12"/>
  <c r="Q79" i="12"/>
  <c r="P80" i="12"/>
  <c r="Q80" i="12"/>
  <c r="P81" i="12"/>
  <c r="Q81" i="12"/>
  <c r="P82" i="12"/>
  <c r="Q82" i="12"/>
  <c r="P83" i="12"/>
  <c r="Q83" i="12"/>
  <c r="P84" i="12"/>
  <c r="Q84" i="12"/>
  <c r="P85" i="12"/>
  <c r="Q85" i="12"/>
  <c r="P86" i="12"/>
  <c r="Q86" i="12"/>
  <c r="P87" i="12"/>
  <c r="Q87" i="12"/>
  <c r="P88" i="12"/>
  <c r="Q88" i="12"/>
  <c r="P89" i="12"/>
  <c r="Q89" i="12"/>
  <c r="P90" i="12"/>
  <c r="Q90" i="12"/>
  <c r="P91" i="12"/>
  <c r="Q91" i="12"/>
  <c r="P92" i="12"/>
  <c r="Q92" i="12"/>
  <c r="P93" i="12"/>
  <c r="Q93" i="12"/>
  <c r="P94" i="12"/>
  <c r="Q94" i="12"/>
  <c r="P95" i="12"/>
  <c r="Q95" i="12"/>
  <c r="P96" i="12"/>
  <c r="Q96" i="12"/>
  <c r="P97" i="12"/>
  <c r="Q97" i="12"/>
  <c r="P98" i="12"/>
  <c r="Q98" i="12"/>
  <c r="P99" i="12"/>
  <c r="Q99" i="12"/>
  <c r="P3" i="12"/>
  <c r="Q3" i="12"/>
  <c r="P4" i="12"/>
  <c r="Q4" i="12"/>
  <c r="P5" i="12"/>
  <c r="Q5" i="12"/>
  <c r="P6" i="12"/>
  <c r="Q6" i="12"/>
  <c r="P7" i="12"/>
  <c r="Q7" i="12"/>
  <c r="P8" i="12"/>
  <c r="Q8" i="12"/>
  <c r="Q2" i="12"/>
  <c r="P2" i="12"/>
  <c r="J4" i="17" s="1"/>
  <c r="O2" i="12"/>
  <c r="K12" i="6"/>
  <c r="L12" i="6"/>
  <c r="M12" i="6"/>
  <c r="K13" i="6"/>
  <c r="L13" i="6"/>
  <c r="M13" i="6"/>
  <c r="K14" i="6"/>
  <c r="L14" i="6"/>
  <c r="M14" i="6"/>
  <c r="K15" i="6"/>
  <c r="L15" i="6"/>
  <c r="M15" i="6"/>
  <c r="K16" i="6"/>
  <c r="L16" i="6"/>
  <c r="M16" i="6"/>
  <c r="K17" i="6"/>
  <c r="L17" i="6"/>
  <c r="M17" i="6"/>
  <c r="K18" i="6"/>
  <c r="L18" i="6"/>
  <c r="M18" i="6"/>
  <c r="K19" i="6"/>
  <c r="L19" i="6"/>
  <c r="M19" i="6"/>
  <c r="K20" i="6"/>
  <c r="L20" i="6"/>
  <c r="M20" i="6"/>
  <c r="K21" i="6"/>
  <c r="L21" i="6"/>
  <c r="M21" i="6"/>
  <c r="K22" i="6"/>
  <c r="L22" i="6"/>
  <c r="M22" i="6"/>
  <c r="K23" i="6"/>
  <c r="L23" i="6"/>
  <c r="M23" i="6"/>
  <c r="K24" i="6"/>
  <c r="L24" i="6"/>
  <c r="M24" i="6"/>
  <c r="K25" i="6"/>
  <c r="L25" i="6"/>
  <c r="M25" i="6"/>
  <c r="K26" i="6"/>
  <c r="L26" i="6"/>
  <c r="M26" i="6"/>
  <c r="K27" i="6"/>
  <c r="L27" i="6"/>
  <c r="M27" i="6"/>
  <c r="K28" i="6"/>
  <c r="L28" i="6"/>
  <c r="M28" i="6"/>
  <c r="K29" i="6"/>
  <c r="L29" i="6"/>
  <c r="M29" i="6"/>
  <c r="K30" i="6"/>
  <c r="L30" i="6"/>
  <c r="M30" i="6"/>
  <c r="K31" i="6"/>
  <c r="L31" i="6"/>
  <c r="M31" i="6"/>
  <c r="K32" i="6"/>
  <c r="L32" i="6"/>
  <c r="M32" i="6"/>
  <c r="K33" i="6"/>
  <c r="L33" i="6"/>
  <c r="M33" i="6"/>
  <c r="K34" i="6"/>
  <c r="L34" i="6"/>
  <c r="M34" i="6"/>
  <c r="K35" i="6"/>
  <c r="L35" i="6"/>
  <c r="M35" i="6"/>
  <c r="K36" i="6"/>
  <c r="L36" i="6"/>
  <c r="M36" i="6"/>
  <c r="K37" i="6"/>
  <c r="L37" i="6"/>
  <c r="M37" i="6"/>
  <c r="K38" i="6"/>
  <c r="L38" i="6"/>
  <c r="M38" i="6"/>
  <c r="K39" i="6"/>
  <c r="L39" i="6"/>
  <c r="M39" i="6"/>
  <c r="K40" i="6"/>
  <c r="L40" i="6"/>
  <c r="M40" i="6"/>
  <c r="K41" i="6"/>
  <c r="L41" i="6"/>
  <c r="M41" i="6"/>
  <c r="K42" i="6"/>
  <c r="L42" i="6"/>
  <c r="M42" i="6"/>
  <c r="K43" i="6"/>
  <c r="L43" i="6"/>
  <c r="M43" i="6"/>
  <c r="K44" i="6"/>
  <c r="L44" i="6"/>
  <c r="M44" i="6"/>
  <c r="K45" i="6"/>
  <c r="L45" i="6"/>
  <c r="M45" i="6"/>
  <c r="K46" i="6"/>
  <c r="L46" i="6"/>
  <c r="M46" i="6"/>
  <c r="K47" i="6"/>
  <c r="L47" i="6"/>
  <c r="M47" i="6"/>
  <c r="K48" i="6"/>
  <c r="L48" i="6"/>
  <c r="M48" i="6"/>
  <c r="K49" i="6"/>
  <c r="L49" i="6"/>
  <c r="M49" i="6"/>
  <c r="K50" i="6"/>
  <c r="L50" i="6"/>
  <c r="M50" i="6"/>
  <c r="K51" i="6"/>
  <c r="L51" i="6"/>
  <c r="M51" i="6"/>
  <c r="K52" i="6"/>
  <c r="L52" i="6"/>
  <c r="M52" i="6"/>
  <c r="K53" i="6"/>
  <c r="L53" i="6"/>
  <c r="M53" i="6"/>
  <c r="K54" i="6"/>
  <c r="L54" i="6"/>
  <c r="M54" i="6"/>
  <c r="K55" i="6"/>
  <c r="L55" i="6"/>
  <c r="M55" i="6"/>
  <c r="K56" i="6"/>
  <c r="L56" i="6"/>
  <c r="M56" i="6"/>
  <c r="K57" i="6"/>
  <c r="L57" i="6"/>
  <c r="M57" i="6"/>
  <c r="K58" i="6"/>
  <c r="L58" i="6"/>
  <c r="M58" i="6"/>
  <c r="K59" i="6"/>
  <c r="L59" i="6"/>
  <c r="M59" i="6"/>
  <c r="K60" i="6"/>
  <c r="L60" i="6"/>
  <c r="M60" i="6"/>
  <c r="K61" i="6"/>
  <c r="L61" i="6"/>
  <c r="M61" i="6"/>
  <c r="K62" i="6"/>
  <c r="L62" i="6"/>
  <c r="M62" i="6"/>
  <c r="K63" i="6"/>
  <c r="L63" i="6"/>
  <c r="M63" i="6"/>
  <c r="K64" i="6"/>
  <c r="L64" i="6"/>
  <c r="M64" i="6"/>
  <c r="K65" i="6"/>
  <c r="L65" i="6"/>
  <c r="M65" i="6"/>
  <c r="K66" i="6"/>
  <c r="L66" i="6"/>
  <c r="M66" i="6"/>
  <c r="K67" i="6"/>
  <c r="L67" i="6"/>
  <c r="M67" i="6"/>
  <c r="K68" i="6"/>
  <c r="L68" i="6"/>
  <c r="M68" i="6"/>
  <c r="K69" i="6"/>
  <c r="L69" i="6"/>
  <c r="M69" i="6"/>
  <c r="K70" i="6"/>
  <c r="L70" i="6"/>
  <c r="M70" i="6"/>
  <c r="K71" i="6"/>
  <c r="L71" i="6"/>
  <c r="M71" i="6"/>
  <c r="K72" i="6"/>
  <c r="L72" i="6"/>
  <c r="M72" i="6"/>
  <c r="K73" i="6"/>
  <c r="L73" i="6"/>
  <c r="M73" i="6"/>
  <c r="K74" i="6"/>
  <c r="L74" i="6"/>
  <c r="M74" i="6"/>
  <c r="K75" i="6"/>
  <c r="L75" i="6"/>
  <c r="M75" i="6"/>
  <c r="K76" i="6"/>
  <c r="L76" i="6"/>
  <c r="M76" i="6"/>
  <c r="K77" i="6"/>
  <c r="L77" i="6"/>
  <c r="M77" i="6"/>
  <c r="K78" i="6"/>
  <c r="L78" i="6"/>
  <c r="M78" i="6"/>
  <c r="K79" i="6"/>
  <c r="L79" i="6"/>
  <c r="M79" i="6"/>
  <c r="K80" i="6"/>
  <c r="L80" i="6"/>
  <c r="M80" i="6"/>
  <c r="K81" i="6"/>
  <c r="L81" i="6"/>
  <c r="M81" i="6"/>
  <c r="K82" i="6"/>
  <c r="L82" i="6"/>
  <c r="M82" i="6"/>
  <c r="K83" i="6"/>
  <c r="L83" i="6"/>
  <c r="M83" i="6"/>
  <c r="K84" i="6"/>
  <c r="L84" i="6"/>
  <c r="M84" i="6"/>
  <c r="K85" i="6"/>
  <c r="L85" i="6"/>
  <c r="M85" i="6"/>
  <c r="K86" i="6"/>
  <c r="L86" i="6"/>
  <c r="M86" i="6"/>
  <c r="K87" i="6"/>
  <c r="L87" i="6"/>
  <c r="M87" i="6"/>
  <c r="K88" i="6"/>
  <c r="L88" i="6"/>
  <c r="M88" i="6"/>
  <c r="K89" i="6"/>
  <c r="L89" i="6"/>
  <c r="M89" i="6"/>
  <c r="K90" i="6"/>
  <c r="L90" i="6"/>
  <c r="M90" i="6"/>
  <c r="K91" i="6"/>
  <c r="L91" i="6"/>
  <c r="M91" i="6"/>
  <c r="K92" i="6"/>
  <c r="L92" i="6"/>
  <c r="M92" i="6"/>
  <c r="K93" i="6"/>
  <c r="L93" i="6"/>
  <c r="M93" i="6"/>
  <c r="K94" i="6"/>
  <c r="L94" i="6"/>
  <c r="M94" i="6"/>
  <c r="K95" i="6"/>
  <c r="L95" i="6"/>
  <c r="M95" i="6"/>
  <c r="K96" i="6"/>
  <c r="L96" i="6"/>
  <c r="M96" i="6"/>
  <c r="K97" i="6"/>
  <c r="L97" i="6"/>
  <c r="M97" i="6"/>
  <c r="K98" i="6"/>
  <c r="L98" i="6"/>
  <c r="M98" i="6"/>
  <c r="K99" i="6"/>
  <c r="L99" i="6"/>
  <c r="M99" i="6"/>
  <c r="K100" i="6"/>
  <c r="L100" i="6"/>
  <c r="M100" i="6"/>
  <c r="K101" i="6"/>
  <c r="L101" i="6"/>
  <c r="M101" i="6"/>
  <c r="K102" i="6"/>
  <c r="L102" i="6"/>
  <c r="M102" i="6"/>
  <c r="K103" i="6"/>
  <c r="L103" i="6"/>
  <c r="M103" i="6"/>
  <c r="K104" i="6"/>
  <c r="L104" i="6"/>
  <c r="M104" i="6"/>
  <c r="K105" i="6"/>
  <c r="L105" i="6"/>
  <c r="M105" i="6"/>
  <c r="K106" i="6"/>
  <c r="L106" i="6"/>
  <c r="M106" i="6"/>
  <c r="K107" i="6"/>
  <c r="L107" i="6"/>
  <c r="M107" i="6"/>
  <c r="K108" i="6"/>
  <c r="L108" i="6"/>
  <c r="M108" i="6"/>
  <c r="K109" i="6"/>
  <c r="L109" i="6"/>
  <c r="M109" i="6"/>
  <c r="K110" i="6"/>
  <c r="L110" i="6"/>
  <c r="M110" i="6"/>
  <c r="K111" i="6"/>
  <c r="L111" i="6"/>
  <c r="M111" i="6"/>
  <c r="K112" i="6"/>
  <c r="L112" i="6"/>
  <c r="M112" i="6"/>
  <c r="K113" i="6"/>
  <c r="L113" i="6"/>
  <c r="M113" i="6"/>
  <c r="K114" i="6"/>
  <c r="L114" i="6"/>
  <c r="M114" i="6"/>
  <c r="K115" i="6"/>
  <c r="L115" i="6"/>
  <c r="M115" i="6"/>
  <c r="K116" i="6"/>
  <c r="L116" i="6"/>
  <c r="M116" i="6"/>
  <c r="K117" i="6"/>
  <c r="L117" i="6"/>
  <c r="M117" i="6"/>
  <c r="K118" i="6"/>
  <c r="L118" i="6"/>
  <c r="M118" i="6"/>
  <c r="K119" i="6"/>
  <c r="L119" i="6"/>
  <c r="M119" i="6"/>
  <c r="K120" i="6"/>
  <c r="L120" i="6"/>
  <c r="M120" i="6"/>
  <c r="K121" i="6"/>
  <c r="L121" i="6"/>
  <c r="M121" i="6"/>
  <c r="K122" i="6"/>
  <c r="L122" i="6"/>
  <c r="M122" i="6"/>
  <c r="K123" i="6"/>
  <c r="L123" i="6"/>
  <c r="M123" i="6"/>
  <c r="K124" i="6"/>
  <c r="L124" i="6"/>
  <c r="M124" i="6"/>
  <c r="K125" i="6"/>
  <c r="L125" i="6"/>
  <c r="M125" i="6"/>
  <c r="K126" i="6"/>
  <c r="L126" i="6"/>
  <c r="M126" i="6"/>
  <c r="K127" i="6"/>
  <c r="L127" i="6"/>
  <c r="M127" i="6"/>
  <c r="K128" i="6"/>
  <c r="L128" i="6"/>
  <c r="M128" i="6"/>
  <c r="K129" i="6"/>
  <c r="L129" i="6"/>
  <c r="M129" i="6"/>
  <c r="K130" i="6"/>
  <c r="L130" i="6"/>
  <c r="M130" i="6"/>
  <c r="K131" i="6"/>
  <c r="L131" i="6"/>
  <c r="M131" i="6"/>
  <c r="K132" i="6"/>
  <c r="L132" i="6"/>
  <c r="M132" i="6"/>
  <c r="K133" i="6"/>
  <c r="L133" i="6"/>
  <c r="M133" i="6"/>
  <c r="K134" i="6"/>
  <c r="L134" i="6"/>
  <c r="M134" i="6"/>
  <c r="K135" i="6"/>
  <c r="L135" i="6"/>
  <c r="M135" i="6"/>
  <c r="K136" i="6"/>
  <c r="L136" i="6"/>
  <c r="M136" i="6"/>
  <c r="K137" i="6"/>
  <c r="L137" i="6"/>
  <c r="M137" i="6"/>
  <c r="K138" i="6"/>
  <c r="L138" i="6"/>
  <c r="M138" i="6"/>
  <c r="K139" i="6"/>
  <c r="L139" i="6"/>
  <c r="M139" i="6"/>
  <c r="K140" i="6"/>
  <c r="L140" i="6"/>
  <c r="M140" i="6"/>
  <c r="K141" i="6"/>
  <c r="L141" i="6"/>
  <c r="M141" i="6"/>
  <c r="K142" i="6"/>
  <c r="L142" i="6"/>
  <c r="M142" i="6"/>
  <c r="K143" i="6"/>
  <c r="L143" i="6"/>
  <c r="M143" i="6"/>
  <c r="K144" i="6"/>
  <c r="L144" i="6"/>
  <c r="M144" i="6"/>
  <c r="K145" i="6"/>
  <c r="L145" i="6"/>
  <c r="M145" i="6"/>
  <c r="K146" i="6"/>
  <c r="L146" i="6"/>
  <c r="M146" i="6"/>
  <c r="K147" i="6"/>
  <c r="L147" i="6"/>
  <c r="M147" i="6"/>
  <c r="K148" i="6"/>
  <c r="L148" i="6"/>
  <c r="M148" i="6"/>
  <c r="K149" i="6"/>
  <c r="L149" i="6"/>
  <c r="M149" i="6"/>
  <c r="K150" i="6"/>
  <c r="L150" i="6"/>
  <c r="M150" i="6"/>
  <c r="K151" i="6"/>
  <c r="L151" i="6"/>
  <c r="M151" i="6"/>
  <c r="K152" i="6"/>
  <c r="L152" i="6"/>
  <c r="M152" i="6"/>
  <c r="K153" i="6"/>
  <c r="L153" i="6"/>
  <c r="M153" i="6"/>
  <c r="K154" i="6"/>
  <c r="L154" i="6"/>
  <c r="M154" i="6"/>
  <c r="K155" i="6"/>
  <c r="L155" i="6"/>
  <c r="M155" i="6"/>
  <c r="K156" i="6"/>
  <c r="L156" i="6"/>
  <c r="M156" i="6"/>
  <c r="K157" i="6"/>
  <c r="L157" i="6"/>
  <c r="M157" i="6"/>
  <c r="K158" i="6"/>
  <c r="L158" i="6"/>
  <c r="M158" i="6"/>
  <c r="K159" i="6"/>
  <c r="L159" i="6"/>
  <c r="M159" i="6"/>
  <c r="K160" i="6"/>
  <c r="L160" i="6"/>
  <c r="M160" i="6"/>
  <c r="K161" i="6"/>
  <c r="L161" i="6"/>
  <c r="M161" i="6"/>
  <c r="K162" i="6"/>
  <c r="L162" i="6"/>
  <c r="M162" i="6"/>
  <c r="K163" i="6"/>
  <c r="L163" i="6"/>
  <c r="M163" i="6"/>
  <c r="K164" i="6"/>
  <c r="L164" i="6"/>
  <c r="M164" i="6"/>
  <c r="K165" i="6"/>
  <c r="L165" i="6"/>
  <c r="M165" i="6"/>
  <c r="K166" i="6"/>
  <c r="L166" i="6"/>
  <c r="M166" i="6"/>
  <c r="K167" i="6"/>
  <c r="L167" i="6"/>
  <c r="M167" i="6"/>
  <c r="K168" i="6"/>
  <c r="L168" i="6"/>
  <c r="M168" i="6"/>
  <c r="K169" i="6"/>
  <c r="L169" i="6"/>
  <c r="M169" i="6"/>
  <c r="K170" i="6"/>
  <c r="L170" i="6"/>
  <c r="M170" i="6"/>
  <c r="K171" i="6"/>
  <c r="L171" i="6"/>
  <c r="M171" i="6"/>
  <c r="K172" i="6"/>
  <c r="L172" i="6"/>
  <c r="M172" i="6"/>
  <c r="K173" i="6"/>
  <c r="L173" i="6"/>
  <c r="M173" i="6"/>
  <c r="K174" i="6"/>
  <c r="L174" i="6"/>
  <c r="M174" i="6"/>
  <c r="K175" i="6"/>
  <c r="L175" i="6"/>
  <c r="M175" i="6"/>
  <c r="K176" i="6"/>
  <c r="L176" i="6"/>
  <c r="M176" i="6"/>
  <c r="K177" i="6"/>
  <c r="L177" i="6"/>
  <c r="M177" i="6"/>
  <c r="K178" i="6"/>
  <c r="L178" i="6"/>
  <c r="M178" i="6"/>
  <c r="K179" i="6"/>
  <c r="L179" i="6"/>
  <c r="M179" i="6"/>
  <c r="K180" i="6"/>
  <c r="L180" i="6"/>
  <c r="M180" i="6"/>
  <c r="K181" i="6"/>
  <c r="L181" i="6"/>
  <c r="M181" i="6"/>
  <c r="K182" i="6"/>
  <c r="L182" i="6"/>
  <c r="M182" i="6"/>
  <c r="K183" i="6"/>
  <c r="L183" i="6"/>
  <c r="M183" i="6"/>
  <c r="K184" i="6"/>
  <c r="L184" i="6"/>
  <c r="M184" i="6"/>
  <c r="K185" i="6"/>
  <c r="L185" i="6"/>
  <c r="M185" i="6"/>
  <c r="K186" i="6"/>
  <c r="L186" i="6"/>
  <c r="M186" i="6"/>
  <c r="K187" i="6"/>
  <c r="L187" i="6"/>
  <c r="M187" i="6"/>
  <c r="K188" i="6"/>
  <c r="L188" i="6"/>
  <c r="M188" i="6"/>
  <c r="K189" i="6"/>
  <c r="L189" i="6"/>
  <c r="M189" i="6"/>
  <c r="K190" i="6"/>
  <c r="L190" i="6"/>
  <c r="M190" i="6"/>
  <c r="K191" i="6"/>
  <c r="L191" i="6"/>
  <c r="M191" i="6"/>
  <c r="K192" i="6"/>
  <c r="L192" i="6"/>
  <c r="M192" i="6"/>
  <c r="K193" i="6"/>
  <c r="L193" i="6"/>
  <c r="M193" i="6"/>
  <c r="K194" i="6"/>
  <c r="L194" i="6"/>
  <c r="M194" i="6"/>
  <c r="K195" i="6"/>
  <c r="L195" i="6"/>
  <c r="M195" i="6"/>
  <c r="K196" i="6"/>
  <c r="L196" i="6"/>
  <c r="M196" i="6"/>
  <c r="K197" i="6"/>
  <c r="L197" i="6"/>
  <c r="M197" i="6"/>
  <c r="K198" i="6"/>
  <c r="L198" i="6"/>
  <c r="M198" i="6"/>
  <c r="K199" i="6"/>
  <c r="L199" i="6"/>
  <c r="M199" i="6"/>
  <c r="K200" i="6"/>
  <c r="L200" i="6"/>
  <c r="M200" i="6"/>
  <c r="K201" i="6"/>
  <c r="L201" i="6"/>
  <c r="M201" i="6"/>
  <c r="K202" i="6"/>
  <c r="L202" i="6"/>
  <c r="M202" i="6"/>
  <c r="K203" i="6"/>
  <c r="L203" i="6"/>
  <c r="M203" i="6"/>
  <c r="K204" i="6"/>
  <c r="L204" i="6"/>
  <c r="M204" i="6"/>
  <c r="K205" i="6"/>
  <c r="L205" i="6"/>
  <c r="M205" i="6"/>
  <c r="K206" i="6"/>
  <c r="L206" i="6"/>
  <c r="M206" i="6"/>
  <c r="K207" i="6"/>
  <c r="L207" i="6"/>
  <c r="M207" i="6"/>
  <c r="K208" i="6"/>
  <c r="L208" i="6"/>
  <c r="M208" i="6"/>
  <c r="K209" i="6"/>
  <c r="L209" i="6"/>
  <c r="M209" i="6"/>
  <c r="K210" i="6"/>
  <c r="L210" i="6"/>
  <c r="M210" i="6"/>
  <c r="K211" i="6"/>
  <c r="L211" i="6"/>
  <c r="M211" i="6"/>
  <c r="K212" i="6"/>
  <c r="L212" i="6"/>
  <c r="M212" i="6"/>
  <c r="K213" i="6"/>
  <c r="L213" i="6"/>
  <c r="M213" i="6"/>
  <c r="K214" i="6"/>
  <c r="L214" i="6"/>
  <c r="M214" i="6"/>
  <c r="K215" i="6"/>
  <c r="L215" i="6"/>
  <c r="M215" i="6"/>
  <c r="K216" i="6"/>
  <c r="L216" i="6"/>
  <c r="M216" i="6"/>
  <c r="K217" i="6"/>
  <c r="L217" i="6"/>
  <c r="M217" i="6"/>
  <c r="K218" i="6"/>
  <c r="L218" i="6"/>
  <c r="M218" i="6"/>
  <c r="K219" i="6"/>
  <c r="L219" i="6"/>
  <c r="M219" i="6"/>
  <c r="K220" i="6"/>
  <c r="L220" i="6"/>
  <c r="M220" i="6"/>
  <c r="K221" i="6"/>
  <c r="L221" i="6"/>
  <c r="M221" i="6"/>
  <c r="K222" i="6"/>
  <c r="L222" i="6"/>
  <c r="M222" i="6"/>
  <c r="K223" i="6"/>
  <c r="L223" i="6"/>
  <c r="M223" i="6"/>
  <c r="K224" i="6"/>
  <c r="L224" i="6"/>
  <c r="M224" i="6"/>
  <c r="K225" i="6"/>
  <c r="L225" i="6"/>
  <c r="M225" i="6"/>
  <c r="K226" i="6"/>
  <c r="L226" i="6"/>
  <c r="M226" i="6"/>
  <c r="K227" i="6"/>
  <c r="L227" i="6"/>
  <c r="M227" i="6"/>
  <c r="K228" i="6"/>
  <c r="L228" i="6"/>
  <c r="M228" i="6"/>
  <c r="K229" i="6"/>
  <c r="L229" i="6"/>
  <c r="M229" i="6"/>
  <c r="K230" i="6"/>
  <c r="L230" i="6"/>
  <c r="M230" i="6"/>
  <c r="K231" i="6"/>
  <c r="L231" i="6"/>
  <c r="M231" i="6"/>
  <c r="K232" i="6"/>
  <c r="L232" i="6"/>
  <c r="M232" i="6"/>
  <c r="K233" i="6"/>
  <c r="L233" i="6"/>
  <c r="M233" i="6"/>
  <c r="K234" i="6"/>
  <c r="L234" i="6"/>
  <c r="M234" i="6"/>
  <c r="K235" i="6"/>
  <c r="L235" i="6"/>
  <c r="M235" i="6"/>
  <c r="K236" i="6"/>
  <c r="L236" i="6"/>
  <c r="M236" i="6"/>
  <c r="K237" i="6"/>
  <c r="L237" i="6"/>
  <c r="M237" i="6"/>
  <c r="K238" i="6"/>
  <c r="L238" i="6"/>
  <c r="M238" i="6"/>
  <c r="K239" i="6"/>
  <c r="L239" i="6"/>
  <c r="M239" i="6"/>
  <c r="K240" i="6"/>
  <c r="L240" i="6"/>
  <c r="M240" i="6"/>
  <c r="K241" i="6"/>
  <c r="L241" i="6"/>
  <c r="M241" i="6"/>
  <c r="K242" i="6"/>
  <c r="L242" i="6"/>
  <c r="M242" i="6"/>
  <c r="K243" i="6"/>
  <c r="L243" i="6"/>
  <c r="M243" i="6"/>
  <c r="K244" i="6"/>
  <c r="L244" i="6"/>
  <c r="M244" i="6"/>
  <c r="K245" i="6"/>
  <c r="L245" i="6"/>
  <c r="M245" i="6"/>
  <c r="K246" i="6"/>
  <c r="L246" i="6"/>
  <c r="M246" i="6"/>
  <c r="K247" i="6"/>
  <c r="L247" i="6"/>
  <c r="M247" i="6"/>
  <c r="K248" i="6"/>
  <c r="L248" i="6"/>
  <c r="M248" i="6"/>
  <c r="K249" i="6"/>
  <c r="L249" i="6"/>
  <c r="M249" i="6"/>
  <c r="K250" i="6"/>
  <c r="L250" i="6"/>
  <c r="M250" i="6"/>
  <c r="K251" i="6"/>
  <c r="L251" i="6"/>
  <c r="M251" i="6"/>
  <c r="K252" i="6"/>
  <c r="L252" i="6"/>
  <c r="M252" i="6"/>
  <c r="K253" i="6"/>
  <c r="L253" i="6"/>
  <c r="M253" i="6"/>
  <c r="K254" i="6"/>
  <c r="L254" i="6"/>
  <c r="M254" i="6"/>
  <c r="K255" i="6"/>
  <c r="L255" i="6"/>
  <c r="M255" i="6"/>
  <c r="K256" i="6"/>
  <c r="L256" i="6"/>
  <c r="M256" i="6"/>
  <c r="K257" i="6"/>
  <c r="L257" i="6"/>
  <c r="M257" i="6"/>
  <c r="K258" i="6"/>
  <c r="L258" i="6"/>
  <c r="M258" i="6"/>
  <c r="K259" i="6"/>
  <c r="L259" i="6"/>
  <c r="M259" i="6"/>
  <c r="K260" i="6"/>
  <c r="L260" i="6"/>
  <c r="M260" i="6"/>
  <c r="K261" i="6"/>
  <c r="L261" i="6"/>
  <c r="M261" i="6"/>
  <c r="K262" i="6"/>
  <c r="L262" i="6"/>
  <c r="M262" i="6"/>
  <c r="K263" i="6"/>
  <c r="L263" i="6"/>
  <c r="M263" i="6"/>
  <c r="K264" i="6"/>
  <c r="L264" i="6"/>
  <c r="M264" i="6"/>
  <c r="K265" i="6"/>
  <c r="L265" i="6"/>
  <c r="M265" i="6"/>
  <c r="K266" i="6"/>
  <c r="L266" i="6"/>
  <c r="M266" i="6"/>
  <c r="K267" i="6"/>
  <c r="L267" i="6"/>
  <c r="M267" i="6"/>
  <c r="K268" i="6"/>
  <c r="L268" i="6"/>
  <c r="M268" i="6"/>
  <c r="K269" i="6"/>
  <c r="L269" i="6"/>
  <c r="M269" i="6"/>
  <c r="K270" i="6"/>
  <c r="L270" i="6"/>
  <c r="M270" i="6"/>
  <c r="K271" i="6"/>
  <c r="L271" i="6"/>
  <c r="M271" i="6"/>
  <c r="K272" i="6"/>
  <c r="L272" i="6"/>
  <c r="M272" i="6"/>
  <c r="K273" i="6"/>
  <c r="L273" i="6"/>
  <c r="M273" i="6"/>
  <c r="K274" i="6"/>
  <c r="L274" i="6"/>
  <c r="M274" i="6"/>
  <c r="K275" i="6"/>
  <c r="L275" i="6"/>
  <c r="M275" i="6"/>
  <c r="K276" i="6"/>
  <c r="L276" i="6"/>
  <c r="M276" i="6"/>
  <c r="K277" i="6"/>
  <c r="L277" i="6"/>
  <c r="M277" i="6"/>
  <c r="K278" i="6"/>
  <c r="L278" i="6"/>
  <c r="M278" i="6"/>
  <c r="K279" i="6"/>
  <c r="L279" i="6"/>
  <c r="M279" i="6"/>
  <c r="K280" i="6"/>
  <c r="L280" i="6"/>
  <c r="M280" i="6"/>
  <c r="K281" i="6"/>
  <c r="L281" i="6"/>
  <c r="M281" i="6"/>
  <c r="K282" i="6"/>
  <c r="L282" i="6"/>
  <c r="M282" i="6"/>
  <c r="K283" i="6"/>
  <c r="L283" i="6"/>
  <c r="M283" i="6"/>
  <c r="K284" i="6"/>
  <c r="L284" i="6"/>
  <c r="M284" i="6"/>
  <c r="K285" i="6"/>
  <c r="L285" i="6"/>
  <c r="M285" i="6"/>
  <c r="K286" i="6"/>
  <c r="L286" i="6"/>
  <c r="M286" i="6"/>
  <c r="K287" i="6"/>
  <c r="L287" i="6"/>
  <c r="M287" i="6"/>
  <c r="K288" i="6"/>
  <c r="L288" i="6"/>
  <c r="M288" i="6"/>
  <c r="K289" i="6"/>
  <c r="L289" i="6"/>
  <c r="M289" i="6"/>
  <c r="K290" i="6"/>
  <c r="L290" i="6"/>
  <c r="M290" i="6"/>
  <c r="K291" i="6"/>
  <c r="L291" i="6"/>
  <c r="M291" i="6"/>
  <c r="K292" i="6"/>
  <c r="L292" i="6"/>
  <c r="M292" i="6"/>
  <c r="K293" i="6"/>
  <c r="L293" i="6"/>
  <c r="M293" i="6"/>
  <c r="K294" i="6"/>
  <c r="L294" i="6"/>
  <c r="M294" i="6"/>
  <c r="K295" i="6"/>
  <c r="L295" i="6"/>
  <c r="M295" i="6"/>
  <c r="K296" i="6"/>
  <c r="L296" i="6"/>
  <c r="M296" i="6"/>
  <c r="K297" i="6"/>
  <c r="L297" i="6"/>
  <c r="M297" i="6"/>
  <c r="K298" i="6"/>
  <c r="L298" i="6"/>
  <c r="M298" i="6"/>
  <c r="K299" i="6"/>
  <c r="L299" i="6"/>
  <c r="M299" i="6"/>
  <c r="K300" i="6"/>
  <c r="L300" i="6"/>
  <c r="M300" i="6"/>
  <c r="K301" i="6"/>
  <c r="L301" i="6"/>
  <c r="M301" i="6"/>
  <c r="K302" i="6"/>
  <c r="L302" i="6"/>
  <c r="M302" i="6"/>
  <c r="K303" i="6"/>
  <c r="L303" i="6"/>
  <c r="M303" i="6"/>
  <c r="K304" i="6"/>
  <c r="L304" i="6"/>
  <c r="M304" i="6"/>
  <c r="K305" i="6"/>
  <c r="L305" i="6"/>
  <c r="M305" i="6"/>
  <c r="K306" i="6"/>
  <c r="L306" i="6"/>
  <c r="M306" i="6"/>
  <c r="K307" i="6"/>
  <c r="L307" i="6"/>
  <c r="M307" i="6"/>
  <c r="K308" i="6"/>
  <c r="L308" i="6"/>
  <c r="M308" i="6"/>
  <c r="K309" i="6"/>
  <c r="L309" i="6"/>
  <c r="M309" i="6"/>
  <c r="K310" i="6"/>
  <c r="L310" i="6"/>
  <c r="M310" i="6"/>
  <c r="K311" i="6"/>
  <c r="L311" i="6"/>
  <c r="M311" i="6"/>
  <c r="K312" i="6"/>
  <c r="L312" i="6"/>
  <c r="M312" i="6"/>
  <c r="K313" i="6"/>
  <c r="L313" i="6"/>
  <c r="M313" i="6"/>
  <c r="K314" i="6"/>
  <c r="L314" i="6"/>
  <c r="M314" i="6"/>
  <c r="K315" i="6"/>
  <c r="L315" i="6"/>
  <c r="M315" i="6"/>
  <c r="K316" i="6"/>
  <c r="L316" i="6"/>
  <c r="M316" i="6"/>
  <c r="K317" i="6"/>
  <c r="L317" i="6"/>
  <c r="M317" i="6"/>
  <c r="K318" i="6"/>
  <c r="L318" i="6"/>
  <c r="M318" i="6"/>
  <c r="K319" i="6"/>
  <c r="L319" i="6"/>
  <c r="M319" i="6"/>
  <c r="K320" i="6"/>
  <c r="L320" i="6"/>
  <c r="M320" i="6"/>
  <c r="K321" i="6"/>
  <c r="L321" i="6"/>
  <c r="M321" i="6"/>
  <c r="K322" i="6"/>
  <c r="L322" i="6"/>
  <c r="M322" i="6"/>
  <c r="K323" i="6"/>
  <c r="L323" i="6"/>
  <c r="M323" i="6"/>
  <c r="K324" i="6"/>
  <c r="L324" i="6"/>
  <c r="M324" i="6"/>
  <c r="K325" i="6"/>
  <c r="L325" i="6"/>
  <c r="M325" i="6"/>
  <c r="K326" i="6"/>
  <c r="L326" i="6"/>
  <c r="M326" i="6"/>
  <c r="K327" i="6"/>
  <c r="L327" i="6"/>
  <c r="M327" i="6"/>
  <c r="K328" i="6"/>
  <c r="L328" i="6"/>
  <c r="M328" i="6"/>
  <c r="K329" i="6"/>
  <c r="L329" i="6"/>
  <c r="M329" i="6"/>
  <c r="K330" i="6"/>
  <c r="L330" i="6"/>
  <c r="M330" i="6"/>
  <c r="K331" i="6"/>
  <c r="L331" i="6"/>
  <c r="M331" i="6"/>
  <c r="K332" i="6"/>
  <c r="L332" i="6"/>
  <c r="M332" i="6"/>
  <c r="K333" i="6"/>
  <c r="L333" i="6"/>
  <c r="M333" i="6"/>
  <c r="K334" i="6"/>
  <c r="L334" i="6"/>
  <c r="M334" i="6"/>
  <c r="K335" i="6"/>
  <c r="L335" i="6"/>
  <c r="M335" i="6"/>
  <c r="K336" i="6"/>
  <c r="L336" i="6"/>
  <c r="M336" i="6"/>
  <c r="K337" i="6"/>
  <c r="L337" i="6"/>
  <c r="M337" i="6"/>
  <c r="K338" i="6"/>
  <c r="L338" i="6"/>
  <c r="M338" i="6"/>
  <c r="K339" i="6"/>
  <c r="L339" i="6"/>
  <c r="M339" i="6"/>
  <c r="K340" i="6"/>
  <c r="L340" i="6"/>
  <c r="M340" i="6"/>
  <c r="K341" i="6"/>
  <c r="L341" i="6"/>
  <c r="M341" i="6"/>
  <c r="K342" i="6"/>
  <c r="L342" i="6"/>
  <c r="M342" i="6"/>
  <c r="K343" i="6"/>
  <c r="L343" i="6"/>
  <c r="M343" i="6"/>
  <c r="K344" i="6"/>
  <c r="L344" i="6"/>
  <c r="M344" i="6"/>
  <c r="K345" i="6"/>
  <c r="L345" i="6"/>
  <c r="M345" i="6"/>
  <c r="K346" i="6"/>
  <c r="L346" i="6"/>
  <c r="M346" i="6"/>
  <c r="K347" i="6"/>
  <c r="L347" i="6"/>
  <c r="M347" i="6"/>
  <c r="K348" i="6"/>
  <c r="L348" i="6"/>
  <c r="M348" i="6"/>
  <c r="K349" i="6"/>
  <c r="L349" i="6"/>
  <c r="M349" i="6"/>
  <c r="K350" i="6"/>
  <c r="L350" i="6"/>
  <c r="M350" i="6"/>
  <c r="K351" i="6"/>
  <c r="L351" i="6"/>
  <c r="M351" i="6"/>
  <c r="K352" i="6"/>
  <c r="L352" i="6"/>
  <c r="M352" i="6"/>
  <c r="K353" i="6"/>
  <c r="L353" i="6"/>
  <c r="M353" i="6"/>
  <c r="K354" i="6"/>
  <c r="L354" i="6"/>
  <c r="M354" i="6"/>
  <c r="K355" i="6"/>
  <c r="L355" i="6"/>
  <c r="M355" i="6"/>
  <c r="K356" i="6"/>
  <c r="L356" i="6"/>
  <c r="M356" i="6"/>
  <c r="K357" i="6"/>
  <c r="L357" i="6"/>
  <c r="M357" i="6"/>
  <c r="K358" i="6"/>
  <c r="L358" i="6"/>
  <c r="M358" i="6"/>
  <c r="K359" i="6"/>
  <c r="L359" i="6"/>
  <c r="M359" i="6"/>
  <c r="K360" i="6"/>
  <c r="L360" i="6"/>
  <c r="M360" i="6"/>
  <c r="K361" i="6"/>
  <c r="L361" i="6"/>
  <c r="M361" i="6"/>
  <c r="K362" i="6"/>
  <c r="L362" i="6"/>
  <c r="M362" i="6"/>
  <c r="K363" i="6"/>
  <c r="L363" i="6"/>
  <c r="M363" i="6"/>
  <c r="K364" i="6"/>
  <c r="L364" i="6"/>
  <c r="M364" i="6"/>
  <c r="K365" i="6"/>
  <c r="L365" i="6"/>
  <c r="M365" i="6"/>
  <c r="K366" i="6"/>
  <c r="L366" i="6"/>
  <c r="M366" i="6"/>
  <c r="K367" i="6"/>
  <c r="L367" i="6"/>
  <c r="M367" i="6"/>
  <c r="K368" i="6"/>
  <c r="L368" i="6"/>
  <c r="M368" i="6"/>
  <c r="K369" i="6"/>
  <c r="L369" i="6"/>
  <c r="M369" i="6"/>
  <c r="K370" i="6"/>
  <c r="L370" i="6"/>
  <c r="M370" i="6"/>
  <c r="K371" i="6"/>
  <c r="L371" i="6"/>
  <c r="M371" i="6"/>
  <c r="K372" i="6"/>
  <c r="L372" i="6"/>
  <c r="M372" i="6"/>
  <c r="K373" i="6"/>
  <c r="L373" i="6"/>
  <c r="M373" i="6"/>
  <c r="K374" i="6"/>
  <c r="L374" i="6"/>
  <c r="M374" i="6"/>
  <c r="K375" i="6"/>
  <c r="L375" i="6"/>
  <c r="M375" i="6"/>
  <c r="K376" i="6"/>
  <c r="L376" i="6"/>
  <c r="M376" i="6"/>
  <c r="K377" i="6"/>
  <c r="L377" i="6"/>
  <c r="M377" i="6"/>
  <c r="K378" i="6"/>
  <c r="L378" i="6"/>
  <c r="M378" i="6"/>
  <c r="K379" i="6"/>
  <c r="L379" i="6"/>
  <c r="M379" i="6"/>
  <c r="K380" i="6"/>
  <c r="L380" i="6"/>
  <c r="M380" i="6"/>
  <c r="K381" i="6"/>
  <c r="L381" i="6"/>
  <c r="M381" i="6"/>
  <c r="K382" i="6"/>
  <c r="L382" i="6"/>
  <c r="M382" i="6"/>
  <c r="K383" i="6"/>
  <c r="L383" i="6"/>
  <c r="M383" i="6"/>
  <c r="K384" i="6"/>
  <c r="L384" i="6"/>
  <c r="M384" i="6"/>
  <c r="K385" i="6"/>
  <c r="L385" i="6"/>
  <c r="M385" i="6"/>
  <c r="K386" i="6"/>
  <c r="L386" i="6"/>
  <c r="M386" i="6"/>
  <c r="K387" i="6"/>
  <c r="L387" i="6"/>
  <c r="M387" i="6"/>
  <c r="K388" i="6"/>
  <c r="L388" i="6"/>
  <c r="M388" i="6"/>
  <c r="K389" i="6"/>
  <c r="L389" i="6"/>
  <c r="M389" i="6"/>
  <c r="K390" i="6"/>
  <c r="L390" i="6"/>
  <c r="M390" i="6"/>
  <c r="K391" i="6"/>
  <c r="L391" i="6"/>
  <c r="M391" i="6"/>
  <c r="K392" i="6"/>
  <c r="L392" i="6"/>
  <c r="M392" i="6"/>
  <c r="K393" i="6"/>
  <c r="L393" i="6"/>
  <c r="M393" i="6"/>
  <c r="K394" i="6"/>
  <c r="L394" i="6"/>
  <c r="M394" i="6"/>
  <c r="K395" i="6"/>
  <c r="L395" i="6"/>
  <c r="M395" i="6"/>
  <c r="K396" i="6"/>
  <c r="L396" i="6"/>
  <c r="M396" i="6"/>
  <c r="K397" i="6"/>
  <c r="L397" i="6"/>
  <c r="M397" i="6"/>
  <c r="K398" i="6"/>
  <c r="L398" i="6"/>
  <c r="M398" i="6"/>
  <c r="K399" i="6"/>
  <c r="L399" i="6"/>
  <c r="M399" i="6"/>
  <c r="K400" i="6"/>
  <c r="L400" i="6"/>
  <c r="M400" i="6"/>
  <c r="K401" i="6"/>
  <c r="L401" i="6"/>
  <c r="M401" i="6"/>
  <c r="K402" i="6"/>
  <c r="L402" i="6"/>
  <c r="M402" i="6"/>
  <c r="K403" i="6"/>
  <c r="L403" i="6"/>
  <c r="M403" i="6"/>
  <c r="K404" i="6"/>
  <c r="L404" i="6"/>
  <c r="M404" i="6"/>
  <c r="K405" i="6"/>
  <c r="L405" i="6"/>
  <c r="M405" i="6"/>
  <c r="K406" i="6"/>
  <c r="L406" i="6"/>
  <c r="M406" i="6"/>
  <c r="K407" i="6"/>
  <c r="L407" i="6"/>
  <c r="M407" i="6"/>
  <c r="K408" i="6"/>
  <c r="L408" i="6"/>
  <c r="M408" i="6"/>
  <c r="K409" i="6"/>
  <c r="L409" i="6"/>
  <c r="M409" i="6"/>
  <c r="K410" i="6"/>
  <c r="L410" i="6"/>
  <c r="M410" i="6"/>
  <c r="K411" i="6"/>
  <c r="L411" i="6"/>
  <c r="M411" i="6"/>
  <c r="K412" i="6"/>
  <c r="L412" i="6"/>
  <c r="M412" i="6"/>
  <c r="K413" i="6"/>
  <c r="L413" i="6"/>
  <c r="M413" i="6"/>
  <c r="K414" i="6"/>
  <c r="L414" i="6"/>
  <c r="M414" i="6"/>
  <c r="K415" i="6"/>
  <c r="L415" i="6"/>
  <c r="M415" i="6"/>
  <c r="K416" i="6"/>
  <c r="L416" i="6"/>
  <c r="M416" i="6"/>
  <c r="K417" i="6"/>
  <c r="L417" i="6"/>
  <c r="M417" i="6"/>
  <c r="K418" i="6"/>
  <c r="L418" i="6"/>
  <c r="M418" i="6"/>
  <c r="K419" i="6"/>
  <c r="L419" i="6"/>
  <c r="M419" i="6"/>
  <c r="K420" i="6"/>
  <c r="L420" i="6"/>
  <c r="M420" i="6"/>
  <c r="K421" i="6"/>
  <c r="L421" i="6"/>
  <c r="M421" i="6"/>
  <c r="K422" i="6"/>
  <c r="L422" i="6"/>
  <c r="M422" i="6"/>
  <c r="K423" i="6"/>
  <c r="L423" i="6"/>
  <c r="M423" i="6"/>
  <c r="K424" i="6"/>
  <c r="L424" i="6"/>
  <c r="M424" i="6"/>
  <c r="K425" i="6"/>
  <c r="L425" i="6"/>
  <c r="M425" i="6"/>
  <c r="K426" i="6"/>
  <c r="L426" i="6"/>
  <c r="M426" i="6"/>
  <c r="K427" i="6"/>
  <c r="L427" i="6"/>
  <c r="M427" i="6"/>
  <c r="K428" i="6"/>
  <c r="L428" i="6"/>
  <c r="M428" i="6"/>
  <c r="K429" i="6"/>
  <c r="L429" i="6"/>
  <c r="M429" i="6"/>
  <c r="K430" i="6"/>
  <c r="L430" i="6"/>
  <c r="M430" i="6"/>
  <c r="K431" i="6"/>
  <c r="L431" i="6"/>
  <c r="M431" i="6"/>
  <c r="K432" i="6"/>
  <c r="L432" i="6"/>
  <c r="M432" i="6"/>
  <c r="K433" i="6"/>
  <c r="L433" i="6"/>
  <c r="M433" i="6"/>
  <c r="K434" i="6"/>
  <c r="L434" i="6"/>
  <c r="M434" i="6"/>
  <c r="K435" i="6"/>
  <c r="L435" i="6"/>
  <c r="M435" i="6"/>
  <c r="K436" i="6"/>
  <c r="L436" i="6"/>
  <c r="M436" i="6"/>
  <c r="K437" i="6"/>
  <c r="L437" i="6"/>
  <c r="M437" i="6"/>
  <c r="K438" i="6"/>
  <c r="L438" i="6"/>
  <c r="M438" i="6"/>
  <c r="K439" i="6"/>
  <c r="L439" i="6"/>
  <c r="M439" i="6"/>
  <c r="K440" i="6"/>
  <c r="L440" i="6"/>
  <c r="M440" i="6"/>
  <c r="K441" i="6"/>
  <c r="L441" i="6"/>
  <c r="M441" i="6"/>
  <c r="K442" i="6"/>
  <c r="L442" i="6"/>
  <c r="M442" i="6"/>
  <c r="K443" i="6"/>
  <c r="L443" i="6"/>
  <c r="M443" i="6"/>
  <c r="K444" i="6"/>
  <c r="L444" i="6"/>
  <c r="M444" i="6"/>
  <c r="K445" i="6"/>
  <c r="L445" i="6"/>
  <c r="M445" i="6"/>
  <c r="K446" i="6"/>
  <c r="L446" i="6"/>
  <c r="M446" i="6"/>
  <c r="K447" i="6"/>
  <c r="L447" i="6"/>
  <c r="M447" i="6"/>
  <c r="K448" i="6"/>
  <c r="L448" i="6"/>
  <c r="M448" i="6"/>
  <c r="K449" i="6"/>
  <c r="L449" i="6"/>
  <c r="M449" i="6"/>
  <c r="K450" i="6"/>
  <c r="L450" i="6"/>
  <c r="M450" i="6"/>
  <c r="K451" i="6"/>
  <c r="L451" i="6"/>
  <c r="M451" i="6"/>
  <c r="K452" i="6"/>
  <c r="L452" i="6"/>
  <c r="M452" i="6"/>
  <c r="K453" i="6"/>
  <c r="L453" i="6"/>
  <c r="M453" i="6"/>
  <c r="K454" i="6"/>
  <c r="L454" i="6"/>
  <c r="M454" i="6"/>
  <c r="K455" i="6"/>
  <c r="L455" i="6"/>
  <c r="M455" i="6"/>
  <c r="K456" i="6"/>
  <c r="L456" i="6"/>
  <c r="M456" i="6"/>
  <c r="K457" i="6"/>
  <c r="L457" i="6"/>
  <c r="M457" i="6"/>
  <c r="K458" i="6"/>
  <c r="L458" i="6"/>
  <c r="M458" i="6"/>
  <c r="K459" i="6"/>
  <c r="L459" i="6"/>
  <c r="M459" i="6"/>
  <c r="K460" i="6"/>
  <c r="L460" i="6"/>
  <c r="M460" i="6"/>
  <c r="K461" i="6"/>
  <c r="L461" i="6"/>
  <c r="M461" i="6"/>
  <c r="K462" i="6"/>
  <c r="L462" i="6"/>
  <c r="M462" i="6"/>
  <c r="K463" i="6"/>
  <c r="L463" i="6"/>
  <c r="M463" i="6"/>
  <c r="K464" i="6"/>
  <c r="L464" i="6"/>
  <c r="M464" i="6"/>
  <c r="K465" i="6"/>
  <c r="L465" i="6"/>
  <c r="M465" i="6"/>
  <c r="K466" i="6"/>
  <c r="L466" i="6"/>
  <c r="M466" i="6"/>
  <c r="K467" i="6"/>
  <c r="L467" i="6"/>
  <c r="M467" i="6"/>
  <c r="K468" i="6"/>
  <c r="L468" i="6"/>
  <c r="M468" i="6"/>
  <c r="K469" i="6"/>
  <c r="L469" i="6"/>
  <c r="M469" i="6"/>
  <c r="K470" i="6"/>
  <c r="L470" i="6"/>
  <c r="M470" i="6"/>
  <c r="K471" i="6"/>
  <c r="L471" i="6"/>
  <c r="M471" i="6"/>
  <c r="K472" i="6"/>
  <c r="L472" i="6"/>
  <c r="M472" i="6"/>
  <c r="K473" i="6"/>
  <c r="L473" i="6"/>
  <c r="M473" i="6"/>
  <c r="K474" i="6"/>
  <c r="L474" i="6"/>
  <c r="M474" i="6"/>
  <c r="K475" i="6"/>
  <c r="L475" i="6"/>
  <c r="M475" i="6"/>
  <c r="K476" i="6"/>
  <c r="L476" i="6"/>
  <c r="M476" i="6"/>
  <c r="K477" i="6"/>
  <c r="L477" i="6"/>
  <c r="M477" i="6"/>
  <c r="K478" i="6"/>
  <c r="L478" i="6"/>
  <c r="M478" i="6"/>
  <c r="K479" i="6"/>
  <c r="L479" i="6"/>
  <c r="M479" i="6"/>
  <c r="K480" i="6"/>
  <c r="L480" i="6"/>
  <c r="M480" i="6"/>
  <c r="K481" i="6"/>
  <c r="L481" i="6"/>
  <c r="M481" i="6"/>
  <c r="K482" i="6"/>
  <c r="L482" i="6"/>
  <c r="M482" i="6"/>
  <c r="K483" i="6"/>
  <c r="L483" i="6"/>
  <c r="M483" i="6"/>
  <c r="K484" i="6"/>
  <c r="L484" i="6"/>
  <c r="M484" i="6"/>
  <c r="K485" i="6"/>
  <c r="L485" i="6"/>
  <c r="M485" i="6"/>
  <c r="K486" i="6"/>
  <c r="L486" i="6"/>
  <c r="M486" i="6"/>
  <c r="K487" i="6"/>
  <c r="L487" i="6"/>
  <c r="M487" i="6"/>
  <c r="K488" i="6"/>
  <c r="L488" i="6"/>
  <c r="M488" i="6"/>
  <c r="K489" i="6"/>
  <c r="L489" i="6"/>
  <c r="M489" i="6"/>
  <c r="K490" i="6"/>
  <c r="L490" i="6"/>
  <c r="M490" i="6"/>
  <c r="K491" i="6"/>
  <c r="L491" i="6"/>
  <c r="M491" i="6"/>
  <c r="K492" i="6"/>
  <c r="L492" i="6"/>
  <c r="M492" i="6"/>
  <c r="K493" i="6"/>
  <c r="L493" i="6"/>
  <c r="M493" i="6"/>
  <c r="K494" i="6"/>
  <c r="L494" i="6"/>
  <c r="M494" i="6"/>
  <c r="K495" i="6"/>
  <c r="L495" i="6"/>
  <c r="M495" i="6"/>
  <c r="K496" i="6"/>
  <c r="L496" i="6"/>
  <c r="M496" i="6"/>
  <c r="K497" i="6"/>
  <c r="L497" i="6"/>
  <c r="M497" i="6"/>
  <c r="K498" i="6"/>
  <c r="L498" i="6"/>
  <c r="M498" i="6"/>
  <c r="K499" i="6"/>
  <c r="L499" i="6"/>
  <c r="M499" i="6"/>
  <c r="K500" i="6"/>
  <c r="L500" i="6"/>
  <c r="M500" i="6"/>
  <c r="H13" i="6"/>
  <c r="D4" i="17" l="1"/>
  <c r="G4" i="17"/>
  <c r="J5" i="17"/>
  <c r="E5" i="17"/>
  <c r="H5" i="17"/>
  <c r="I5" i="17" s="1"/>
  <c r="E3" i="17"/>
  <c r="G3" i="17"/>
  <c r="G1" i="17" s="1"/>
  <c r="I1" i="17" s="1"/>
  <c r="J3" i="17"/>
  <c r="E4" i="17"/>
  <c r="H4" i="17"/>
  <c r="D5" i="17"/>
  <c r="H3" i="17"/>
  <c r="D3" i="17"/>
  <c r="H1" i="17" l="1"/>
  <c r="E1" i="17"/>
  <c r="D1" i="17"/>
  <c r="I4" i="17"/>
  <c r="J1" i="17"/>
  <c r="L1" i="17" s="1"/>
  <c r="I3" i="17"/>
  <c r="D21" i="6" l="1"/>
  <c r="E21" i="6"/>
  <c r="F21" i="6"/>
  <c r="H21" i="6"/>
  <c r="J21" i="6" s="1"/>
  <c r="I21" i="6"/>
  <c r="H12" i="6"/>
  <c r="I12" i="6"/>
  <c r="I13" i="6"/>
  <c r="J13" i="6" s="1"/>
  <c r="H14" i="6"/>
  <c r="J14" i="6" s="1"/>
  <c r="I14" i="6"/>
  <c r="H15" i="6"/>
  <c r="I15" i="6"/>
  <c r="J15" i="6"/>
  <c r="H16" i="6"/>
  <c r="J16" i="6" s="1"/>
  <c r="I16" i="6"/>
  <c r="H17" i="6"/>
  <c r="J17" i="6" s="1"/>
  <c r="I17" i="6"/>
  <c r="H18" i="6"/>
  <c r="I18" i="6"/>
  <c r="H19" i="6"/>
  <c r="J19" i="6" s="1"/>
  <c r="I19" i="6"/>
  <c r="H20" i="6"/>
  <c r="I20" i="6"/>
  <c r="H22" i="6"/>
  <c r="J22" i="6" s="1"/>
  <c r="I22" i="6"/>
  <c r="H23" i="6"/>
  <c r="I23" i="6"/>
  <c r="J23" i="6"/>
  <c r="H24" i="6"/>
  <c r="I24" i="6"/>
  <c r="H25" i="6"/>
  <c r="J25" i="6" s="1"/>
  <c r="I25" i="6"/>
  <c r="H26" i="6"/>
  <c r="I26" i="6"/>
  <c r="H27" i="6"/>
  <c r="J27" i="6" s="1"/>
  <c r="I27" i="6"/>
  <c r="H28" i="6"/>
  <c r="I28" i="6"/>
  <c r="H29" i="6"/>
  <c r="I29" i="6"/>
  <c r="J29" i="6" s="1"/>
  <c r="H30" i="6"/>
  <c r="I30" i="6"/>
  <c r="J30" i="6"/>
  <c r="H31" i="6"/>
  <c r="I31" i="6"/>
  <c r="J31" i="6"/>
  <c r="H32" i="6"/>
  <c r="I32" i="6"/>
  <c r="J32" i="6"/>
  <c r="H33" i="6"/>
  <c r="I33" i="6"/>
  <c r="J33" i="6"/>
  <c r="H34" i="6"/>
  <c r="I34" i="6"/>
  <c r="J34" i="6"/>
  <c r="H35" i="6"/>
  <c r="I35" i="6"/>
  <c r="J35" i="6"/>
  <c r="H36" i="6"/>
  <c r="I36" i="6"/>
  <c r="J36" i="6"/>
  <c r="H37" i="6"/>
  <c r="I37" i="6"/>
  <c r="J37" i="6"/>
  <c r="H38" i="6"/>
  <c r="I38" i="6"/>
  <c r="J38" i="6"/>
  <c r="H39" i="6"/>
  <c r="I39" i="6"/>
  <c r="J39" i="6"/>
  <c r="H40" i="6"/>
  <c r="I40" i="6"/>
  <c r="J40" i="6"/>
  <c r="H41" i="6"/>
  <c r="I41" i="6"/>
  <c r="J41" i="6"/>
  <c r="H42" i="6"/>
  <c r="I42" i="6"/>
  <c r="J42" i="6"/>
  <c r="H43" i="6"/>
  <c r="I43" i="6"/>
  <c r="J43" i="6"/>
  <c r="H44" i="6"/>
  <c r="I44" i="6"/>
  <c r="J44" i="6"/>
  <c r="H45" i="6"/>
  <c r="I45" i="6"/>
  <c r="J45" i="6"/>
  <c r="H46" i="6"/>
  <c r="I46" i="6"/>
  <c r="J46" i="6"/>
  <c r="H47" i="6"/>
  <c r="I47" i="6"/>
  <c r="J47" i="6"/>
  <c r="H48" i="6"/>
  <c r="I48" i="6"/>
  <c r="J48" i="6"/>
  <c r="H49" i="6"/>
  <c r="I49" i="6"/>
  <c r="J49" i="6"/>
  <c r="H50" i="6"/>
  <c r="I50" i="6"/>
  <c r="J50" i="6"/>
  <c r="H51" i="6"/>
  <c r="I51" i="6"/>
  <c r="J51" i="6"/>
  <c r="H52" i="6"/>
  <c r="I52" i="6"/>
  <c r="J52" i="6"/>
  <c r="H53" i="6"/>
  <c r="I53" i="6"/>
  <c r="J53" i="6"/>
  <c r="H54" i="6"/>
  <c r="I54" i="6"/>
  <c r="J54" i="6"/>
  <c r="H55" i="6"/>
  <c r="I55" i="6"/>
  <c r="J55" i="6"/>
  <c r="H56" i="6"/>
  <c r="I56" i="6"/>
  <c r="J56" i="6"/>
  <c r="H57" i="6"/>
  <c r="I57" i="6"/>
  <c r="J57" i="6"/>
  <c r="H58" i="6"/>
  <c r="I58" i="6"/>
  <c r="J58" i="6"/>
  <c r="H59" i="6"/>
  <c r="I59" i="6"/>
  <c r="J59" i="6"/>
  <c r="H60" i="6"/>
  <c r="I60" i="6"/>
  <c r="J60" i="6"/>
  <c r="H61" i="6"/>
  <c r="I61" i="6"/>
  <c r="J61" i="6"/>
  <c r="H62" i="6"/>
  <c r="I62" i="6"/>
  <c r="J62" i="6"/>
  <c r="H63" i="6"/>
  <c r="I63" i="6"/>
  <c r="J63" i="6"/>
  <c r="H64" i="6"/>
  <c r="I64" i="6"/>
  <c r="J64" i="6"/>
  <c r="H65" i="6"/>
  <c r="I65" i="6"/>
  <c r="J65" i="6"/>
  <c r="H66" i="6"/>
  <c r="I66" i="6"/>
  <c r="J66" i="6"/>
  <c r="H67" i="6"/>
  <c r="I67" i="6"/>
  <c r="J67" i="6"/>
  <c r="H68" i="6"/>
  <c r="I68" i="6"/>
  <c r="J68" i="6"/>
  <c r="H69" i="6"/>
  <c r="I69" i="6"/>
  <c r="J69" i="6"/>
  <c r="H70" i="6"/>
  <c r="I70" i="6"/>
  <c r="J70" i="6"/>
  <c r="H71" i="6"/>
  <c r="I71" i="6"/>
  <c r="J71" i="6"/>
  <c r="H72" i="6"/>
  <c r="I72" i="6"/>
  <c r="J72" i="6"/>
  <c r="H73" i="6"/>
  <c r="I73" i="6"/>
  <c r="J73" i="6"/>
  <c r="H74" i="6"/>
  <c r="I74" i="6"/>
  <c r="J74" i="6"/>
  <c r="H75" i="6"/>
  <c r="I75" i="6"/>
  <c r="J75" i="6"/>
  <c r="H76" i="6"/>
  <c r="I76" i="6"/>
  <c r="J76" i="6"/>
  <c r="H77" i="6"/>
  <c r="I77" i="6"/>
  <c r="J77" i="6"/>
  <c r="H78" i="6"/>
  <c r="I78" i="6"/>
  <c r="J78" i="6"/>
  <c r="H79" i="6"/>
  <c r="I79" i="6"/>
  <c r="J79" i="6"/>
  <c r="H80" i="6"/>
  <c r="I80" i="6"/>
  <c r="J80" i="6"/>
  <c r="H81" i="6"/>
  <c r="I81" i="6"/>
  <c r="J81" i="6"/>
  <c r="H82" i="6"/>
  <c r="I82" i="6"/>
  <c r="J82" i="6"/>
  <c r="H83" i="6"/>
  <c r="I83" i="6"/>
  <c r="J83" i="6"/>
  <c r="H84" i="6"/>
  <c r="I84" i="6"/>
  <c r="J84" i="6"/>
  <c r="H85" i="6"/>
  <c r="I85" i="6"/>
  <c r="J85" i="6"/>
  <c r="H86" i="6"/>
  <c r="I86" i="6"/>
  <c r="J86" i="6"/>
  <c r="H87" i="6"/>
  <c r="I87" i="6"/>
  <c r="J87" i="6"/>
  <c r="H88" i="6"/>
  <c r="I88" i="6"/>
  <c r="J88" i="6"/>
  <c r="H89" i="6"/>
  <c r="I89" i="6"/>
  <c r="J89" i="6"/>
  <c r="H90" i="6"/>
  <c r="I90" i="6"/>
  <c r="J90" i="6"/>
  <c r="H91" i="6"/>
  <c r="I91" i="6"/>
  <c r="J91" i="6"/>
  <c r="H92" i="6"/>
  <c r="I92" i="6"/>
  <c r="J92" i="6"/>
  <c r="H93" i="6"/>
  <c r="I93" i="6"/>
  <c r="J93" i="6"/>
  <c r="H94" i="6"/>
  <c r="I94" i="6"/>
  <c r="J94" i="6"/>
  <c r="H95" i="6"/>
  <c r="I95" i="6"/>
  <c r="J95" i="6"/>
  <c r="H96" i="6"/>
  <c r="I96" i="6"/>
  <c r="J96" i="6"/>
  <c r="H97" i="6"/>
  <c r="I97" i="6"/>
  <c r="J97" i="6"/>
  <c r="H98" i="6"/>
  <c r="I98" i="6"/>
  <c r="J98" i="6"/>
  <c r="H99" i="6"/>
  <c r="I99" i="6"/>
  <c r="J99" i="6"/>
  <c r="H100" i="6"/>
  <c r="I100" i="6"/>
  <c r="J100" i="6"/>
  <c r="H101" i="6"/>
  <c r="I101" i="6"/>
  <c r="J101" i="6"/>
  <c r="H102" i="6"/>
  <c r="I102" i="6"/>
  <c r="J102" i="6"/>
  <c r="H103" i="6"/>
  <c r="I103" i="6"/>
  <c r="J103" i="6"/>
  <c r="H104" i="6"/>
  <c r="I104" i="6"/>
  <c r="J104" i="6"/>
  <c r="H105" i="6"/>
  <c r="I105" i="6"/>
  <c r="J105" i="6"/>
  <c r="H106" i="6"/>
  <c r="I106" i="6"/>
  <c r="J106" i="6"/>
  <c r="H107" i="6"/>
  <c r="I107" i="6"/>
  <c r="J107" i="6"/>
  <c r="H108" i="6"/>
  <c r="I108" i="6"/>
  <c r="J108" i="6"/>
  <c r="H109" i="6"/>
  <c r="I109" i="6"/>
  <c r="J109" i="6"/>
  <c r="H110" i="6"/>
  <c r="I110" i="6"/>
  <c r="J110" i="6"/>
  <c r="H111" i="6"/>
  <c r="I111" i="6"/>
  <c r="J111" i="6"/>
  <c r="H112" i="6"/>
  <c r="I112" i="6"/>
  <c r="J112" i="6"/>
  <c r="H113" i="6"/>
  <c r="I113" i="6"/>
  <c r="J113" i="6"/>
  <c r="H114" i="6"/>
  <c r="I114" i="6"/>
  <c r="J114" i="6"/>
  <c r="H115" i="6"/>
  <c r="I115" i="6"/>
  <c r="J115" i="6"/>
  <c r="H116" i="6"/>
  <c r="I116" i="6"/>
  <c r="J116" i="6"/>
  <c r="H117" i="6"/>
  <c r="I117" i="6"/>
  <c r="J117" i="6"/>
  <c r="H118" i="6"/>
  <c r="I118" i="6"/>
  <c r="J118" i="6"/>
  <c r="H119" i="6"/>
  <c r="I119" i="6"/>
  <c r="J119" i="6"/>
  <c r="H120" i="6"/>
  <c r="I120" i="6"/>
  <c r="J120" i="6"/>
  <c r="H121" i="6"/>
  <c r="I121" i="6"/>
  <c r="J121" i="6"/>
  <c r="H122" i="6"/>
  <c r="I122" i="6"/>
  <c r="J122" i="6"/>
  <c r="H123" i="6"/>
  <c r="I123" i="6"/>
  <c r="J123" i="6"/>
  <c r="H124" i="6"/>
  <c r="I124" i="6"/>
  <c r="J124" i="6"/>
  <c r="H125" i="6"/>
  <c r="I125" i="6"/>
  <c r="J125" i="6"/>
  <c r="H126" i="6"/>
  <c r="I126" i="6"/>
  <c r="J126" i="6"/>
  <c r="H127" i="6"/>
  <c r="I127" i="6"/>
  <c r="J127" i="6"/>
  <c r="H128" i="6"/>
  <c r="I128" i="6"/>
  <c r="J128" i="6"/>
  <c r="H129" i="6"/>
  <c r="I129" i="6"/>
  <c r="J129" i="6"/>
  <c r="H130" i="6"/>
  <c r="I130" i="6"/>
  <c r="J130" i="6"/>
  <c r="H131" i="6"/>
  <c r="I131" i="6"/>
  <c r="J131" i="6"/>
  <c r="H132" i="6"/>
  <c r="I132" i="6"/>
  <c r="J132" i="6"/>
  <c r="H133" i="6"/>
  <c r="I133" i="6"/>
  <c r="J133" i="6"/>
  <c r="H134" i="6"/>
  <c r="I134" i="6"/>
  <c r="J134" i="6"/>
  <c r="H135" i="6"/>
  <c r="I135" i="6"/>
  <c r="J135" i="6"/>
  <c r="H136" i="6"/>
  <c r="I136" i="6"/>
  <c r="J136" i="6"/>
  <c r="H137" i="6"/>
  <c r="I137" i="6"/>
  <c r="J137" i="6"/>
  <c r="H138" i="6"/>
  <c r="I138" i="6"/>
  <c r="J138" i="6"/>
  <c r="H139" i="6"/>
  <c r="I139" i="6"/>
  <c r="J139" i="6"/>
  <c r="H140" i="6"/>
  <c r="I140" i="6"/>
  <c r="J140" i="6"/>
  <c r="H141" i="6"/>
  <c r="I141" i="6"/>
  <c r="J141" i="6"/>
  <c r="H142" i="6"/>
  <c r="I142" i="6"/>
  <c r="J142" i="6"/>
  <c r="H143" i="6"/>
  <c r="I143" i="6"/>
  <c r="J143" i="6"/>
  <c r="H144" i="6"/>
  <c r="I144" i="6"/>
  <c r="J144" i="6"/>
  <c r="H145" i="6"/>
  <c r="I145" i="6"/>
  <c r="J145" i="6"/>
  <c r="H146" i="6"/>
  <c r="I146" i="6"/>
  <c r="J146" i="6"/>
  <c r="H147" i="6"/>
  <c r="I147" i="6"/>
  <c r="J147" i="6"/>
  <c r="H148" i="6"/>
  <c r="I148" i="6"/>
  <c r="J148" i="6"/>
  <c r="H149" i="6"/>
  <c r="I149" i="6"/>
  <c r="J149" i="6"/>
  <c r="H150" i="6"/>
  <c r="I150" i="6"/>
  <c r="J150" i="6"/>
  <c r="H151" i="6"/>
  <c r="I151" i="6"/>
  <c r="J151" i="6"/>
  <c r="H152" i="6"/>
  <c r="I152" i="6"/>
  <c r="J152" i="6"/>
  <c r="H153" i="6"/>
  <c r="I153" i="6"/>
  <c r="J153" i="6"/>
  <c r="H154" i="6"/>
  <c r="I154" i="6"/>
  <c r="J154" i="6"/>
  <c r="H155" i="6"/>
  <c r="I155" i="6"/>
  <c r="J155" i="6"/>
  <c r="H156" i="6"/>
  <c r="I156" i="6"/>
  <c r="J156" i="6"/>
  <c r="H157" i="6"/>
  <c r="I157" i="6"/>
  <c r="J157" i="6"/>
  <c r="H158" i="6"/>
  <c r="I158" i="6"/>
  <c r="J158" i="6"/>
  <c r="H159" i="6"/>
  <c r="I159" i="6"/>
  <c r="J159" i="6"/>
  <c r="H160" i="6"/>
  <c r="I160" i="6"/>
  <c r="J160" i="6"/>
  <c r="H161" i="6"/>
  <c r="I161" i="6"/>
  <c r="J161" i="6"/>
  <c r="H162" i="6"/>
  <c r="I162" i="6"/>
  <c r="J162" i="6"/>
  <c r="H163" i="6"/>
  <c r="I163" i="6"/>
  <c r="J163" i="6"/>
  <c r="H164" i="6"/>
  <c r="I164" i="6"/>
  <c r="J164" i="6"/>
  <c r="H165" i="6"/>
  <c r="I165" i="6"/>
  <c r="J165" i="6"/>
  <c r="H166" i="6"/>
  <c r="I166" i="6"/>
  <c r="J166" i="6"/>
  <c r="H167" i="6"/>
  <c r="I167" i="6"/>
  <c r="J167" i="6"/>
  <c r="H168" i="6"/>
  <c r="I168" i="6"/>
  <c r="J168" i="6"/>
  <c r="H169" i="6"/>
  <c r="I169" i="6"/>
  <c r="J169" i="6"/>
  <c r="H170" i="6"/>
  <c r="I170" i="6"/>
  <c r="J170" i="6"/>
  <c r="H171" i="6"/>
  <c r="I171" i="6"/>
  <c r="J171" i="6"/>
  <c r="H172" i="6"/>
  <c r="I172" i="6"/>
  <c r="J172" i="6"/>
  <c r="H173" i="6"/>
  <c r="I173" i="6"/>
  <c r="J173" i="6"/>
  <c r="H174" i="6"/>
  <c r="I174" i="6"/>
  <c r="J174" i="6"/>
  <c r="H175" i="6"/>
  <c r="I175" i="6"/>
  <c r="J175" i="6"/>
  <c r="H176" i="6"/>
  <c r="I176" i="6"/>
  <c r="J176" i="6"/>
  <c r="H177" i="6"/>
  <c r="I177" i="6"/>
  <c r="J177" i="6"/>
  <c r="H178" i="6"/>
  <c r="I178" i="6"/>
  <c r="J178" i="6"/>
  <c r="H179" i="6"/>
  <c r="I179" i="6"/>
  <c r="J179" i="6"/>
  <c r="H180" i="6"/>
  <c r="I180" i="6"/>
  <c r="J180" i="6"/>
  <c r="H181" i="6"/>
  <c r="I181" i="6"/>
  <c r="J181" i="6"/>
  <c r="H182" i="6"/>
  <c r="I182" i="6"/>
  <c r="J182" i="6"/>
  <c r="H183" i="6"/>
  <c r="I183" i="6"/>
  <c r="J183" i="6"/>
  <c r="H184" i="6"/>
  <c r="I184" i="6"/>
  <c r="J184" i="6"/>
  <c r="H185" i="6"/>
  <c r="I185" i="6"/>
  <c r="J185" i="6"/>
  <c r="H186" i="6"/>
  <c r="I186" i="6"/>
  <c r="J186" i="6"/>
  <c r="H187" i="6"/>
  <c r="I187" i="6"/>
  <c r="J187" i="6"/>
  <c r="H188" i="6"/>
  <c r="I188" i="6"/>
  <c r="J188" i="6"/>
  <c r="H189" i="6"/>
  <c r="I189" i="6"/>
  <c r="J189" i="6"/>
  <c r="H190" i="6"/>
  <c r="I190" i="6"/>
  <c r="J190" i="6"/>
  <c r="H191" i="6"/>
  <c r="I191" i="6"/>
  <c r="J191" i="6"/>
  <c r="H192" i="6"/>
  <c r="I192" i="6"/>
  <c r="J192" i="6"/>
  <c r="H193" i="6"/>
  <c r="I193" i="6"/>
  <c r="J193" i="6"/>
  <c r="H194" i="6"/>
  <c r="I194" i="6"/>
  <c r="J194" i="6"/>
  <c r="H195" i="6"/>
  <c r="I195" i="6"/>
  <c r="J195" i="6"/>
  <c r="H196" i="6"/>
  <c r="I196" i="6"/>
  <c r="J196" i="6"/>
  <c r="H197" i="6"/>
  <c r="I197" i="6"/>
  <c r="J197" i="6"/>
  <c r="H198" i="6"/>
  <c r="I198" i="6"/>
  <c r="J198" i="6"/>
  <c r="H199" i="6"/>
  <c r="I199" i="6"/>
  <c r="J199" i="6"/>
  <c r="H200" i="6"/>
  <c r="I200" i="6"/>
  <c r="J200" i="6"/>
  <c r="H201" i="6"/>
  <c r="I201" i="6"/>
  <c r="J201" i="6"/>
  <c r="H202" i="6"/>
  <c r="I202" i="6"/>
  <c r="J202" i="6"/>
  <c r="H203" i="6"/>
  <c r="I203" i="6"/>
  <c r="J203" i="6"/>
  <c r="H204" i="6"/>
  <c r="I204" i="6"/>
  <c r="J204" i="6"/>
  <c r="H205" i="6"/>
  <c r="I205" i="6"/>
  <c r="J205" i="6"/>
  <c r="H206" i="6"/>
  <c r="I206" i="6"/>
  <c r="J206" i="6"/>
  <c r="H207" i="6"/>
  <c r="I207" i="6"/>
  <c r="J207" i="6"/>
  <c r="H208" i="6"/>
  <c r="I208" i="6"/>
  <c r="J208" i="6"/>
  <c r="H209" i="6"/>
  <c r="I209" i="6"/>
  <c r="J209" i="6"/>
  <c r="H210" i="6"/>
  <c r="I210" i="6"/>
  <c r="J210" i="6"/>
  <c r="H211" i="6"/>
  <c r="I211" i="6"/>
  <c r="J211" i="6"/>
  <c r="H212" i="6"/>
  <c r="I212" i="6"/>
  <c r="J212" i="6"/>
  <c r="H213" i="6"/>
  <c r="I213" i="6"/>
  <c r="J213" i="6"/>
  <c r="H214" i="6"/>
  <c r="I214" i="6"/>
  <c r="J214" i="6"/>
  <c r="H215" i="6"/>
  <c r="I215" i="6"/>
  <c r="J215" i="6"/>
  <c r="H216" i="6"/>
  <c r="I216" i="6"/>
  <c r="J216" i="6"/>
  <c r="H217" i="6"/>
  <c r="I217" i="6"/>
  <c r="J217" i="6"/>
  <c r="H218" i="6"/>
  <c r="I218" i="6"/>
  <c r="J218" i="6"/>
  <c r="H219" i="6"/>
  <c r="I219" i="6"/>
  <c r="J219" i="6"/>
  <c r="H220" i="6"/>
  <c r="I220" i="6"/>
  <c r="J220" i="6"/>
  <c r="H221" i="6"/>
  <c r="I221" i="6"/>
  <c r="J221" i="6"/>
  <c r="H222" i="6"/>
  <c r="I222" i="6"/>
  <c r="J222" i="6"/>
  <c r="H223" i="6"/>
  <c r="I223" i="6"/>
  <c r="J223" i="6"/>
  <c r="H224" i="6"/>
  <c r="I224" i="6"/>
  <c r="J224" i="6"/>
  <c r="H225" i="6"/>
  <c r="I225" i="6"/>
  <c r="J225" i="6"/>
  <c r="H226" i="6"/>
  <c r="I226" i="6"/>
  <c r="J226" i="6"/>
  <c r="H227" i="6"/>
  <c r="I227" i="6"/>
  <c r="J227" i="6"/>
  <c r="H228" i="6"/>
  <c r="I228" i="6"/>
  <c r="J228" i="6"/>
  <c r="H229" i="6"/>
  <c r="I229" i="6"/>
  <c r="J229" i="6"/>
  <c r="H230" i="6"/>
  <c r="I230" i="6"/>
  <c r="J230" i="6"/>
  <c r="H231" i="6"/>
  <c r="I231" i="6"/>
  <c r="J231" i="6"/>
  <c r="H232" i="6"/>
  <c r="I232" i="6"/>
  <c r="J232" i="6"/>
  <c r="H233" i="6"/>
  <c r="I233" i="6"/>
  <c r="J233" i="6"/>
  <c r="H234" i="6"/>
  <c r="I234" i="6"/>
  <c r="J234" i="6"/>
  <c r="H235" i="6"/>
  <c r="I235" i="6"/>
  <c r="J235" i="6"/>
  <c r="H236" i="6"/>
  <c r="I236" i="6"/>
  <c r="J236" i="6"/>
  <c r="H237" i="6"/>
  <c r="I237" i="6"/>
  <c r="J237" i="6"/>
  <c r="H238" i="6"/>
  <c r="I238" i="6"/>
  <c r="J238" i="6"/>
  <c r="H239" i="6"/>
  <c r="I239" i="6"/>
  <c r="J239" i="6"/>
  <c r="H240" i="6"/>
  <c r="I240" i="6"/>
  <c r="J240" i="6"/>
  <c r="H241" i="6"/>
  <c r="I241" i="6"/>
  <c r="J241" i="6"/>
  <c r="H242" i="6"/>
  <c r="I242" i="6"/>
  <c r="J242" i="6"/>
  <c r="H243" i="6"/>
  <c r="I243" i="6"/>
  <c r="J243" i="6"/>
  <c r="H244" i="6"/>
  <c r="I244" i="6"/>
  <c r="J244" i="6"/>
  <c r="H245" i="6"/>
  <c r="I245" i="6"/>
  <c r="J245" i="6"/>
  <c r="H246" i="6"/>
  <c r="I246" i="6"/>
  <c r="J246" i="6"/>
  <c r="H247" i="6"/>
  <c r="I247" i="6"/>
  <c r="J247" i="6"/>
  <c r="H248" i="6"/>
  <c r="I248" i="6"/>
  <c r="J248" i="6"/>
  <c r="H249" i="6"/>
  <c r="I249" i="6"/>
  <c r="J249" i="6"/>
  <c r="H250" i="6"/>
  <c r="I250" i="6"/>
  <c r="J250" i="6"/>
  <c r="H251" i="6"/>
  <c r="I251" i="6"/>
  <c r="J251" i="6"/>
  <c r="H252" i="6"/>
  <c r="I252" i="6"/>
  <c r="J252" i="6"/>
  <c r="H253" i="6"/>
  <c r="I253" i="6"/>
  <c r="J253" i="6"/>
  <c r="H254" i="6"/>
  <c r="I254" i="6"/>
  <c r="J254" i="6"/>
  <c r="H255" i="6"/>
  <c r="I255" i="6"/>
  <c r="J255" i="6"/>
  <c r="H256" i="6"/>
  <c r="I256" i="6"/>
  <c r="J256" i="6"/>
  <c r="H257" i="6"/>
  <c r="I257" i="6"/>
  <c r="J257" i="6"/>
  <c r="H258" i="6"/>
  <c r="I258" i="6"/>
  <c r="J258" i="6"/>
  <c r="H259" i="6"/>
  <c r="I259" i="6"/>
  <c r="J259" i="6"/>
  <c r="H260" i="6"/>
  <c r="I260" i="6"/>
  <c r="J260" i="6"/>
  <c r="H261" i="6"/>
  <c r="I261" i="6"/>
  <c r="J261" i="6"/>
  <c r="H262" i="6"/>
  <c r="I262" i="6"/>
  <c r="J262" i="6"/>
  <c r="H263" i="6"/>
  <c r="I263" i="6"/>
  <c r="J263" i="6"/>
  <c r="H264" i="6"/>
  <c r="I264" i="6"/>
  <c r="J264" i="6"/>
  <c r="H265" i="6"/>
  <c r="I265" i="6"/>
  <c r="J265" i="6"/>
  <c r="H266" i="6"/>
  <c r="I266" i="6"/>
  <c r="J266" i="6"/>
  <c r="H267" i="6"/>
  <c r="I267" i="6"/>
  <c r="J267" i="6"/>
  <c r="H268" i="6"/>
  <c r="I268" i="6"/>
  <c r="J268" i="6"/>
  <c r="H269" i="6"/>
  <c r="I269" i="6"/>
  <c r="J269" i="6"/>
  <c r="H270" i="6"/>
  <c r="I270" i="6"/>
  <c r="J270" i="6"/>
  <c r="H271" i="6"/>
  <c r="I271" i="6"/>
  <c r="J271" i="6"/>
  <c r="H272" i="6"/>
  <c r="I272" i="6"/>
  <c r="J272" i="6"/>
  <c r="H273" i="6"/>
  <c r="I273" i="6"/>
  <c r="J273" i="6"/>
  <c r="H274" i="6"/>
  <c r="I274" i="6"/>
  <c r="J274" i="6"/>
  <c r="H275" i="6"/>
  <c r="I275" i="6"/>
  <c r="J275" i="6"/>
  <c r="H276" i="6"/>
  <c r="I276" i="6"/>
  <c r="J276" i="6"/>
  <c r="H277" i="6"/>
  <c r="I277" i="6"/>
  <c r="J277" i="6"/>
  <c r="H278" i="6"/>
  <c r="I278" i="6"/>
  <c r="J278" i="6"/>
  <c r="H279" i="6"/>
  <c r="I279" i="6"/>
  <c r="J279" i="6"/>
  <c r="H280" i="6"/>
  <c r="I280" i="6"/>
  <c r="J280" i="6"/>
  <c r="H281" i="6"/>
  <c r="I281" i="6"/>
  <c r="J281" i="6"/>
  <c r="H282" i="6"/>
  <c r="I282" i="6"/>
  <c r="J282" i="6"/>
  <c r="H283" i="6"/>
  <c r="I283" i="6"/>
  <c r="J283" i="6"/>
  <c r="H284" i="6"/>
  <c r="I284" i="6"/>
  <c r="J284" i="6"/>
  <c r="H285" i="6"/>
  <c r="I285" i="6"/>
  <c r="J285" i="6"/>
  <c r="H286" i="6"/>
  <c r="I286" i="6"/>
  <c r="J286" i="6"/>
  <c r="H287" i="6"/>
  <c r="I287" i="6"/>
  <c r="J287" i="6"/>
  <c r="H288" i="6"/>
  <c r="I288" i="6"/>
  <c r="J288" i="6"/>
  <c r="H289" i="6"/>
  <c r="I289" i="6"/>
  <c r="J289" i="6"/>
  <c r="H290" i="6"/>
  <c r="I290" i="6"/>
  <c r="J290" i="6"/>
  <c r="H291" i="6"/>
  <c r="I291" i="6"/>
  <c r="J291" i="6"/>
  <c r="H292" i="6"/>
  <c r="I292" i="6"/>
  <c r="J292" i="6"/>
  <c r="H293" i="6"/>
  <c r="I293" i="6"/>
  <c r="J293" i="6"/>
  <c r="H294" i="6"/>
  <c r="I294" i="6"/>
  <c r="J294" i="6"/>
  <c r="H295" i="6"/>
  <c r="I295" i="6"/>
  <c r="J295" i="6"/>
  <c r="H296" i="6"/>
  <c r="I296" i="6"/>
  <c r="J296" i="6"/>
  <c r="H297" i="6"/>
  <c r="I297" i="6"/>
  <c r="J297" i="6"/>
  <c r="H298" i="6"/>
  <c r="I298" i="6"/>
  <c r="J298" i="6"/>
  <c r="H299" i="6"/>
  <c r="I299" i="6"/>
  <c r="J299" i="6"/>
  <c r="H300" i="6"/>
  <c r="I300" i="6"/>
  <c r="J300" i="6"/>
  <c r="H301" i="6"/>
  <c r="I301" i="6"/>
  <c r="J301" i="6"/>
  <c r="H302" i="6"/>
  <c r="I302" i="6"/>
  <c r="J302" i="6"/>
  <c r="H303" i="6"/>
  <c r="I303" i="6"/>
  <c r="J303" i="6"/>
  <c r="H304" i="6"/>
  <c r="I304" i="6"/>
  <c r="J304" i="6"/>
  <c r="H305" i="6"/>
  <c r="I305" i="6"/>
  <c r="J305" i="6"/>
  <c r="H306" i="6"/>
  <c r="I306" i="6"/>
  <c r="J306" i="6"/>
  <c r="H307" i="6"/>
  <c r="I307" i="6"/>
  <c r="J307" i="6"/>
  <c r="H308" i="6"/>
  <c r="I308" i="6"/>
  <c r="J308" i="6"/>
  <c r="H309" i="6"/>
  <c r="I309" i="6"/>
  <c r="J309" i="6"/>
  <c r="H310" i="6"/>
  <c r="I310" i="6"/>
  <c r="J310" i="6"/>
  <c r="H311" i="6"/>
  <c r="I311" i="6"/>
  <c r="J311" i="6"/>
  <c r="H312" i="6"/>
  <c r="I312" i="6"/>
  <c r="J312" i="6"/>
  <c r="H313" i="6"/>
  <c r="I313" i="6"/>
  <c r="J313" i="6"/>
  <c r="H314" i="6"/>
  <c r="I314" i="6"/>
  <c r="J314" i="6"/>
  <c r="H315" i="6"/>
  <c r="I315" i="6"/>
  <c r="J315" i="6"/>
  <c r="H316" i="6"/>
  <c r="I316" i="6"/>
  <c r="J316" i="6"/>
  <c r="H317" i="6"/>
  <c r="I317" i="6"/>
  <c r="J317" i="6"/>
  <c r="H318" i="6"/>
  <c r="I318" i="6"/>
  <c r="J318" i="6"/>
  <c r="H319" i="6"/>
  <c r="I319" i="6"/>
  <c r="J319" i="6"/>
  <c r="H320" i="6"/>
  <c r="I320" i="6"/>
  <c r="J320" i="6"/>
  <c r="H321" i="6"/>
  <c r="I321" i="6"/>
  <c r="J321" i="6"/>
  <c r="H322" i="6"/>
  <c r="I322" i="6"/>
  <c r="J322" i="6"/>
  <c r="H323" i="6"/>
  <c r="I323" i="6"/>
  <c r="J323" i="6"/>
  <c r="H324" i="6"/>
  <c r="I324" i="6"/>
  <c r="J324" i="6"/>
  <c r="H325" i="6"/>
  <c r="I325" i="6"/>
  <c r="J325" i="6"/>
  <c r="H326" i="6"/>
  <c r="I326" i="6"/>
  <c r="J326" i="6"/>
  <c r="H327" i="6"/>
  <c r="I327" i="6"/>
  <c r="J327" i="6"/>
  <c r="H328" i="6"/>
  <c r="I328" i="6"/>
  <c r="J328" i="6"/>
  <c r="H329" i="6"/>
  <c r="I329" i="6"/>
  <c r="J329" i="6"/>
  <c r="H330" i="6"/>
  <c r="I330" i="6"/>
  <c r="J330" i="6"/>
  <c r="H331" i="6"/>
  <c r="I331" i="6"/>
  <c r="J331" i="6"/>
  <c r="H332" i="6"/>
  <c r="I332" i="6"/>
  <c r="J332" i="6"/>
  <c r="H333" i="6"/>
  <c r="I333" i="6"/>
  <c r="J333" i="6"/>
  <c r="H334" i="6"/>
  <c r="I334" i="6"/>
  <c r="J334" i="6"/>
  <c r="H335" i="6"/>
  <c r="I335" i="6"/>
  <c r="J335" i="6"/>
  <c r="H336" i="6"/>
  <c r="I336" i="6"/>
  <c r="J336" i="6"/>
  <c r="H337" i="6"/>
  <c r="I337" i="6"/>
  <c r="J337" i="6"/>
  <c r="H338" i="6"/>
  <c r="I338" i="6"/>
  <c r="J338" i="6"/>
  <c r="H339" i="6"/>
  <c r="I339" i="6"/>
  <c r="J339" i="6"/>
  <c r="H340" i="6"/>
  <c r="I340" i="6"/>
  <c r="J340" i="6"/>
  <c r="H341" i="6"/>
  <c r="I341" i="6"/>
  <c r="J341" i="6"/>
  <c r="H342" i="6"/>
  <c r="I342" i="6"/>
  <c r="J342" i="6"/>
  <c r="H343" i="6"/>
  <c r="I343" i="6"/>
  <c r="J343" i="6"/>
  <c r="H344" i="6"/>
  <c r="I344" i="6"/>
  <c r="J344" i="6"/>
  <c r="H345" i="6"/>
  <c r="I345" i="6"/>
  <c r="J345" i="6"/>
  <c r="H346" i="6"/>
  <c r="I346" i="6"/>
  <c r="J346" i="6"/>
  <c r="H347" i="6"/>
  <c r="I347" i="6"/>
  <c r="J347" i="6"/>
  <c r="H348" i="6"/>
  <c r="I348" i="6"/>
  <c r="J348" i="6"/>
  <c r="H349" i="6"/>
  <c r="I349" i="6"/>
  <c r="J349" i="6"/>
  <c r="H350" i="6"/>
  <c r="I350" i="6"/>
  <c r="J350" i="6"/>
  <c r="H351" i="6"/>
  <c r="I351" i="6"/>
  <c r="J351" i="6"/>
  <c r="H352" i="6"/>
  <c r="I352" i="6"/>
  <c r="J352" i="6"/>
  <c r="H353" i="6"/>
  <c r="I353" i="6"/>
  <c r="J353" i="6"/>
  <c r="H354" i="6"/>
  <c r="I354" i="6"/>
  <c r="J354" i="6"/>
  <c r="H355" i="6"/>
  <c r="I355" i="6"/>
  <c r="J355" i="6"/>
  <c r="H356" i="6"/>
  <c r="I356" i="6"/>
  <c r="J356" i="6"/>
  <c r="H357" i="6"/>
  <c r="I357" i="6"/>
  <c r="J357" i="6"/>
  <c r="H358" i="6"/>
  <c r="I358" i="6"/>
  <c r="J358" i="6"/>
  <c r="H359" i="6"/>
  <c r="I359" i="6"/>
  <c r="J359" i="6"/>
  <c r="H360" i="6"/>
  <c r="I360" i="6"/>
  <c r="J360" i="6"/>
  <c r="H361" i="6"/>
  <c r="I361" i="6"/>
  <c r="J361" i="6"/>
  <c r="H362" i="6"/>
  <c r="I362" i="6"/>
  <c r="J362" i="6"/>
  <c r="H363" i="6"/>
  <c r="I363" i="6"/>
  <c r="J363" i="6"/>
  <c r="H364" i="6"/>
  <c r="I364" i="6"/>
  <c r="J364" i="6"/>
  <c r="H365" i="6"/>
  <c r="I365" i="6"/>
  <c r="J365" i="6"/>
  <c r="H366" i="6"/>
  <c r="I366" i="6"/>
  <c r="J366" i="6"/>
  <c r="H367" i="6"/>
  <c r="I367" i="6"/>
  <c r="J367" i="6"/>
  <c r="H368" i="6"/>
  <c r="I368" i="6"/>
  <c r="J368" i="6"/>
  <c r="H369" i="6"/>
  <c r="I369" i="6"/>
  <c r="J369" i="6"/>
  <c r="H370" i="6"/>
  <c r="I370" i="6"/>
  <c r="J370" i="6"/>
  <c r="H371" i="6"/>
  <c r="I371" i="6"/>
  <c r="J371" i="6"/>
  <c r="H372" i="6"/>
  <c r="I372" i="6"/>
  <c r="J372" i="6"/>
  <c r="H373" i="6"/>
  <c r="I373" i="6"/>
  <c r="J373" i="6"/>
  <c r="H374" i="6"/>
  <c r="I374" i="6"/>
  <c r="J374" i="6"/>
  <c r="H375" i="6"/>
  <c r="I375" i="6"/>
  <c r="J375" i="6"/>
  <c r="H376" i="6"/>
  <c r="I376" i="6"/>
  <c r="J376" i="6"/>
  <c r="H377" i="6"/>
  <c r="I377" i="6"/>
  <c r="J377" i="6"/>
  <c r="H378" i="6"/>
  <c r="I378" i="6"/>
  <c r="J378" i="6"/>
  <c r="H379" i="6"/>
  <c r="I379" i="6"/>
  <c r="J379" i="6"/>
  <c r="H380" i="6"/>
  <c r="I380" i="6"/>
  <c r="J380" i="6"/>
  <c r="H381" i="6"/>
  <c r="I381" i="6"/>
  <c r="J381" i="6"/>
  <c r="H382" i="6"/>
  <c r="I382" i="6"/>
  <c r="J382" i="6"/>
  <c r="H383" i="6"/>
  <c r="I383" i="6"/>
  <c r="J383" i="6"/>
  <c r="H384" i="6"/>
  <c r="I384" i="6"/>
  <c r="J384" i="6"/>
  <c r="H385" i="6"/>
  <c r="I385" i="6"/>
  <c r="J385" i="6"/>
  <c r="H386" i="6"/>
  <c r="I386" i="6"/>
  <c r="J386" i="6"/>
  <c r="H387" i="6"/>
  <c r="I387" i="6"/>
  <c r="J387" i="6"/>
  <c r="H388" i="6"/>
  <c r="I388" i="6"/>
  <c r="J388" i="6"/>
  <c r="H389" i="6"/>
  <c r="I389" i="6"/>
  <c r="J389" i="6"/>
  <c r="H390" i="6"/>
  <c r="I390" i="6"/>
  <c r="J390" i="6"/>
  <c r="H391" i="6"/>
  <c r="I391" i="6"/>
  <c r="J391" i="6"/>
  <c r="H392" i="6"/>
  <c r="I392" i="6"/>
  <c r="J392" i="6"/>
  <c r="H393" i="6"/>
  <c r="I393" i="6"/>
  <c r="J393" i="6"/>
  <c r="H394" i="6"/>
  <c r="I394" i="6"/>
  <c r="J394" i="6"/>
  <c r="H395" i="6"/>
  <c r="I395" i="6"/>
  <c r="J395" i="6"/>
  <c r="H396" i="6"/>
  <c r="I396" i="6"/>
  <c r="J396" i="6"/>
  <c r="H397" i="6"/>
  <c r="I397" i="6"/>
  <c r="J397" i="6"/>
  <c r="H398" i="6"/>
  <c r="I398" i="6"/>
  <c r="J398" i="6"/>
  <c r="H399" i="6"/>
  <c r="I399" i="6"/>
  <c r="J399" i="6"/>
  <c r="H400" i="6"/>
  <c r="I400" i="6"/>
  <c r="J400" i="6"/>
  <c r="H401" i="6"/>
  <c r="I401" i="6"/>
  <c r="J401" i="6"/>
  <c r="H402" i="6"/>
  <c r="I402" i="6"/>
  <c r="J402" i="6"/>
  <c r="H403" i="6"/>
  <c r="I403" i="6"/>
  <c r="J403" i="6"/>
  <c r="H404" i="6"/>
  <c r="I404" i="6"/>
  <c r="J404" i="6"/>
  <c r="H405" i="6"/>
  <c r="I405" i="6"/>
  <c r="J405" i="6"/>
  <c r="H406" i="6"/>
  <c r="I406" i="6"/>
  <c r="J406" i="6"/>
  <c r="H407" i="6"/>
  <c r="I407" i="6"/>
  <c r="J407" i="6"/>
  <c r="H408" i="6"/>
  <c r="I408" i="6"/>
  <c r="J408" i="6"/>
  <c r="H409" i="6"/>
  <c r="I409" i="6"/>
  <c r="J409" i="6"/>
  <c r="H410" i="6"/>
  <c r="I410" i="6"/>
  <c r="J410" i="6"/>
  <c r="H411" i="6"/>
  <c r="I411" i="6"/>
  <c r="J411" i="6"/>
  <c r="H412" i="6"/>
  <c r="I412" i="6"/>
  <c r="J412" i="6"/>
  <c r="H413" i="6"/>
  <c r="I413" i="6"/>
  <c r="J413" i="6"/>
  <c r="H414" i="6"/>
  <c r="I414" i="6"/>
  <c r="J414" i="6"/>
  <c r="H415" i="6"/>
  <c r="I415" i="6"/>
  <c r="J415" i="6"/>
  <c r="H416" i="6"/>
  <c r="I416" i="6"/>
  <c r="J416" i="6"/>
  <c r="H417" i="6"/>
  <c r="I417" i="6"/>
  <c r="J417" i="6"/>
  <c r="H418" i="6"/>
  <c r="I418" i="6"/>
  <c r="J418" i="6"/>
  <c r="H419" i="6"/>
  <c r="I419" i="6"/>
  <c r="J419" i="6"/>
  <c r="H420" i="6"/>
  <c r="I420" i="6"/>
  <c r="J420" i="6"/>
  <c r="H421" i="6"/>
  <c r="I421" i="6"/>
  <c r="J421" i="6"/>
  <c r="H422" i="6"/>
  <c r="I422" i="6"/>
  <c r="J422" i="6"/>
  <c r="H423" i="6"/>
  <c r="I423" i="6"/>
  <c r="J423" i="6"/>
  <c r="H424" i="6"/>
  <c r="I424" i="6"/>
  <c r="J424" i="6"/>
  <c r="H425" i="6"/>
  <c r="I425" i="6"/>
  <c r="J425" i="6"/>
  <c r="H426" i="6"/>
  <c r="I426" i="6"/>
  <c r="J426" i="6"/>
  <c r="H427" i="6"/>
  <c r="I427" i="6"/>
  <c r="J427" i="6"/>
  <c r="H428" i="6"/>
  <c r="I428" i="6"/>
  <c r="J428" i="6"/>
  <c r="H429" i="6"/>
  <c r="I429" i="6"/>
  <c r="J429" i="6"/>
  <c r="H430" i="6"/>
  <c r="I430" i="6"/>
  <c r="J430" i="6"/>
  <c r="H431" i="6"/>
  <c r="I431" i="6"/>
  <c r="J431" i="6"/>
  <c r="H432" i="6"/>
  <c r="I432" i="6"/>
  <c r="J432" i="6"/>
  <c r="H433" i="6"/>
  <c r="I433" i="6"/>
  <c r="J433" i="6"/>
  <c r="H434" i="6"/>
  <c r="I434" i="6"/>
  <c r="J434" i="6"/>
  <c r="H435" i="6"/>
  <c r="I435" i="6"/>
  <c r="J435" i="6"/>
  <c r="H436" i="6"/>
  <c r="I436" i="6"/>
  <c r="J436" i="6"/>
  <c r="H437" i="6"/>
  <c r="I437" i="6"/>
  <c r="J437" i="6"/>
  <c r="H438" i="6"/>
  <c r="I438" i="6"/>
  <c r="J438" i="6"/>
  <c r="H439" i="6"/>
  <c r="I439" i="6"/>
  <c r="J439" i="6"/>
  <c r="H440" i="6"/>
  <c r="I440" i="6"/>
  <c r="J440" i="6"/>
  <c r="H441" i="6"/>
  <c r="I441" i="6"/>
  <c r="J441" i="6"/>
  <c r="H442" i="6"/>
  <c r="I442" i="6"/>
  <c r="J442" i="6"/>
  <c r="H443" i="6"/>
  <c r="I443" i="6"/>
  <c r="J443" i="6"/>
  <c r="H444" i="6"/>
  <c r="I444" i="6"/>
  <c r="J444" i="6"/>
  <c r="H445" i="6"/>
  <c r="I445" i="6"/>
  <c r="J445" i="6"/>
  <c r="H446" i="6"/>
  <c r="I446" i="6"/>
  <c r="J446" i="6"/>
  <c r="H447" i="6"/>
  <c r="I447" i="6"/>
  <c r="J447" i="6"/>
  <c r="H448" i="6"/>
  <c r="I448" i="6"/>
  <c r="J448" i="6"/>
  <c r="H449" i="6"/>
  <c r="I449" i="6"/>
  <c r="J449" i="6"/>
  <c r="H450" i="6"/>
  <c r="I450" i="6"/>
  <c r="J450" i="6"/>
  <c r="H451" i="6"/>
  <c r="I451" i="6"/>
  <c r="J451" i="6"/>
  <c r="H452" i="6"/>
  <c r="I452" i="6"/>
  <c r="J452" i="6"/>
  <c r="H453" i="6"/>
  <c r="I453" i="6"/>
  <c r="J453" i="6"/>
  <c r="H454" i="6"/>
  <c r="I454" i="6"/>
  <c r="J454" i="6"/>
  <c r="H455" i="6"/>
  <c r="I455" i="6"/>
  <c r="J455" i="6"/>
  <c r="H456" i="6"/>
  <c r="I456" i="6"/>
  <c r="J456" i="6"/>
  <c r="H457" i="6"/>
  <c r="I457" i="6"/>
  <c r="J457" i="6"/>
  <c r="H458" i="6"/>
  <c r="I458" i="6"/>
  <c r="J458" i="6"/>
  <c r="H459" i="6"/>
  <c r="I459" i="6"/>
  <c r="J459" i="6"/>
  <c r="H460" i="6"/>
  <c r="I460" i="6"/>
  <c r="J460" i="6"/>
  <c r="H461" i="6"/>
  <c r="I461" i="6"/>
  <c r="J461" i="6"/>
  <c r="H462" i="6"/>
  <c r="I462" i="6"/>
  <c r="J462" i="6"/>
  <c r="H463" i="6"/>
  <c r="I463" i="6"/>
  <c r="J463" i="6"/>
  <c r="H464" i="6"/>
  <c r="I464" i="6"/>
  <c r="J464" i="6"/>
  <c r="H465" i="6"/>
  <c r="I465" i="6"/>
  <c r="J465" i="6"/>
  <c r="H466" i="6"/>
  <c r="I466" i="6"/>
  <c r="J466" i="6"/>
  <c r="H467" i="6"/>
  <c r="I467" i="6"/>
  <c r="J467" i="6"/>
  <c r="H468" i="6"/>
  <c r="I468" i="6"/>
  <c r="J468" i="6"/>
  <c r="H469" i="6"/>
  <c r="I469" i="6"/>
  <c r="J469" i="6"/>
  <c r="H470" i="6"/>
  <c r="I470" i="6"/>
  <c r="J470" i="6"/>
  <c r="H471" i="6"/>
  <c r="I471" i="6"/>
  <c r="J471" i="6"/>
  <c r="H472" i="6"/>
  <c r="I472" i="6"/>
  <c r="J472" i="6"/>
  <c r="H473" i="6"/>
  <c r="I473" i="6"/>
  <c r="J473" i="6"/>
  <c r="H474" i="6"/>
  <c r="I474" i="6"/>
  <c r="J474" i="6"/>
  <c r="H475" i="6"/>
  <c r="I475" i="6"/>
  <c r="J475" i="6"/>
  <c r="H476" i="6"/>
  <c r="I476" i="6"/>
  <c r="J476" i="6"/>
  <c r="H477" i="6"/>
  <c r="I477" i="6"/>
  <c r="J477" i="6"/>
  <c r="H478" i="6"/>
  <c r="I478" i="6"/>
  <c r="J478" i="6"/>
  <c r="H479" i="6"/>
  <c r="I479" i="6"/>
  <c r="J479" i="6"/>
  <c r="H480" i="6"/>
  <c r="I480" i="6"/>
  <c r="J480" i="6"/>
  <c r="H481" i="6"/>
  <c r="I481" i="6"/>
  <c r="J481" i="6"/>
  <c r="H482" i="6"/>
  <c r="I482" i="6"/>
  <c r="J482" i="6"/>
  <c r="H483" i="6"/>
  <c r="I483" i="6"/>
  <c r="J483" i="6"/>
  <c r="H484" i="6"/>
  <c r="I484" i="6"/>
  <c r="J484" i="6"/>
  <c r="H485" i="6"/>
  <c r="I485" i="6"/>
  <c r="J485" i="6"/>
  <c r="H486" i="6"/>
  <c r="I486" i="6"/>
  <c r="J486" i="6"/>
  <c r="H487" i="6"/>
  <c r="I487" i="6"/>
  <c r="J487" i="6"/>
  <c r="H488" i="6"/>
  <c r="I488" i="6"/>
  <c r="J488" i="6"/>
  <c r="H489" i="6"/>
  <c r="I489" i="6"/>
  <c r="J489" i="6"/>
  <c r="H490" i="6"/>
  <c r="I490" i="6"/>
  <c r="J490" i="6"/>
  <c r="H491" i="6"/>
  <c r="I491" i="6"/>
  <c r="J491" i="6"/>
  <c r="H492" i="6"/>
  <c r="I492" i="6"/>
  <c r="J492" i="6"/>
  <c r="H493" i="6"/>
  <c r="I493" i="6"/>
  <c r="J493" i="6"/>
  <c r="H494" i="6"/>
  <c r="I494" i="6"/>
  <c r="J494" i="6"/>
  <c r="H495" i="6"/>
  <c r="I495" i="6"/>
  <c r="J495" i="6"/>
  <c r="H496" i="6"/>
  <c r="I496" i="6"/>
  <c r="J496" i="6"/>
  <c r="H497" i="6"/>
  <c r="I497" i="6"/>
  <c r="J497" i="6"/>
  <c r="H498" i="6"/>
  <c r="I498" i="6"/>
  <c r="J498" i="6"/>
  <c r="H499" i="6"/>
  <c r="I499" i="6"/>
  <c r="J499" i="6"/>
  <c r="H500" i="6"/>
  <c r="I500" i="6"/>
  <c r="J500" i="6"/>
  <c r="D12" i="6"/>
  <c r="E12" i="6"/>
  <c r="F12" i="6"/>
  <c r="D13" i="6"/>
  <c r="E13" i="6"/>
  <c r="F13" i="6"/>
  <c r="D14" i="6"/>
  <c r="E14" i="6"/>
  <c r="F14" i="6"/>
  <c r="D15" i="6"/>
  <c r="E15" i="6"/>
  <c r="F15" i="6"/>
  <c r="D16" i="6"/>
  <c r="E16" i="6"/>
  <c r="F16" i="6"/>
  <c r="D17" i="6"/>
  <c r="E17" i="6"/>
  <c r="F17" i="6"/>
  <c r="D18" i="6"/>
  <c r="E18" i="6"/>
  <c r="F18" i="6"/>
  <c r="D19" i="6"/>
  <c r="E19" i="6"/>
  <c r="F19" i="6"/>
  <c r="D20" i="6"/>
  <c r="E20" i="6"/>
  <c r="F20" i="6"/>
  <c r="D22" i="6"/>
  <c r="E22" i="6"/>
  <c r="F22" i="6"/>
  <c r="D23" i="6"/>
  <c r="E23" i="6"/>
  <c r="F23" i="6"/>
  <c r="D24" i="6"/>
  <c r="E24" i="6"/>
  <c r="F24" i="6"/>
  <c r="D25" i="6"/>
  <c r="E25" i="6"/>
  <c r="F25" i="6"/>
  <c r="D26" i="6"/>
  <c r="E26" i="6"/>
  <c r="F26" i="6"/>
  <c r="D27" i="6"/>
  <c r="E27" i="6"/>
  <c r="F27" i="6"/>
  <c r="D28" i="6"/>
  <c r="E28" i="6"/>
  <c r="F28" i="6"/>
  <c r="D29" i="6"/>
  <c r="E29" i="6"/>
  <c r="F29" i="6"/>
  <c r="D30" i="6"/>
  <c r="E30" i="6"/>
  <c r="F30" i="6"/>
  <c r="D31" i="6"/>
  <c r="E31" i="6"/>
  <c r="F31" i="6"/>
  <c r="D32" i="6"/>
  <c r="E32" i="6"/>
  <c r="F32" i="6"/>
  <c r="D33" i="6"/>
  <c r="E33" i="6"/>
  <c r="F33" i="6"/>
  <c r="D34" i="6"/>
  <c r="E34" i="6"/>
  <c r="F34" i="6"/>
  <c r="D35" i="6"/>
  <c r="E35" i="6"/>
  <c r="F35" i="6"/>
  <c r="D36" i="6"/>
  <c r="E36" i="6"/>
  <c r="F36" i="6"/>
  <c r="D37" i="6"/>
  <c r="E37" i="6"/>
  <c r="F37" i="6"/>
  <c r="D38" i="6"/>
  <c r="E38" i="6"/>
  <c r="F38" i="6"/>
  <c r="D39" i="6"/>
  <c r="E39" i="6"/>
  <c r="F39" i="6"/>
  <c r="D40" i="6"/>
  <c r="E40" i="6"/>
  <c r="F40" i="6"/>
  <c r="D41" i="6"/>
  <c r="E41" i="6"/>
  <c r="F41" i="6"/>
  <c r="D42" i="6"/>
  <c r="E42" i="6"/>
  <c r="F42" i="6"/>
  <c r="D43" i="6"/>
  <c r="E43" i="6"/>
  <c r="F43" i="6"/>
  <c r="D44" i="6"/>
  <c r="E44" i="6"/>
  <c r="F44" i="6"/>
  <c r="D45" i="6"/>
  <c r="E45" i="6"/>
  <c r="F45" i="6"/>
  <c r="D46" i="6"/>
  <c r="E46" i="6"/>
  <c r="F46" i="6"/>
  <c r="D47" i="6"/>
  <c r="E47" i="6"/>
  <c r="F47" i="6"/>
  <c r="D48" i="6"/>
  <c r="E48" i="6"/>
  <c r="F48" i="6"/>
  <c r="D49" i="6"/>
  <c r="E49" i="6"/>
  <c r="F49" i="6"/>
  <c r="D50" i="6"/>
  <c r="E50" i="6"/>
  <c r="F50" i="6"/>
  <c r="D51" i="6"/>
  <c r="E51" i="6"/>
  <c r="F51" i="6"/>
  <c r="D52" i="6"/>
  <c r="E52" i="6"/>
  <c r="F52" i="6"/>
  <c r="D53" i="6"/>
  <c r="E53" i="6"/>
  <c r="F53" i="6"/>
  <c r="D54" i="6"/>
  <c r="E54" i="6"/>
  <c r="F54" i="6"/>
  <c r="D55" i="6"/>
  <c r="E55" i="6"/>
  <c r="F55" i="6"/>
  <c r="D56" i="6"/>
  <c r="E56" i="6"/>
  <c r="F56" i="6"/>
  <c r="D57" i="6"/>
  <c r="E57" i="6"/>
  <c r="F57" i="6"/>
  <c r="D58" i="6"/>
  <c r="E58" i="6"/>
  <c r="F58" i="6"/>
  <c r="D59" i="6"/>
  <c r="E59" i="6"/>
  <c r="F59" i="6"/>
  <c r="D60" i="6"/>
  <c r="E60" i="6"/>
  <c r="F60" i="6"/>
  <c r="D61" i="6"/>
  <c r="E61" i="6"/>
  <c r="F61" i="6"/>
  <c r="D62" i="6"/>
  <c r="E62" i="6"/>
  <c r="F62" i="6"/>
  <c r="D63" i="6"/>
  <c r="E63" i="6"/>
  <c r="F63" i="6"/>
  <c r="D64" i="6"/>
  <c r="E64" i="6"/>
  <c r="F64" i="6"/>
  <c r="D65" i="6"/>
  <c r="E65" i="6"/>
  <c r="F65" i="6"/>
  <c r="D66" i="6"/>
  <c r="E66" i="6"/>
  <c r="F66" i="6"/>
  <c r="D67" i="6"/>
  <c r="E67" i="6"/>
  <c r="F67" i="6"/>
  <c r="D68" i="6"/>
  <c r="E68" i="6"/>
  <c r="F68" i="6"/>
  <c r="D69" i="6"/>
  <c r="E69" i="6"/>
  <c r="F69" i="6"/>
  <c r="D70" i="6"/>
  <c r="E70" i="6"/>
  <c r="F70" i="6"/>
  <c r="D71" i="6"/>
  <c r="E71" i="6"/>
  <c r="F71" i="6"/>
  <c r="D72" i="6"/>
  <c r="E72" i="6"/>
  <c r="F72" i="6"/>
  <c r="D73" i="6"/>
  <c r="E73" i="6"/>
  <c r="F73" i="6"/>
  <c r="D74" i="6"/>
  <c r="E74" i="6"/>
  <c r="F74" i="6"/>
  <c r="D75" i="6"/>
  <c r="E75" i="6"/>
  <c r="F75" i="6"/>
  <c r="D76" i="6"/>
  <c r="E76" i="6"/>
  <c r="F76" i="6"/>
  <c r="D77" i="6"/>
  <c r="E77" i="6"/>
  <c r="F77" i="6"/>
  <c r="D78" i="6"/>
  <c r="E78" i="6"/>
  <c r="F78" i="6"/>
  <c r="D79" i="6"/>
  <c r="E79" i="6"/>
  <c r="F79" i="6"/>
  <c r="D80" i="6"/>
  <c r="E80" i="6"/>
  <c r="F80" i="6"/>
  <c r="D81" i="6"/>
  <c r="E81" i="6"/>
  <c r="F81" i="6"/>
  <c r="D82" i="6"/>
  <c r="E82" i="6"/>
  <c r="F82" i="6"/>
  <c r="D83" i="6"/>
  <c r="E83" i="6"/>
  <c r="F83" i="6"/>
  <c r="D84" i="6"/>
  <c r="E84" i="6"/>
  <c r="F84" i="6"/>
  <c r="D85" i="6"/>
  <c r="E85" i="6"/>
  <c r="F85" i="6"/>
  <c r="D86" i="6"/>
  <c r="E86" i="6"/>
  <c r="F86" i="6"/>
  <c r="D87" i="6"/>
  <c r="E87" i="6"/>
  <c r="F87" i="6"/>
  <c r="D88" i="6"/>
  <c r="E88" i="6"/>
  <c r="F88" i="6"/>
  <c r="D89" i="6"/>
  <c r="E89" i="6"/>
  <c r="F89" i="6"/>
  <c r="D90" i="6"/>
  <c r="E90" i="6"/>
  <c r="F90" i="6"/>
  <c r="D91" i="6"/>
  <c r="E91" i="6"/>
  <c r="F91" i="6"/>
  <c r="D92" i="6"/>
  <c r="E92" i="6"/>
  <c r="F92" i="6"/>
  <c r="D93" i="6"/>
  <c r="E93" i="6"/>
  <c r="F93" i="6"/>
  <c r="D94" i="6"/>
  <c r="E94" i="6"/>
  <c r="F94" i="6"/>
  <c r="D95" i="6"/>
  <c r="E95" i="6"/>
  <c r="F95" i="6"/>
  <c r="D96" i="6"/>
  <c r="E96" i="6"/>
  <c r="F96" i="6"/>
  <c r="D97" i="6"/>
  <c r="E97" i="6"/>
  <c r="F97" i="6"/>
  <c r="D98" i="6"/>
  <c r="E98" i="6"/>
  <c r="F98" i="6"/>
  <c r="D99" i="6"/>
  <c r="E99" i="6"/>
  <c r="F99" i="6"/>
  <c r="D100" i="6"/>
  <c r="E100" i="6"/>
  <c r="F100" i="6"/>
  <c r="D101" i="6"/>
  <c r="E101" i="6"/>
  <c r="F101" i="6"/>
  <c r="D102" i="6"/>
  <c r="E102" i="6"/>
  <c r="F102" i="6"/>
  <c r="D103" i="6"/>
  <c r="E103" i="6"/>
  <c r="F103" i="6"/>
  <c r="D104" i="6"/>
  <c r="E104" i="6"/>
  <c r="F104" i="6"/>
  <c r="D105" i="6"/>
  <c r="E105" i="6"/>
  <c r="F105" i="6"/>
  <c r="D106" i="6"/>
  <c r="E106" i="6"/>
  <c r="F106" i="6"/>
  <c r="D107" i="6"/>
  <c r="E107" i="6"/>
  <c r="F107" i="6"/>
  <c r="D108" i="6"/>
  <c r="E108" i="6"/>
  <c r="F108" i="6"/>
  <c r="D109" i="6"/>
  <c r="E109" i="6"/>
  <c r="F109" i="6"/>
  <c r="D110" i="6"/>
  <c r="E110" i="6"/>
  <c r="F110" i="6"/>
  <c r="D111" i="6"/>
  <c r="E111" i="6"/>
  <c r="F111" i="6"/>
  <c r="D112" i="6"/>
  <c r="E112" i="6"/>
  <c r="F112" i="6"/>
  <c r="D113" i="6"/>
  <c r="E113" i="6"/>
  <c r="F113" i="6"/>
  <c r="D114" i="6"/>
  <c r="E114" i="6"/>
  <c r="F114" i="6"/>
  <c r="D115" i="6"/>
  <c r="E115" i="6"/>
  <c r="F115" i="6"/>
  <c r="D116" i="6"/>
  <c r="E116" i="6"/>
  <c r="F116" i="6"/>
  <c r="D117" i="6"/>
  <c r="E117" i="6"/>
  <c r="F117" i="6"/>
  <c r="D118" i="6"/>
  <c r="E118" i="6"/>
  <c r="F118" i="6"/>
  <c r="D119" i="6"/>
  <c r="E119" i="6"/>
  <c r="F119" i="6"/>
  <c r="D120" i="6"/>
  <c r="E120" i="6"/>
  <c r="F120" i="6"/>
  <c r="D121" i="6"/>
  <c r="E121" i="6"/>
  <c r="F121" i="6"/>
  <c r="D122" i="6"/>
  <c r="E122" i="6"/>
  <c r="F122" i="6"/>
  <c r="D123" i="6"/>
  <c r="E123" i="6"/>
  <c r="F123" i="6"/>
  <c r="D124" i="6"/>
  <c r="E124" i="6"/>
  <c r="F124" i="6"/>
  <c r="D125" i="6"/>
  <c r="E125" i="6"/>
  <c r="F125" i="6"/>
  <c r="D126" i="6"/>
  <c r="E126" i="6"/>
  <c r="F126" i="6"/>
  <c r="D127" i="6"/>
  <c r="E127" i="6"/>
  <c r="F127" i="6"/>
  <c r="D128" i="6"/>
  <c r="E128" i="6"/>
  <c r="F128" i="6"/>
  <c r="D129" i="6"/>
  <c r="E129" i="6"/>
  <c r="F129" i="6"/>
  <c r="D130" i="6"/>
  <c r="E130" i="6"/>
  <c r="F130" i="6"/>
  <c r="D131" i="6"/>
  <c r="E131" i="6"/>
  <c r="F131" i="6"/>
  <c r="D132" i="6"/>
  <c r="E132" i="6"/>
  <c r="F132" i="6"/>
  <c r="D133" i="6"/>
  <c r="E133" i="6"/>
  <c r="F133" i="6"/>
  <c r="D134" i="6"/>
  <c r="E134" i="6"/>
  <c r="F134" i="6"/>
  <c r="D135" i="6"/>
  <c r="E135" i="6"/>
  <c r="F135" i="6"/>
  <c r="D136" i="6"/>
  <c r="E136" i="6"/>
  <c r="F136" i="6"/>
  <c r="D137" i="6"/>
  <c r="E137" i="6"/>
  <c r="F137" i="6"/>
  <c r="D138" i="6"/>
  <c r="E138" i="6"/>
  <c r="F138" i="6"/>
  <c r="D139" i="6"/>
  <c r="E139" i="6"/>
  <c r="F139" i="6"/>
  <c r="D140" i="6"/>
  <c r="E140" i="6"/>
  <c r="F140" i="6"/>
  <c r="D141" i="6"/>
  <c r="E141" i="6"/>
  <c r="F141" i="6"/>
  <c r="D142" i="6"/>
  <c r="E142" i="6"/>
  <c r="F142" i="6"/>
  <c r="D143" i="6"/>
  <c r="E143" i="6"/>
  <c r="F143" i="6"/>
  <c r="D144" i="6"/>
  <c r="E144" i="6"/>
  <c r="F144" i="6"/>
  <c r="D145" i="6"/>
  <c r="E145" i="6"/>
  <c r="F145" i="6"/>
  <c r="D146" i="6"/>
  <c r="E146" i="6"/>
  <c r="F146" i="6"/>
  <c r="D147" i="6"/>
  <c r="E147" i="6"/>
  <c r="F147" i="6"/>
  <c r="D148" i="6"/>
  <c r="E148" i="6"/>
  <c r="F148" i="6"/>
  <c r="D149" i="6"/>
  <c r="E149" i="6"/>
  <c r="F149" i="6"/>
  <c r="D150" i="6"/>
  <c r="E150" i="6"/>
  <c r="F150" i="6"/>
  <c r="D151" i="6"/>
  <c r="E151" i="6"/>
  <c r="F151" i="6"/>
  <c r="D152" i="6"/>
  <c r="E152" i="6"/>
  <c r="F152" i="6"/>
  <c r="D153" i="6"/>
  <c r="E153" i="6"/>
  <c r="F153" i="6"/>
  <c r="D154" i="6"/>
  <c r="E154" i="6"/>
  <c r="F154" i="6"/>
  <c r="D155" i="6"/>
  <c r="E155" i="6"/>
  <c r="F155" i="6"/>
  <c r="D156" i="6"/>
  <c r="E156" i="6"/>
  <c r="F156" i="6"/>
  <c r="D157" i="6"/>
  <c r="E157" i="6"/>
  <c r="F157" i="6"/>
  <c r="D158" i="6"/>
  <c r="E158" i="6"/>
  <c r="F158" i="6"/>
  <c r="D159" i="6"/>
  <c r="E159" i="6"/>
  <c r="F159" i="6"/>
  <c r="D160" i="6"/>
  <c r="E160" i="6"/>
  <c r="F160" i="6"/>
  <c r="D161" i="6"/>
  <c r="E161" i="6"/>
  <c r="F161" i="6"/>
  <c r="D162" i="6"/>
  <c r="E162" i="6"/>
  <c r="F162" i="6"/>
  <c r="D163" i="6"/>
  <c r="E163" i="6"/>
  <c r="F163" i="6"/>
  <c r="D164" i="6"/>
  <c r="E164" i="6"/>
  <c r="F164" i="6"/>
  <c r="D165" i="6"/>
  <c r="E165" i="6"/>
  <c r="F165" i="6"/>
  <c r="D166" i="6"/>
  <c r="E166" i="6"/>
  <c r="F166" i="6"/>
  <c r="D167" i="6"/>
  <c r="E167" i="6"/>
  <c r="F167" i="6"/>
  <c r="D168" i="6"/>
  <c r="E168" i="6"/>
  <c r="F168" i="6"/>
  <c r="D169" i="6"/>
  <c r="E169" i="6"/>
  <c r="F169" i="6"/>
  <c r="D170" i="6"/>
  <c r="E170" i="6"/>
  <c r="F170" i="6"/>
  <c r="D171" i="6"/>
  <c r="E171" i="6"/>
  <c r="F171" i="6"/>
  <c r="D172" i="6"/>
  <c r="E172" i="6"/>
  <c r="F172" i="6"/>
  <c r="D173" i="6"/>
  <c r="E173" i="6"/>
  <c r="F173" i="6"/>
  <c r="D174" i="6"/>
  <c r="E174" i="6"/>
  <c r="F174" i="6"/>
  <c r="D175" i="6"/>
  <c r="E175" i="6"/>
  <c r="F175" i="6"/>
  <c r="D176" i="6"/>
  <c r="E176" i="6"/>
  <c r="F176" i="6"/>
  <c r="D177" i="6"/>
  <c r="E177" i="6"/>
  <c r="F177" i="6"/>
  <c r="D178" i="6"/>
  <c r="E178" i="6"/>
  <c r="F178" i="6"/>
  <c r="D179" i="6"/>
  <c r="E179" i="6"/>
  <c r="F179" i="6"/>
  <c r="D180" i="6"/>
  <c r="E180" i="6"/>
  <c r="F180" i="6"/>
  <c r="D181" i="6"/>
  <c r="E181" i="6"/>
  <c r="F181" i="6"/>
  <c r="D182" i="6"/>
  <c r="E182" i="6"/>
  <c r="F182" i="6"/>
  <c r="D183" i="6"/>
  <c r="E183" i="6"/>
  <c r="F183" i="6"/>
  <c r="D184" i="6"/>
  <c r="E184" i="6"/>
  <c r="F184" i="6"/>
  <c r="D185" i="6"/>
  <c r="E185" i="6"/>
  <c r="F185" i="6"/>
  <c r="D186" i="6"/>
  <c r="E186" i="6"/>
  <c r="F186" i="6"/>
  <c r="D187" i="6"/>
  <c r="E187" i="6"/>
  <c r="F187" i="6"/>
  <c r="D188" i="6"/>
  <c r="E188" i="6"/>
  <c r="F188" i="6"/>
  <c r="D189" i="6"/>
  <c r="E189" i="6"/>
  <c r="F189" i="6"/>
  <c r="D190" i="6"/>
  <c r="E190" i="6"/>
  <c r="F190" i="6"/>
  <c r="D191" i="6"/>
  <c r="E191" i="6"/>
  <c r="F191" i="6"/>
  <c r="D192" i="6"/>
  <c r="E192" i="6"/>
  <c r="F192" i="6"/>
  <c r="D193" i="6"/>
  <c r="E193" i="6"/>
  <c r="F193" i="6"/>
  <c r="D194" i="6"/>
  <c r="E194" i="6"/>
  <c r="F194" i="6"/>
  <c r="D195" i="6"/>
  <c r="E195" i="6"/>
  <c r="F195" i="6"/>
  <c r="D196" i="6"/>
  <c r="E196" i="6"/>
  <c r="F196" i="6"/>
  <c r="D197" i="6"/>
  <c r="E197" i="6"/>
  <c r="F197" i="6"/>
  <c r="D198" i="6"/>
  <c r="E198" i="6"/>
  <c r="F198" i="6"/>
  <c r="D199" i="6"/>
  <c r="E199" i="6"/>
  <c r="F199" i="6"/>
  <c r="D200" i="6"/>
  <c r="E200" i="6"/>
  <c r="F200" i="6"/>
  <c r="D201" i="6"/>
  <c r="E201" i="6"/>
  <c r="F201" i="6"/>
  <c r="D202" i="6"/>
  <c r="E202" i="6"/>
  <c r="F202" i="6"/>
  <c r="D203" i="6"/>
  <c r="E203" i="6"/>
  <c r="F203" i="6"/>
  <c r="D204" i="6"/>
  <c r="E204" i="6"/>
  <c r="F204" i="6"/>
  <c r="D205" i="6"/>
  <c r="E205" i="6"/>
  <c r="F205" i="6"/>
  <c r="D206" i="6"/>
  <c r="E206" i="6"/>
  <c r="F206" i="6"/>
  <c r="D207" i="6"/>
  <c r="E207" i="6"/>
  <c r="F207" i="6"/>
  <c r="D208" i="6"/>
  <c r="E208" i="6"/>
  <c r="F208" i="6"/>
  <c r="D209" i="6"/>
  <c r="E209" i="6"/>
  <c r="F209" i="6"/>
  <c r="D210" i="6"/>
  <c r="E210" i="6"/>
  <c r="F210" i="6"/>
  <c r="D211" i="6"/>
  <c r="E211" i="6"/>
  <c r="F211" i="6"/>
  <c r="D212" i="6"/>
  <c r="E212" i="6"/>
  <c r="F212" i="6"/>
  <c r="D213" i="6"/>
  <c r="E213" i="6"/>
  <c r="F213" i="6"/>
  <c r="D214" i="6"/>
  <c r="E214" i="6"/>
  <c r="F214" i="6"/>
  <c r="D215" i="6"/>
  <c r="E215" i="6"/>
  <c r="F215" i="6"/>
  <c r="D216" i="6"/>
  <c r="E216" i="6"/>
  <c r="F216" i="6"/>
  <c r="D217" i="6"/>
  <c r="E217" i="6"/>
  <c r="F217" i="6"/>
  <c r="D218" i="6"/>
  <c r="E218" i="6"/>
  <c r="F218" i="6"/>
  <c r="D219" i="6"/>
  <c r="E219" i="6"/>
  <c r="F219" i="6"/>
  <c r="D220" i="6"/>
  <c r="E220" i="6"/>
  <c r="F220" i="6"/>
  <c r="D221" i="6"/>
  <c r="E221" i="6"/>
  <c r="F221" i="6"/>
  <c r="D222" i="6"/>
  <c r="E222" i="6"/>
  <c r="F222" i="6"/>
  <c r="D223" i="6"/>
  <c r="E223" i="6"/>
  <c r="F223" i="6"/>
  <c r="D224" i="6"/>
  <c r="E224" i="6"/>
  <c r="F224" i="6"/>
  <c r="D225" i="6"/>
  <c r="E225" i="6"/>
  <c r="F225" i="6"/>
  <c r="D226" i="6"/>
  <c r="E226" i="6"/>
  <c r="F226" i="6"/>
  <c r="D227" i="6"/>
  <c r="E227" i="6"/>
  <c r="F227" i="6"/>
  <c r="D228" i="6"/>
  <c r="E228" i="6"/>
  <c r="F228" i="6"/>
  <c r="D229" i="6"/>
  <c r="E229" i="6"/>
  <c r="F229" i="6"/>
  <c r="D230" i="6"/>
  <c r="E230" i="6"/>
  <c r="F230" i="6"/>
  <c r="D231" i="6"/>
  <c r="E231" i="6"/>
  <c r="F231" i="6"/>
  <c r="D232" i="6"/>
  <c r="E232" i="6"/>
  <c r="F232" i="6"/>
  <c r="D233" i="6"/>
  <c r="E233" i="6"/>
  <c r="F233" i="6"/>
  <c r="D234" i="6"/>
  <c r="E234" i="6"/>
  <c r="F234" i="6"/>
  <c r="D235" i="6"/>
  <c r="E235" i="6"/>
  <c r="F235" i="6"/>
  <c r="D236" i="6"/>
  <c r="E236" i="6"/>
  <c r="F236" i="6"/>
  <c r="D237" i="6"/>
  <c r="E237" i="6"/>
  <c r="F237" i="6"/>
  <c r="D238" i="6"/>
  <c r="E238" i="6"/>
  <c r="F238" i="6"/>
  <c r="D239" i="6"/>
  <c r="E239" i="6"/>
  <c r="F239" i="6"/>
  <c r="D240" i="6"/>
  <c r="E240" i="6"/>
  <c r="F240" i="6"/>
  <c r="D241" i="6"/>
  <c r="E241" i="6"/>
  <c r="F241" i="6"/>
  <c r="D242" i="6"/>
  <c r="E242" i="6"/>
  <c r="F242" i="6"/>
  <c r="D243" i="6"/>
  <c r="E243" i="6"/>
  <c r="F243" i="6"/>
  <c r="D244" i="6"/>
  <c r="E244" i="6"/>
  <c r="F244" i="6"/>
  <c r="D245" i="6"/>
  <c r="E245" i="6"/>
  <c r="F245" i="6"/>
  <c r="D246" i="6"/>
  <c r="E246" i="6"/>
  <c r="F246" i="6"/>
  <c r="D247" i="6"/>
  <c r="E247" i="6"/>
  <c r="F247" i="6"/>
  <c r="D248" i="6"/>
  <c r="E248" i="6"/>
  <c r="F248" i="6"/>
  <c r="D249" i="6"/>
  <c r="E249" i="6"/>
  <c r="F249" i="6"/>
  <c r="D250" i="6"/>
  <c r="E250" i="6"/>
  <c r="F250" i="6"/>
  <c r="D251" i="6"/>
  <c r="E251" i="6"/>
  <c r="F251" i="6"/>
  <c r="D252" i="6"/>
  <c r="E252" i="6"/>
  <c r="F252" i="6"/>
  <c r="D253" i="6"/>
  <c r="E253" i="6"/>
  <c r="F253" i="6"/>
  <c r="D254" i="6"/>
  <c r="E254" i="6"/>
  <c r="F254" i="6"/>
  <c r="D255" i="6"/>
  <c r="E255" i="6"/>
  <c r="F255" i="6"/>
  <c r="D256" i="6"/>
  <c r="E256" i="6"/>
  <c r="F256" i="6"/>
  <c r="D257" i="6"/>
  <c r="E257" i="6"/>
  <c r="F257" i="6"/>
  <c r="D258" i="6"/>
  <c r="E258" i="6"/>
  <c r="F258" i="6"/>
  <c r="D259" i="6"/>
  <c r="E259" i="6"/>
  <c r="F259" i="6"/>
  <c r="D260" i="6"/>
  <c r="E260" i="6"/>
  <c r="F260" i="6"/>
  <c r="D261" i="6"/>
  <c r="E261" i="6"/>
  <c r="F261" i="6"/>
  <c r="D262" i="6"/>
  <c r="E262" i="6"/>
  <c r="F262" i="6"/>
  <c r="D263" i="6"/>
  <c r="E263" i="6"/>
  <c r="F263" i="6"/>
  <c r="D264" i="6"/>
  <c r="E264" i="6"/>
  <c r="F264" i="6"/>
  <c r="D265" i="6"/>
  <c r="E265" i="6"/>
  <c r="F265" i="6"/>
  <c r="D266" i="6"/>
  <c r="E266" i="6"/>
  <c r="F266" i="6"/>
  <c r="D267" i="6"/>
  <c r="E267" i="6"/>
  <c r="F267" i="6"/>
  <c r="D268" i="6"/>
  <c r="E268" i="6"/>
  <c r="F268" i="6"/>
  <c r="D269" i="6"/>
  <c r="E269" i="6"/>
  <c r="F269" i="6"/>
  <c r="D270" i="6"/>
  <c r="E270" i="6"/>
  <c r="F270" i="6"/>
  <c r="D271" i="6"/>
  <c r="E271" i="6"/>
  <c r="F271" i="6"/>
  <c r="D272" i="6"/>
  <c r="E272" i="6"/>
  <c r="F272" i="6"/>
  <c r="D273" i="6"/>
  <c r="E273" i="6"/>
  <c r="F273" i="6"/>
  <c r="D274" i="6"/>
  <c r="E274" i="6"/>
  <c r="F274" i="6"/>
  <c r="D275" i="6"/>
  <c r="E275" i="6"/>
  <c r="F275" i="6"/>
  <c r="D276" i="6"/>
  <c r="E276" i="6"/>
  <c r="F276" i="6"/>
  <c r="D277" i="6"/>
  <c r="E277" i="6"/>
  <c r="F277" i="6"/>
  <c r="D278" i="6"/>
  <c r="E278" i="6"/>
  <c r="F278" i="6"/>
  <c r="D279" i="6"/>
  <c r="E279" i="6"/>
  <c r="F279" i="6"/>
  <c r="D280" i="6"/>
  <c r="E280" i="6"/>
  <c r="F280" i="6"/>
  <c r="D281" i="6"/>
  <c r="E281" i="6"/>
  <c r="F281" i="6"/>
  <c r="D282" i="6"/>
  <c r="E282" i="6"/>
  <c r="F282" i="6"/>
  <c r="D283" i="6"/>
  <c r="E283" i="6"/>
  <c r="F283" i="6"/>
  <c r="D284" i="6"/>
  <c r="E284" i="6"/>
  <c r="F284" i="6"/>
  <c r="D285" i="6"/>
  <c r="E285" i="6"/>
  <c r="F285" i="6"/>
  <c r="D286" i="6"/>
  <c r="E286" i="6"/>
  <c r="F286" i="6"/>
  <c r="D287" i="6"/>
  <c r="E287" i="6"/>
  <c r="F287" i="6"/>
  <c r="D288" i="6"/>
  <c r="E288" i="6"/>
  <c r="F288" i="6"/>
  <c r="D289" i="6"/>
  <c r="E289" i="6"/>
  <c r="F289" i="6"/>
  <c r="D290" i="6"/>
  <c r="E290" i="6"/>
  <c r="F290" i="6"/>
  <c r="D291" i="6"/>
  <c r="E291" i="6"/>
  <c r="F291" i="6"/>
  <c r="D292" i="6"/>
  <c r="E292" i="6"/>
  <c r="F292" i="6"/>
  <c r="D293" i="6"/>
  <c r="E293" i="6"/>
  <c r="F293" i="6"/>
  <c r="D294" i="6"/>
  <c r="E294" i="6"/>
  <c r="F294" i="6"/>
  <c r="D295" i="6"/>
  <c r="E295" i="6"/>
  <c r="F295" i="6"/>
  <c r="D296" i="6"/>
  <c r="E296" i="6"/>
  <c r="F296" i="6"/>
  <c r="D297" i="6"/>
  <c r="E297" i="6"/>
  <c r="F297" i="6"/>
  <c r="D298" i="6"/>
  <c r="E298" i="6"/>
  <c r="F298" i="6"/>
  <c r="D299" i="6"/>
  <c r="E299" i="6"/>
  <c r="F299" i="6"/>
  <c r="D300" i="6"/>
  <c r="E300" i="6"/>
  <c r="F300" i="6"/>
  <c r="D301" i="6"/>
  <c r="E301" i="6"/>
  <c r="F301" i="6"/>
  <c r="D302" i="6"/>
  <c r="E302" i="6"/>
  <c r="F302" i="6"/>
  <c r="D303" i="6"/>
  <c r="E303" i="6"/>
  <c r="F303" i="6"/>
  <c r="D304" i="6"/>
  <c r="E304" i="6"/>
  <c r="F304" i="6"/>
  <c r="D305" i="6"/>
  <c r="E305" i="6"/>
  <c r="F305" i="6"/>
  <c r="D306" i="6"/>
  <c r="E306" i="6"/>
  <c r="F306" i="6"/>
  <c r="D307" i="6"/>
  <c r="E307" i="6"/>
  <c r="F307" i="6"/>
  <c r="D308" i="6"/>
  <c r="E308" i="6"/>
  <c r="F308" i="6"/>
  <c r="D309" i="6"/>
  <c r="E309" i="6"/>
  <c r="F309" i="6"/>
  <c r="D310" i="6"/>
  <c r="E310" i="6"/>
  <c r="F310" i="6"/>
  <c r="D311" i="6"/>
  <c r="E311" i="6"/>
  <c r="F311" i="6"/>
  <c r="D312" i="6"/>
  <c r="E312" i="6"/>
  <c r="F312" i="6"/>
  <c r="D313" i="6"/>
  <c r="E313" i="6"/>
  <c r="F313" i="6"/>
  <c r="D314" i="6"/>
  <c r="E314" i="6"/>
  <c r="F314" i="6"/>
  <c r="D315" i="6"/>
  <c r="E315" i="6"/>
  <c r="F315" i="6"/>
  <c r="D316" i="6"/>
  <c r="E316" i="6"/>
  <c r="F316" i="6"/>
  <c r="D317" i="6"/>
  <c r="E317" i="6"/>
  <c r="F317" i="6"/>
  <c r="D318" i="6"/>
  <c r="E318" i="6"/>
  <c r="F318" i="6"/>
  <c r="D319" i="6"/>
  <c r="E319" i="6"/>
  <c r="F319" i="6"/>
  <c r="D320" i="6"/>
  <c r="E320" i="6"/>
  <c r="F320" i="6"/>
  <c r="D321" i="6"/>
  <c r="E321" i="6"/>
  <c r="F321" i="6"/>
  <c r="D322" i="6"/>
  <c r="E322" i="6"/>
  <c r="F322" i="6"/>
  <c r="D323" i="6"/>
  <c r="E323" i="6"/>
  <c r="F323" i="6"/>
  <c r="D324" i="6"/>
  <c r="E324" i="6"/>
  <c r="F324" i="6"/>
  <c r="D325" i="6"/>
  <c r="E325" i="6"/>
  <c r="F325" i="6"/>
  <c r="D326" i="6"/>
  <c r="E326" i="6"/>
  <c r="F326" i="6"/>
  <c r="D327" i="6"/>
  <c r="E327" i="6"/>
  <c r="F327" i="6"/>
  <c r="D328" i="6"/>
  <c r="E328" i="6"/>
  <c r="F328" i="6"/>
  <c r="D329" i="6"/>
  <c r="E329" i="6"/>
  <c r="F329" i="6"/>
  <c r="D330" i="6"/>
  <c r="E330" i="6"/>
  <c r="F330" i="6"/>
  <c r="D331" i="6"/>
  <c r="E331" i="6"/>
  <c r="F331" i="6"/>
  <c r="D332" i="6"/>
  <c r="E332" i="6"/>
  <c r="F332" i="6"/>
  <c r="D333" i="6"/>
  <c r="E333" i="6"/>
  <c r="F333" i="6"/>
  <c r="D334" i="6"/>
  <c r="E334" i="6"/>
  <c r="F334" i="6"/>
  <c r="D335" i="6"/>
  <c r="E335" i="6"/>
  <c r="F335" i="6"/>
  <c r="D336" i="6"/>
  <c r="E336" i="6"/>
  <c r="F336" i="6"/>
  <c r="D337" i="6"/>
  <c r="E337" i="6"/>
  <c r="F337" i="6"/>
  <c r="D338" i="6"/>
  <c r="E338" i="6"/>
  <c r="F338" i="6"/>
  <c r="D339" i="6"/>
  <c r="E339" i="6"/>
  <c r="F339" i="6"/>
  <c r="D340" i="6"/>
  <c r="E340" i="6"/>
  <c r="F340" i="6"/>
  <c r="D341" i="6"/>
  <c r="E341" i="6"/>
  <c r="F341" i="6"/>
  <c r="D342" i="6"/>
  <c r="E342" i="6"/>
  <c r="F342" i="6"/>
  <c r="D343" i="6"/>
  <c r="E343" i="6"/>
  <c r="F343" i="6"/>
  <c r="D344" i="6"/>
  <c r="E344" i="6"/>
  <c r="F344" i="6"/>
  <c r="D345" i="6"/>
  <c r="E345" i="6"/>
  <c r="F345" i="6"/>
  <c r="D346" i="6"/>
  <c r="E346" i="6"/>
  <c r="F346" i="6"/>
  <c r="D347" i="6"/>
  <c r="E347" i="6"/>
  <c r="F347" i="6"/>
  <c r="D348" i="6"/>
  <c r="E348" i="6"/>
  <c r="F348" i="6"/>
  <c r="D349" i="6"/>
  <c r="E349" i="6"/>
  <c r="F349" i="6"/>
  <c r="D350" i="6"/>
  <c r="E350" i="6"/>
  <c r="F350" i="6"/>
  <c r="D351" i="6"/>
  <c r="E351" i="6"/>
  <c r="F351" i="6"/>
  <c r="D352" i="6"/>
  <c r="E352" i="6"/>
  <c r="F352" i="6"/>
  <c r="D353" i="6"/>
  <c r="E353" i="6"/>
  <c r="F353" i="6"/>
  <c r="D354" i="6"/>
  <c r="E354" i="6"/>
  <c r="F354" i="6"/>
  <c r="D355" i="6"/>
  <c r="E355" i="6"/>
  <c r="F355" i="6"/>
  <c r="D356" i="6"/>
  <c r="E356" i="6"/>
  <c r="F356" i="6"/>
  <c r="D357" i="6"/>
  <c r="E357" i="6"/>
  <c r="F357" i="6"/>
  <c r="D358" i="6"/>
  <c r="E358" i="6"/>
  <c r="F358" i="6"/>
  <c r="D359" i="6"/>
  <c r="E359" i="6"/>
  <c r="F359" i="6"/>
  <c r="D360" i="6"/>
  <c r="E360" i="6"/>
  <c r="F360" i="6"/>
  <c r="D361" i="6"/>
  <c r="E361" i="6"/>
  <c r="F361" i="6"/>
  <c r="D362" i="6"/>
  <c r="E362" i="6"/>
  <c r="F362" i="6"/>
  <c r="D363" i="6"/>
  <c r="E363" i="6"/>
  <c r="F363" i="6"/>
  <c r="D364" i="6"/>
  <c r="E364" i="6"/>
  <c r="F364" i="6"/>
  <c r="D365" i="6"/>
  <c r="E365" i="6"/>
  <c r="F365" i="6"/>
  <c r="D366" i="6"/>
  <c r="E366" i="6"/>
  <c r="F366" i="6"/>
  <c r="D367" i="6"/>
  <c r="E367" i="6"/>
  <c r="F367" i="6"/>
  <c r="D368" i="6"/>
  <c r="E368" i="6"/>
  <c r="F368" i="6"/>
  <c r="D369" i="6"/>
  <c r="E369" i="6"/>
  <c r="F369" i="6"/>
  <c r="D370" i="6"/>
  <c r="E370" i="6"/>
  <c r="F370" i="6"/>
  <c r="D371" i="6"/>
  <c r="E371" i="6"/>
  <c r="F371" i="6"/>
  <c r="D372" i="6"/>
  <c r="E372" i="6"/>
  <c r="F372" i="6"/>
  <c r="D373" i="6"/>
  <c r="E373" i="6"/>
  <c r="F373" i="6"/>
  <c r="D374" i="6"/>
  <c r="E374" i="6"/>
  <c r="F374" i="6"/>
  <c r="D375" i="6"/>
  <c r="E375" i="6"/>
  <c r="F375" i="6"/>
  <c r="D376" i="6"/>
  <c r="E376" i="6"/>
  <c r="F376" i="6"/>
  <c r="D377" i="6"/>
  <c r="E377" i="6"/>
  <c r="F377" i="6"/>
  <c r="D378" i="6"/>
  <c r="E378" i="6"/>
  <c r="F378" i="6"/>
  <c r="D379" i="6"/>
  <c r="E379" i="6"/>
  <c r="F379" i="6"/>
  <c r="D380" i="6"/>
  <c r="E380" i="6"/>
  <c r="F380" i="6"/>
  <c r="D381" i="6"/>
  <c r="E381" i="6"/>
  <c r="F381" i="6"/>
  <c r="D382" i="6"/>
  <c r="E382" i="6"/>
  <c r="F382" i="6"/>
  <c r="D383" i="6"/>
  <c r="E383" i="6"/>
  <c r="F383" i="6"/>
  <c r="D384" i="6"/>
  <c r="E384" i="6"/>
  <c r="F384" i="6"/>
  <c r="D385" i="6"/>
  <c r="E385" i="6"/>
  <c r="F385" i="6"/>
  <c r="D386" i="6"/>
  <c r="E386" i="6"/>
  <c r="F386" i="6"/>
  <c r="D387" i="6"/>
  <c r="E387" i="6"/>
  <c r="F387" i="6"/>
  <c r="D388" i="6"/>
  <c r="E388" i="6"/>
  <c r="F388" i="6"/>
  <c r="D389" i="6"/>
  <c r="E389" i="6"/>
  <c r="F389" i="6"/>
  <c r="D390" i="6"/>
  <c r="E390" i="6"/>
  <c r="F390" i="6"/>
  <c r="D391" i="6"/>
  <c r="E391" i="6"/>
  <c r="F391" i="6"/>
  <c r="D392" i="6"/>
  <c r="E392" i="6"/>
  <c r="F392" i="6"/>
  <c r="D393" i="6"/>
  <c r="E393" i="6"/>
  <c r="F393" i="6"/>
  <c r="D394" i="6"/>
  <c r="E394" i="6"/>
  <c r="F394" i="6"/>
  <c r="D395" i="6"/>
  <c r="E395" i="6"/>
  <c r="F395" i="6"/>
  <c r="D396" i="6"/>
  <c r="E396" i="6"/>
  <c r="F396" i="6"/>
  <c r="D397" i="6"/>
  <c r="E397" i="6"/>
  <c r="F397" i="6"/>
  <c r="D398" i="6"/>
  <c r="E398" i="6"/>
  <c r="F398" i="6"/>
  <c r="D399" i="6"/>
  <c r="E399" i="6"/>
  <c r="F399" i="6"/>
  <c r="D400" i="6"/>
  <c r="E400" i="6"/>
  <c r="F400" i="6"/>
  <c r="D401" i="6"/>
  <c r="E401" i="6"/>
  <c r="F401" i="6"/>
  <c r="D402" i="6"/>
  <c r="E402" i="6"/>
  <c r="F402" i="6"/>
  <c r="D403" i="6"/>
  <c r="E403" i="6"/>
  <c r="F403" i="6"/>
  <c r="D404" i="6"/>
  <c r="E404" i="6"/>
  <c r="F404" i="6"/>
  <c r="D405" i="6"/>
  <c r="E405" i="6"/>
  <c r="F405" i="6"/>
  <c r="D406" i="6"/>
  <c r="E406" i="6"/>
  <c r="F406" i="6"/>
  <c r="D407" i="6"/>
  <c r="E407" i="6"/>
  <c r="F407" i="6"/>
  <c r="D408" i="6"/>
  <c r="E408" i="6"/>
  <c r="F408" i="6"/>
  <c r="D409" i="6"/>
  <c r="E409" i="6"/>
  <c r="F409" i="6"/>
  <c r="D410" i="6"/>
  <c r="E410" i="6"/>
  <c r="F410" i="6"/>
  <c r="D411" i="6"/>
  <c r="E411" i="6"/>
  <c r="F411" i="6"/>
  <c r="D412" i="6"/>
  <c r="E412" i="6"/>
  <c r="F412" i="6"/>
  <c r="D413" i="6"/>
  <c r="E413" i="6"/>
  <c r="F413" i="6"/>
  <c r="D414" i="6"/>
  <c r="E414" i="6"/>
  <c r="F414" i="6"/>
  <c r="D415" i="6"/>
  <c r="E415" i="6"/>
  <c r="F415" i="6"/>
  <c r="D416" i="6"/>
  <c r="E416" i="6"/>
  <c r="F416" i="6"/>
  <c r="D417" i="6"/>
  <c r="E417" i="6"/>
  <c r="F417" i="6"/>
  <c r="D418" i="6"/>
  <c r="E418" i="6"/>
  <c r="F418" i="6"/>
  <c r="D419" i="6"/>
  <c r="E419" i="6"/>
  <c r="F419" i="6"/>
  <c r="D420" i="6"/>
  <c r="E420" i="6"/>
  <c r="F420" i="6"/>
  <c r="D421" i="6"/>
  <c r="E421" i="6"/>
  <c r="F421" i="6"/>
  <c r="D422" i="6"/>
  <c r="E422" i="6"/>
  <c r="F422" i="6"/>
  <c r="D423" i="6"/>
  <c r="E423" i="6"/>
  <c r="F423" i="6"/>
  <c r="D424" i="6"/>
  <c r="E424" i="6"/>
  <c r="F424" i="6"/>
  <c r="D425" i="6"/>
  <c r="E425" i="6"/>
  <c r="F425" i="6"/>
  <c r="D426" i="6"/>
  <c r="E426" i="6"/>
  <c r="F426" i="6"/>
  <c r="D427" i="6"/>
  <c r="E427" i="6"/>
  <c r="F427" i="6"/>
  <c r="D428" i="6"/>
  <c r="E428" i="6"/>
  <c r="F428" i="6"/>
  <c r="D429" i="6"/>
  <c r="E429" i="6"/>
  <c r="F429" i="6"/>
  <c r="D430" i="6"/>
  <c r="E430" i="6"/>
  <c r="F430" i="6"/>
  <c r="D431" i="6"/>
  <c r="E431" i="6"/>
  <c r="F431" i="6"/>
  <c r="D432" i="6"/>
  <c r="E432" i="6"/>
  <c r="F432" i="6"/>
  <c r="D433" i="6"/>
  <c r="E433" i="6"/>
  <c r="F433" i="6"/>
  <c r="D434" i="6"/>
  <c r="E434" i="6"/>
  <c r="F434" i="6"/>
  <c r="D435" i="6"/>
  <c r="E435" i="6"/>
  <c r="F435" i="6"/>
  <c r="D436" i="6"/>
  <c r="E436" i="6"/>
  <c r="F436" i="6"/>
  <c r="D437" i="6"/>
  <c r="E437" i="6"/>
  <c r="F437" i="6"/>
  <c r="D438" i="6"/>
  <c r="E438" i="6"/>
  <c r="F438" i="6"/>
  <c r="D439" i="6"/>
  <c r="E439" i="6"/>
  <c r="F439" i="6"/>
  <c r="D440" i="6"/>
  <c r="E440" i="6"/>
  <c r="F440" i="6"/>
  <c r="D441" i="6"/>
  <c r="E441" i="6"/>
  <c r="F441" i="6"/>
  <c r="D442" i="6"/>
  <c r="E442" i="6"/>
  <c r="F442" i="6"/>
  <c r="D443" i="6"/>
  <c r="E443" i="6"/>
  <c r="F443" i="6"/>
  <c r="D444" i="6"/>
  <c r="E444" i="6"/>
  <c r="F444" i="6"/>
  <c r="D445" i="6"/>
  <c r="E445" i="6"/>
  <c r="F445" i="6"/>
  <c r="D446" i="6"/>
  <c r="E446" i="6"/>
  <c r="F446" i="6"/>
  <c r="D447" i="6"/>
  <c r="E447" i="6"/>
  <c r="F447" i="6"/>
  <c r="D448" i="6"/>
  <c r="E448" i="6"/>
  <c r="F448" i="6"/>
  <c r="D449" i="6"/>
  <c r="E449" i="6"/>
  <c r="F449" i="6"/>
  <c r="D450" i="6"/>
  <c r="E450" i="6"/>
  <c r="F450" i="6"/>
  <c r="D451" i="6"/>
  <c r="E451" i="6"/>
  <c r="F451" i="6"/>
  <c r="D452" i="6"/>
  <c r="E452" i="6"/>
  <c r="F452" i="6"/>
  <c r="D453" i="6"/>
  <c r="E453" i="6"/>
  <c r="F453" i="6"/>
  <c r="D454" i="6"/>
  <c r="E454" i="6"/>
  <c r="F454" i="6"/>
  <c r="D455" i="6"/>
  <c r="E455" i="6"/>
  <c r="F455" i="6"/>
  <c r="D456" i="6"/>
  <c r="E456" i="6"/>
  <c r="F456" i="6"/>
  <c r="D457" i="6"/>
  <c r="E457" i="6"/>
  <c r="F457" i="6"/>
  <c r="D458" i="6"/>
  <c r="E458" i="6"/>
  <c r="F458" i="6"/>
  <c r="D459" i="6"/>
  <c r="E459" i="6"/>
  <c r="F459" i="6"/>
  <c r="D460" i="6"/>
  <c r="E460" i="6"/>
  <c r="F460" i="6"/>
  <c r="D461" i="6"/>
  <c r="E461" i="6"/>
  <c r="F461" i="6"/>
  <c r="D462" i="6"/>
  <c r="E462" i="6"/>
  <c r="F462" i="6"/>
  <c r="D463" i="6"/>
  <c r="E463" i="6"/>
  <c r="F463" i="6"/>
  <c r="D464" i="6"/>
  <c r="E464" i="6"/>
  <c r="F464" i="6"/>
  <c r="D465" i="6"/>
  <c r="E465" i="6"/>
  <c r="F465" i="6"/>
  <c r="D466" i="6"/>
  <c r="E466" i="6"/>
  <c r="F466" i="6"/>
  <c r="D467" i="6"/>
  <c r="E467" i="6"/>
  <c r="F467" i="6"/>
  <c r="D468" i="6"/>
  <c r="E468" i="6"/>
  <c r="F468" i="6"/>
  <c r="D469" i="6"/>
  <c r="E469" i="6"/>
  <c r="F469" i="6"/>
  <c r="D470" i="6"/>
  <c r="E470" i="6"/>
  <c r="F470" i="6"/>
  <c r="D471" i="6"/>
  <c r="E471" i="6"/>
  <c r="F471" i="6"/>
  <c r="D472" i="6"/>
  <c r="E472" i="6"/>
  <c r="F472" i="6"/>
  <c r="D473" i="6"/>
  <c r="E473" i="6"/>
  <c r="F473" i="6"/>
  <c r="D474" i="6"/>
  <c r="E474" i="6"/>
  <c r="F474" i="6"/>
  <c r="D475" i="6"/>
  <c r="E475" i="6"/>
  <c r="F475" i="6"/>
  <c r="D476" i="6"/>
  <c r="E476" i="6"/>
  <c r="F476" i="6"/>
  <c r="D477" i="6"/>
  <c r="E477" i="6"/>
  <c r="F477" i="6"/>
  <c r="D478" i="6"/>
  <c r="E478" i="6"/>
  <c r="F478" i="6"/>
  <c r="D479" i="6"/>
  <c r="E479" i="6"/>
  <c r="F479" i="6"/>
  <c r="D480" i="6"/>
  <c r="E480" i="6"/>
  <c r="F480" i="6"/>
  <c r="D481" i="6"/>
  <c r="E481" i="6"/>
  <c r="F481" i="6"/>
  <c r="D482" i="6"/>
  <c r="E482" i="6"/>
  <c r="F482" i="6"/>
  <c r="D483" i="6"/>
  <c r="E483" i="6"/>
  <c r="F483" i="6"/>
  <c r="D484" i="6"/>
  <c r="E484" i="6"/>
  <c r="F484" i="6"/>
  <c r="D485" i="6"/>
  <c r="E485" i="6"/>
  <c r="F485" i="6"/>
  <c r="D486" i="6"/>
  <c r="E486" i="6"/>
  <c r="F486" i="6"/>
  <c r="D487" i="6"/>
  <c r="E487" i="6"/>
  <c r="F487" i="6"/>
  <c r="D488" i="6"/>
  <c r="E488" i="6"/>
  <c r="F488" i="6"/>
  <c r="D489" i="6"/>
  <c r="E489" i="6"/>
  <c r="F489" i="6"/>
  <c r="D490" i="6"/>
  <c r="E490" i="6"/>
  <c r="F490" i="6"/>
  <c r="D491" i="6"/>
  <c r="E491" i="6"/>
  <c r="F491" i="6"/>
  <c r="D492" i="6"/>
  <c r="E492" i="6"/>
  <c r="F492" i="6"/>
  <c r="D493" i="6"/>
  <c r="E493" i="6"/>
  <c r="F493" i="6"/>
  <c r="D494" i="6"/>
  <c r="E494" i="6"/>
  <c r="F494" i="6"/>
  <c r="D495" i="6"/>
  <c r="E495" i="6"/>
  <c r="F495" i="6"/>
  <c r="D496" i="6"/>
  <c r="E496" i="6"/>
  <c r="F496" i="6"/>
  <c r="D497" i="6"/>
  <c r="E497" i="6"/>
  <c r="F497" i="6"/>
  <c r="D498" i="6"/>
  <c r="E498" i="6"/>
  <c r="F498" i="6"/>
  <c r="D499" i="6"/>
  <c r="E499" i="6"/>
  <c r="F499" i="6"/>
  <c r="D500" i="6"/>
  <c r="E500" i="6"/>
  <c r="F500" i="6"/>
  <c r="J24" i="6" l="1"/>
  <c r="J26" i="6"/>
  <c r="J18" i="6"/>
  <c r="J28" i="6"/>
  <c r="J20" i="6"/>
  <c r="J12" i="6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R2" i="12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2" i="12"/>
  <c r="J3" i="12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2" i="12"/>
  <c r="I3" i="12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2" i="12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2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3" i="12"/>
  <c r="G4" i="12"/>
  <c r="G5" i="12"/>
  <c r="G2" i="12"/>
  <c r="I4" i="6" l="1"/>
  <c r="K6" i="6"/>
  <c r="L6" i="6"/>
  <c r="H3" i="6"/>
  <c r="K4" i="6"/>
  <c r="K3" i="6"/>
  <c r="L4" i="6"/>
  <c r="L3" i="6"/>
  <c r="F10" i="6"/>
  <c r="F11" i="6"/>
  <c r="F5" i="6"/>
  <c r="F9" i="6"/>
  <c r="F4" i="6"/>
  <c r="F8" i="6"/>
  <c r="F7" i="6"/>
  <c r="F3" i="6"/>
  <c r="F6" i="6"/>
  <c r="M2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R3" i="12"/>
  <c r="R4" i="12"/>
  <c r="R5" i="12"/>
  <c r="R6" i="12"/>
  <c r="R7" i="12"/>
  <c r="R8" i="12"/>
  <c r="R9" i="12"/>
  <c r="R10" i="12"/>
  <c r="R11" i="12"/>
  <c r="R12" i="12"/>
  <c r="R13" i="12"/>
  <c r="R15" i="12"/>
  <c r="R16" i="12"/>
  <c r="R17" i="12"/>
  <c r="R18" i="12"/>
  <c r="R19" i="12"/>
  <c r="R20" i="12"/>
  <c r="R22" i="12"/>
  <c r="R23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24" i="12"/>
  <c r="R21" i="12"/>
  <c r="R14" i="12"/>
  <c r="K99" i="12"/>
  <c r="F99" i="12"/>
  <c r="E99" i="12"/>
  <c r="D99" i="12"/>
  <c r="C99" i="12"/>
  <c r="B99" i="12"/>
  <c r="A99" i="12"/>
  <c r="S99" i="12" l="1"/>
  <c r="N99" i="12"/>
  <c r="T99" i="12" l="1"/>
  <c r="M3" i="12" l="1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K98" i="12"/>
  <c r="F98" i="12"/>
  <c r="E98" i="12"/>
  <c r="D98" i="12"/>
  <c r="C98" i="12"/>
  <c r="B98" i="12"/>
  <c r="A98" i="12"/>
  <c r="K97" i="12"/>
  <c r="F97" i="12"/>
  <c r="E97" i="12"/>
  <c r="D97" i="12"/>
  <c r="C97" i="12"/>
  <c r="B97" i="12"/>
  <c r="A97" i="12"/>
  <c r="K96" i="12"/>
  <c r="F96" i="12"/>
  <c r="E96" i="12"/>
  <c r="D96" i="12"/>
  <c r="C96" i="12"/>
  <c r="B96" i="12"/>
  <c r="A96" i="12"/>
  <c r="K95" i="12"/>
  <c r="F95" i="12"/>
  <c r="E95" i="12"/>
  <c r="D95" i="12"/>
  <c r="C95" i="12"/>
  <c r="B95" i="12"/>
  <c r="A95" i="12"/>
  <c r="K94" i="12"/>
  <c r="F94" i="12"/>
  <c r="E94" i="12"/>
  <c r="D94" i="12"/>
  <c r="C94" i="12"/>
  <c r="B94" i="12"/>
  <c r="A94" i="12"/>
  <c r="K93" i="12"/>
  <c r="F93" i="12"/>
  <c r="E93" i="12"/>
  <c r="D93" i="12"/>
  <c r="C93" i="12"/>
  <c r="B93" i="12"/>
  <c r="A93" i="12"/>
  <c r="K92" i="12"/>
  <c r="F92" i="12"/>
  <c r="E92" i="12"/>
  <c r="D92" i="12"/>
  <c r="C92" i="12"/>
  <c r="B92" i="12"/>
  <c r="A92" i="12"/>
  <c r="K91" i="12"/>
  <c r="F91" i="12"/>
  <c r="E91" i="12"/>
  <c r="D91" i="12"/>
  <c r="C91" i="12"/>
  <c r="B91" i="12"/>
  <c r="A91" i="12"/>
  <c r="K90" i="12"/>
  <c r="F90" i="12"/>
  <c r="E90" i="12"/>
  <c r="D90" i="12"/>
  <c r="C90" i="12"/>
  <c r="B90" i="12"/>
  <c r="A90" i="12"/>
  <c r="K89" i="12"/>
  <c r="F89" i="12"/>
  <c r="E89" i="12"/>
  <c r="D89" i="12"/>
  <c r="C89" i="12"/>
  <c r="B89" i="12"/>
  <c r="A89" i="12"/>
  <c r="K88" i="12"/>
  <c r="F88" i="12"/>
  <c r="E88" i="12"/>
  <c r="D88" i="12"/>
  <c r="C88" i="12"/>
  <c r="B88" i="12"/>
  <c r="A88" i="12"/>
  <c r="K87" i="12"/>
  <c r="F87" i="12"/>
  <c r="E87" i="12"/>
  <c r="D87" i="12"/>
  <c r="C87" i="12"/>
  <c r="B87" i="12"/>
  <c r="A87" i="12"/>
  <c r="K86" i="12"/>
  <c r="F86" i="12"/>
  <c r="E86" i="12"/>
  <c r="D86" i="12"/>
  <c r="C86" i="12"/>
  <c r="B86" i="12"/>
  <c r="A86" i="12"/>
  <c r="K85" i="12"/>
  <c r="F85" i="12"/>
  <c r="E85" i="12"/>
  <c r="D85" i="12"/>
  <c r="C85" i="12"/>
  <c r="B85" i="12"/>
  <c r="A85" i="12"/>
  <c r="K84" i="12"/>
  <c r="F84" i="12"/>
  <c r="E84" i="12"/>
  <c r="D84" i="12"/>
  <c r="C84" i="12"/>
  <c r="B84" i="12"/>
  <c r="A84" i="12"/>
  <c r="K83" i="12"/>
  <c r="F83" i="12"/>
  <c r="E83" i="12"/>
  <c r="D83" i="12"/>
  <c r="C83" i="12"/>
  <c r="B83" i="12"/>
  <c r="A83" i="12"/>
  <c r="K82" i="12"/>
  <c r="F82" i="12"/>
  <c r="E82" i="12"/>
  <c r="D82" i="12"/>
  <c r="C82" i="12"/>
  <c r="B82" i="12"/>
  <c r="A82" i="12"/>
  <c r="K81" i="12"/>
  <c r="F81" i="12"/>
  <c r="E81" i="12"/>
  <c r="D81" i="12"/>
  <c r="C81" i="12"/>
  <c r="B81" i="12"/>
  <c r="A81" i="12"/>
  <c r="K80" i="12"/>
  <c r="F80" i="12"/>
  <c r="E80" i="12"/>
  <c r="D80" i="12"/>
  <c r="C80" i="12"/>
  <c r="B80" i="12"/>
  <c r="A80" i="12"/>
  <c r="K79" i="12"/>
  <c r="F79" i="12"/>
  <c r="E79" i="12"/>
  <c r="D79" i="12"/>
  <c r="C79" i="12"/>
  <c r="B79" i="12"/>
  <c r="A79" i="12"/>
  <c r="K78" i="12"/>
  <c r="F78" i="12"/>
  <c r="E78" i="12"/>
  <c r="D78" i="12"/>
  <c r="C78" i="12"/>
  <c r="B78" i="12"/>
  <c r="A78" i="12"/>
  <c r="K77" i="12"/>
  <c r="F77" i="12"/>
  <c r="E77" i="12"/>
  <c r="D77" i="12"/>
  <c r="C77" i="12"/>
  <c r="B77" i="12"/>
  <c r="A77" i="12"/>
  <c r="K76" i="12"/>
  <c r="F76" i="12"/>
  <c r="E76" i="12"/>
  <c r="D76" i="12"/>
  <c r="C76" i="12"/>
  <c r="B76" i="12"/>
  <c r="A76" i="12"/>
  <c r="K75" i="12"/>
  <c r="F75" i="12"/>
  <c r="E75" i="12"/>
  <c r="D75" i="12"/>
  <c r="C75" i="12"/>
  <c r="B75" i="12"/>
  <c r="A75" i="12"/>
  <c r="K74" i="12"/>
  <c r="F74" i="12"/>
  <c r="E74" i="12"/>
  <c r="D74" i="12"/>
  <c r="C74" i="12"/>
  <c r="B74" i="12"/>
  <c r="A74" i="12"/>
  <c r="K73" i="12"/>
  <c r="F73" i="12"/>
  <c r="E73" i="12"/>
  <c r="D73" i="12"/>
  <c r="C73" i="12"/>
  <c r="B73" i="12"/>
  <c r="A73" i="12"/>
  <c r="K72" i="12"/>
  <c r="F72" i="12"/>
  <c r="E72" i="12"/>
  <c r="D72" i="12"/>
  <c r="C72" i="12"/>
  <c r="B72" i="12"/>
  <c r="A72" i="12"/>
  <c r="K71" i="12"/>
  <c r="F71" i="12"/>
  <c r="E71" i="12"/>
  <c r="D71" i="12"/>
  <c r="C71" i="12"/>
  <c r="B71" i="12"/>
  <c r="A71" i="12"/>
  <c r="K70" i="12"/>
  <c r="F70" i="12"/>
  <c r="E70" i="12"/>
  <c r="D70" i="12"/>
  <c r="C70" i="12"/>
  <c r="B70" i="12"/>
  <c r="A70" i="12"/>
  <c r="K69" i="12"/>
  <c r="F69" i="12"/>
  <c r="E69" i="12"/>
  <c r="D69" i="12"/>
  <c r="C69" i="12"/>
  <c r="B69" i="12"/>
  <c r="A69" i="12"/>
  <c r="K68" i="12"/>
  <c r="F68" i="12"/>
  <c r="E68" i="12"/>
  <c r="D68" i="12"/>
  <c r="C68" i="12"/>
  <c r="B68" i="12"/>
  <c r="A68" i="12"/>
  <c r="K67" i="12"/>
  <c r="F67" i="12"/>
  <c r="E67" i="12"/>
  <c r="D67" i="12"/>
  <c r="C67" i="12"/>
  <c r="B67" i="12"/>
  <c r="A67" i="12"/>
  <c r="K66" i="12"/>
  <c r="F66" i="12"/>
  <c r="E66" i="12"/>
  <c r="D66" i="12"/>
  <c r="C66" i="12"/>
  <c r="B66" i="12"/>
  <c r="A66" i="12"/>
  <c r="K65" i="12"/>
  <c r="F65" i="12"/>
  <c r="E65" i="12"/>
  <c r="D65" i="12"/>
  <c r="C65" i="12"/>
  <c r="B65" i="12"/>
  <c r="A65" i="12"/>
  <c r="K64" i="12"/>
  <c r="F64" i="12"/>
  <c r="E64" i="12"/>
  <c r="D64" i="12"/>
  <c r="C64" i="12"/>
  <c r="B64" i="12"/>
  <c r="A64" i="12"/>
  <c r="K63" i="12"/>
  <c r="F63" i="12"/>
  <c r="E63" i="12"/>
  <c r="D63" i="12"/>
  <c r="C63" i="12"/>
  <c r="B63" i="12"/>
  <c r="A63" i="12"/>
  <c r="K62" i="12"/>
  <c r="F62" i="12"/>
  <c r="E62" i="12"/>
  <c r="D62" i="12"/>
  <c r="C62" i="12"/>
  <c r="B62" i="12"/>
  <c r="A62" i="12"/>
  <c r="K61" i="12"/>
  <c r="F61" i="12"/>
  <c r="E61" i="12"/>
  <c r="D61" i="12"/>
  <c r="C61" i="12"/>
  <c r="B61" i="12"/>
  <c r="A61" i="12"/>
  <c r="K60" i="12"/>
  <c r="F60" i="12"/>
  <c r="E60" i="12"/>
  <c r="D60" i="12"/>
  <c r="C60" i="12"/>
  <c r="B60" i="12"/>
  <c r="A60" i="12"/>
  <c r="K59" i="12"/>
  <c r="F59" i="12"/>
  <c r="E59" i="12"/>
  <c r="D59" i="12"/>
  <c r="C59" i="12"/>
  <c r="B59" i="12"/>
  <c r="A59" i="12"/>
  <c r="K58" i="12"/>
  <c r="F58" i="12"/>
  <c r="E58" i="12"/>
  <c r="D58" i="12"/>
  <c r="C58" i="12"/>
  <c r="B58" i="12"/>
  <c r="A58" i="12"/>
  <c r="K57" i="12"/>
  <c r="F57" i="12"/>
  <c r="E57" i="12"/>
  <c r="D57" i="12"/>
  <c r="C57" i="12"/>
  <c r="B57" i="12"/>
  <c r="A57" i="12"/>
  <c r="K56" i="12"/>
  <c r="F56" i="12"/>
  <c r="E56" i="12"/>
  <c r="D56" i="12"/>
  <c r="C56" i="12"/>
  <c r="B56" i="12"/>
  <c r="A56" i="12"/>
  <c r="K55" i="12"/>
  <c r="F55" i="12"/>
  <c r="E55" i="12"/>
  <c r="D55" i="12"/>
  <c r="C55" i="12"/>
  <c r="B55" i="12"/>
  <c r="A55" i="12"/>
  <c r="K54" i="12"/>
  <c r="F54" i="12"/>
  <c r="E54" i="12"/>
  <c r="D54" i="12"/>
  <c r="C54" i="12"/>
  <c r="B54" i="12"/>
  <c r="A54" i="12"/>
  <c r="K53" i="12"/>
  <c r="F53" i="12"/>
  <c r="E53" i="12"/>
  <c r="D53" i="12"/>
  <c r="C53" i="12"/>
  <c r="B53" i="12"/>
  <c r="A53" i="12"/>
  <c r="K52" i="12"/>
  <c r="F52" i="12"/>
  <c r="E52" i="12"/>
  <c r="D52" i="12"/>
  <c r="C52" i="12"/>
  <c r="B52" i="12"/>
  <c r="A52" i="12"/>
  <c r="K51" i="12"/>
  <c r="F51" i="12"/>
  <c r="E51" i="12"/>
  <c r="D51" i="12"/>
  <c r="C51" i="12"/>
  <c r="B51" i="12"/>
  <c r="A51" i="12"/>
  <c r="K50" i="12"/>
  <c r="F50" i="12"/>
  <c r="E50" i="12"/>
  <c r="D50" i="12"/>
  <c r="C50" i="12"/>
  <c r="B50" i="12"/>
  <c r="A50" i="12"/>
  <c r="K49" i="12"/>
  <c r="F49" i="12"/>
  <c r="E49" i="12"/>
  <c r="D49" i="12"/>
  <c r="C49" i="12"/>
  <c r="B49" i="12"/>
  <c r="A49" i="12"/>
  <c r="K48" i="12"/>
  <c r="F48" i="12"/>
  <c r="E48" i="12"/>
  <c r="D48" i="12"/>
  <c r="C48" i="12"/>
  <c r="B48" i="12"/>
  <c r="A48" i="12"/>
  <c r="K47" i="12"/>
  <c r="F47" i="12"/>
  <c r="E47" i="12"/>
  <c r="D47" i="12"/>
  <c r="C47" i="12"/>
  <c r="B47" i="12"/>
  <c r="A47" i="12"/>
  <c r="K46" i="12"/>
  <c r="F46" i="12"/>
  <c r="E46" i="12"/>
  <c r="D46" i="12"/>
  <c r="C46" i="12"/>
  <c r="B46" i="12"/>
  <c r="A46" i="12"/>
  <c r="K45" i="12"/>
  <c r="F45" i="12"/>
  <c r="E45" i="12"/>
  <c r="D45" i="12"/>
  <c r="C45" i="12"/>
  <c r="B45" i="12"/>
  <c r="A45" i="12"/>
  <c r="K44" i="12"/>
  <c r="F44" i="12"/>
  <c r="E44" i="12"/>
  <c r="D44" i="12"/>
  <c r="C44" i="12"/>
  <c r="B44" i="12"/>
  <c r="A44" i="12"/>
  <c r="K43" i="12"/>
  <c r="F43" i="12"/>
  <c r="E43" i="12"/>
  <c r="D43" i="12"/>
  <c r="C43" i="12"/>
  <c r="B43" i="12"/>
  <c r="A43" i="12"/>
  <c r="K42" i="12"/>
  <c r="F42" i="12"/>
  <c r="E42" i="12"/>
  <c r="D42" i="12"/>
  <c r="C42" i="12"/>
  <c r="B42" i="12"/>
  <c r="A42" i="12"/>
  <c r="K41" i="12"/>
  <c r="F41" i="12"/>
  <c r="E41" i="12"/>
  <c r="D41" i="12"/>
  <c r="C41" i="12"/>
  <c r="B41" i="12"/>
  <c r="A41" i="12"/>
  <c r="K40" i="12"/>
  <c r="F40" i="12"/>
  <c r="E40" i="12"/>
  <c r="D40" i="12"/>
  <c r="C40" i="12"/>
  <c r="B40" i="12"/>
  <c r="A40" i="12"/>
  <c r="K39" i="12"/>
  <c r="F39" i="12"/>
  <c r="E39" i="12"/>
  <c r="D39" i="12"/>
  <c r="C39" i="12"/>
  <c r="B39" i="12"/>
  <c r="A39" i="12"/>
  <c r="K38" i="12"/>
  <c r="F38" i="12"/>
  <c r="E38" i="12"/>
  <c r="D38" i="12"/>
  <c r="C38" i="12"/>
  <c r="B38" i="12"/>
  <c r="A38" i="12"/>
  <c r="K37" i="12"/>
  <c r="F37" i="12"/>
  <c r="E37" i="12"/>
  <c r="D37" i="12"/>
  <c r="C37" i="12"/>
  <c r="B37" i="12"/>
  <c r="A37" i="12"/>
  <c r="K36" i="12"/>
  <c r="F36" i="12"/>
  <c r="E36" i="12"/>
  <c r="D36" i="12"/>
  <c r="C36" i="12"/>
  <c r="B36" i="12"/>
  <c r="A36" i="12"/>
  <c r="K35" i="12"/>
  <c r="F35" i="12"/>
  <c r="E35" i="12"/>
  <c r="D35" i="12"/>
  <c r="C35" i="12"/>
  <c r="B35" i="12"/>
  <c r="A35" i="12"/>
  <c r="K34" i="12"/>
  <c r="F34" i="12"/>
  <c r="E34" i="12"/>
  <c r="D34" i="12"/>
  <c r="C34" i="12"/>
  <c r="B34" i="12"/>
  <c r="A34" i="12"/>
  <c r="K33" i="12"/>
  <c r="F33" i="12"/>
  <c r="E33" i="12"/>
  <c r="D33" i="12"/>
  <c r="C33" i="12"/>
  <c r="B33" i="12"/>
  <c r="A33" i="12"/>
  <c r="K32" i="12"/>
  <c r="F32" i="12"/>
  <c r="E32" i="12"/>
  <c r="D32" i="12"/>
  <c r="C32" i="12"/>
  <c r="B32" i="12"/>
  <c r="A32" i="12"/>
  <c r="K31" i="12"/>
  <c r="F31" i="12"/>
  <c r="E31" i="12"/>
  <c r="D31" i="12"/>
  <c r="C31" i="12"/>
  <c r="B31" i="12"/>
  <c r="A31" i="12"/>
  <c r="K30" i="12"/>
  <c r="F30" i="12"/>
  <c r="E30" i="12"/>
  <c r="D30" i="12"/>
  <c r="C30" i="12"/>
  <c r="B30" i="12"/>
  <c r="A30" i="12"/>
  <c r="K29" i="12"/>
  <c r="F29" i="12"/>
  <c r="E29" i="12"/>
  <c r="D29" i="12"/>
  <c r="C29" i="12"/>
  <c r="B29" i="12"/>
  <c r="A29" i="12"/>
  <c r="K28" i="12"/>
  <c r="F28" i="12"/>
  <c r="E28" i="12"/>
  <c r="D28" i="12"/>
  <c r="C28" i="12"/>
  <c r="B28" i="12"/>
  <c r="A28" i="12"/>
  <c r="K27" i="12"/>
  <c r="F27" i="12"/>
  <c r="E27" i="12"/>
  <c r="D27" i="12"/>
  <c r="C27" i="12"/>
  <c r="B27" i="12"/>
  <c r="A27" i="12"/>
  <c r="K26" i="12"/>
  <c r="F26" i="12"/>
  <c r="E26" i="12"/>
  <c r="D26" i="12"/>
  <c r="C26" i="12"/>
  <c r="B26" i="12"/>
  <c r="A26" i="12"/>
  <c r="K25" i="12"/>
  <c r="F25" i="12"/>
  <c r="E25" i="12"/>
  <c r="D25" i="12"/>
  <c r="C25" i="12"/>
  <c r="B25" i="12"/>
  <c r="A25" i="12"/>
  <c r="K24" i="12"/>
  <c r="S24" i="12" s="1"/>
  <c r="F24" i="12"/>
  <c r="E24" i="12"/>
  <c r="D24" i="12"/>
  <c r="C24" i="12"/>
  <c r="B24" i="12"/>
  <c r="A24" i="12"/>
  <c r="K23" i="12"/>
  <c r="S23" i="12" s="1"/>
  <c r="F23" i="12"/>
  <c r="E23" i="12"/>
  <c r="D23" i="12"/>
  <c r="C23" i="12"/>
  <c r="B23" i="12"/>
  <c r="A23" i="12"/>
  <c r="K22" i="12"/>
  <c r="S22" i="12" s="1"/>
  <c r="F22" i="12"/>
  <c r="E22" i="12"/>
  <c r="D22" i="12"/>
  <c r="C22" i="12"/>
  <c r="B22" i="12"/>
  <c r="A22" i="12"/>
  <c r="K21" i="12"/>
  <c r="S21" i="12" s="1"/>
  <c r="F21" i="12"/>
  <c r="E21" i="12"/>
  <c r="D21" i="12"/>
  <c r="C21" i="12"/>
  <c r="B21" i="12"/>
  <c r="A21" i="12"/>
  <c r="K20" i="12"/>
  <c r="S20" i="12" s="1"/>
  <c r="F20" i="12"/>
  <c r="E20" i="12"/>
  <c r="D20" i="12"/>
  <c r="C20" i="12"/>
  <c r="B20" i="12"/>
  <c r="A20" i="12"/>
  <c r="K19" i="12"/>
  <c r="S19" i="12" s="1"/>
  <c r="I10" i="6" s="1"/>
  <c r="F19" i="12"/>
  <c r="E19" i="12"/>
  <c r="D19" i="12"/>
  <c r="C19" i="12"/>
  <c r="B19" i="12"/>
  <c r="A19" i="12"/>
  <c r="K18" i="12"/>
  <c r="S18" i="12" s="1"/>
  <c r="F18" i="12"/>
  <c r="E18" i="12"/>
  <c r="D18" i="12"/>
  <c r="C18" i="12"/>
  <c r="B18" i="12"/>
  <c r="A18" i="12"/>
  <c r="K17" i="12"/>
  <c r="S17" i="12" s="1"/>
  <c r="F17" i="12"/>
  <c r="E17" i="12"/>
  <c r="D17" i="12"/>
  <c r="C17" i="12"/>
  <c r="B17" i="12"/>
  <c r="A17" i="12"/>
  <c r="K16" i="12"/>
  <c r="S16" i="12" s="1"/>
  <c r="I9" i="6" s="1"/>
  <c r="F16" i="12"/>
  <c r="E16" i="12"/>
  <c r="D16" i="12"/>
  <c r="C16" i="12"/>
  <c r="B16" i="12"/>
  <c r="A16" i="12"/>
  <c r="K15" i="12"/>
  <c r="S15" i="12" s="1"/>
  <c r="F15" i="12"/>
  <c r="E15" i="12"/>
  <c r="D15" i="12"/>
  <c r="C15" i="12"/>
  <c r="B15" i="12"/>
  <c r="A15" i="12"/>
  <c r="K14" i="12"/>
  <c r="S14" i="12" s="1"/>
  <c r="F14" i="12"/>
  <c r="E14" i="12"/>
  <c r="D14" i="12"/>
  <c r="C14" i="12"/>
  <c r="B14" i="12"/>
  <c r="A14" i="12"/>
  <c r="K13" i="12"/>
  <c r="S13" i="12" s="1"/>
  <c r="F13" i="12"/>
  <c r="E13" i="12"/>
  <c r="D13" i="12"/>
  <c r="C13" i="12"/>
  <c r="B13" i="12"/>
  <c r="A13" i="12"/>
  <c r="K12" i="12"/>
  <c r="S12" i="12" s="1"/>
  <c r="F12" i="12"/>
  <c r="E12" i="12"/>
  <c r="D12" i="12"/>
  <c r="C12" i="12"/>
  <c r="B12" i="12"/>
  <c r="A12" i="12"/>
  <c r="K11" i="12"/>
  <c r="S11" i="12" s="1"/>
  <c r="F11" i="12"/>
  <c r="E11" i="12"/>
  <c r="D11" i="12"/>
  <c r="C11" i="12"/>
  <c r="B11" i="12"/>
  <c r="A11" i="12"/>
  <c r="K10" i="12"/>
  <c r="S10" i="12" s="1"/>
  <c r="F10" i="12"/>
  <c r="E10" i="12"/>
  <c r="D10" i="12"/>
  <c r="C10" i="12"/>
  <c r="B10" i="12"/>
  <c r="A10" i="12"/>
  <c r="K9" i="12"/>
  <c r="S9" i="12" s="1"/>
  <c r="F9" i="12"/>
  <c r="E9" i="12"/>
  <c r="D9" i="12"/>
  <c r="C9" i="12"/>
  <c r="B9" i="12"/>
  <c r="A9" i="12"/>
  <c r="K8" i="12"/>
  <c r="S8" i="12" s="1"/>
  <c r="F8" i="12"/>
  <c r="E8" i="12"/>
  <c r="D8" i="12"/>
  <c r="C8" i="12"/>
  <c r="B8" i="12"/>
  <c r="A8" i="12"/>
  <c r="K7" i="12"/>
  <c r="S7" i="12" s="1"/>
  <c r="F7" i="12"/>
  <c r="E7" i="12"/>
  <c r="D7" i="12"/>
  <c r="C7" i="12"/>
  <c r="B7" i="12"/>
  <c r="A7" i="12"/>
  <c r="K6" i="12"/>
  <c r="S6" i="12" s="1"/>
  <c r="F6" i="12"/>
  <c r="E6" i="12"/>
  <c r="D6" i="12"/>
  <c r="C6" i="12"/>
  <c r="B6" i="12"/>
  <c r="A6" i="12"/>
  <c r="K5" i="12"/>
  <c r="S5" i="12" s="1"/>
  <c r="F5" i="12"/>
  <c r="E5" i="12"/>
  <c r="D5" i="12"/>
  <c r="C5" i="12"/>
  <c r="B5" i="12"/>
  <c r="A5" i="12"/>
  <c r="K4" i="12"/>
  <c r="S4" i="12" s="1"/>
  <c r="I5" i="6" s="1"/>
  <c r="F4" i="12"/>
  <c r="E4" i="12"/>
  <c r="D4" i="12"/>
  <c r="C4" i="12"/>
  <c r="B4" i="12"/>
  <c r="A4" i="12"/>
  <c r="K3" i="12"/>
  <c r="S3" i="12" s="1"/>
  <c r="F3" i="12"/>
  <c r="E3" i="12"/>
  <c r="D3" i="12"/>
  <c r="C3" i="12"/>
  <c r="B3" i="12"/>
  <c r="A3" i="12"/>
  <c r="F2" i="12"/>
  <c r="E2" i="12"/>
  <c r="D2" i="12"/>
  <c r="C2" i="12"/>
  <c r="B2" i="12"/>
  <c r="A2" i="12"/>
  <c r="I7" i="6" l="1"/>
  <c r="I6" i="6"/>
  <c r="K2" i="12"/>
  <c r="S86" i="12"/>
  <c r="N86" i="12"/>
  <c r="S31" i="12"/>
  <c r="N31" i="12"/>
  <c r="S47" i="12"/>
  <c r="N47" i="12"/>
  <c r="N63" i="12"/>
  <c r="S63" i="12"/>
  <c r="N79" i="12"/>
  <c r="S79" i="12"/>
  <c r="N95" i="12"/>
  <c r="S95" i="12"/>
  <c r="N72" i="12"/>
  <c r="S72" i="12"/>
  <c r="N88" i="12"/>
  <c r="S88" i="12"/>
  <c r="S70" i="12"/>
  <c r="N70" i="12"/>
  <c r="S40" i="12"/>
  <c r="N40" i="12"/>
  <c r="N33" i="12"/>
  <c r="S33" i="12"/>
  <c r="N49" i="12"/>
  <c r="S49" i="12"/>
  <c r="S65" i="12"/>
  <c r="N65" i="12"/>
  <c r="S81" i="12"/>
  <c r="N81" i="12"/>
  <c r="S97" i="12"/>
  <c r="N97" i="12"/>
  <c r="S54" i="12"/>
  <c r="N54" i="12"/>
  <c r="N56" i="12"/>
  <c r="S56" i="12"/>
  <c r="N26" i="12"/>
  <c r="S26" i="12"/>
  <c r="S42" i="12"/>
  <c r="N42" i="12"/>
  <c r="N58" i="12"/>
  <c r="S58" i="12"/>
  <c r="S74" i="12"/>
  <c r="N74" i="12"/>
  <c r="S90" i="12"/>
  <c r="N90" i="12"/>
  <c r="N35" i="12"/>
  <c r="S35" i="12"/>
  <c r="N51" i="12"/>
  <c r="S51" i="12"/>
  <c r="S67" i="12"/>
  <c r="N67" i="12"/>
  <c r="S83" i="12"/>
  <c r="N83" i="12"/>
  <c r="N38" i="12"/>
  <c r="S38" i="12"/>
  <c r="S28" i="12"/>
  <c r="I11" i="6" s="1"/>
  <c r="N28" i="12"/>
  <c r="H11" i="6" s="1"/>
  <c r="S44" i="12"/>
  <c r="N44" i="12"/>
  <c r="S60" i="12"/>
  <c r="N60" i="12"/>
  <c r="N76" i="12"/>
  <c r="S76" i="12"/>
  <c r="N37" i="12"/>
  <c r="S37" i="12"/>
  <c r="N53" i="12"/>
  <c r="S53" i="12"/>
  <c r="S69" i="12"/>
  <c r="N69" i="12"/>
  <c r="S85" i="12"/>
  <c r="N85" i="12"/>
  <c r="N55" i="12"/>
  <c r="S55" i="12"/>
  <c r="N92" i="12"/>
  <c r="S92" i="12"/>
  <c r="N30" i="12"/>
  <c r="S30" i="12"/>
  <c r="S46" i="12"/>
  <c r="N46" i="12"/>
  <c r="S62" i="12"/>
  <c r="N62" i="12"/>
  <c r="N78" i="12"/>
  <c r="S78" i="12"/>
  <c r="N94" i="12"/>
  <c r="S94" i="12"/>
  <c r="S71" i="12"/>
  <c r="N71" i="12"/>
  <c r="S48" i="12"/>
  <c r="N48" i="12"/>
  <c r="S64" i="12"/>
  <c r="N64" i="12"/>
  <c r="S80" i="12"/>
  <c r="N80" i="12"/>
  <c r="N96" i="12"/>
  <c r="S96" i="12"/>
  <c r="N39" i="12"/>
  <c r="S39" i="12"/>
  <c r="S87" i="12"/>
  <c r="N87" i="12"/>
  <c r="S32" i="12"/>
  <c r="N32" i="12"/>
  <c r="N25" i="12"/>
  <c r="S25" i="12"/>
  <c r="N41" i="12"/>
  <c r="S41" i="12"/>
  <c r="N57" i="12"/>
  <c r="S57" i="12"/>
  <c r="N73" i="12"/>
  <c r="S73" i="12"/>
  <c r="N89" i="12"/>
  <c r="S89" i="12"/>
  <c r="N34" i="12"/>
  <c r="S34" i="12"/>
  <c r="N50" i="12"/>
  <c r="S50" i="12"/>
  <c r="S66" i="12"/>
  <c r="N66" i="12"/>
  <c r="N82" i="12"/>
  <c r="S82" i="12"/>
  <c r="N98" i="12"/>
  <c r="S98" i="12"/>
  <c r="N27" i="12"/>
  <c r="S27" i="12"/>
  <c r="S43" i="12"/>
  <c r="N43" i="12"/>
  <c r="N59" i="12"/>
  <c r="S59" i="12"/>
  <c r="N75" i="12"/>
  <c r="S75" i="12"/>
  <c r="S91" i="12"/>
  <c r="N91" i="12"/>
  <c r="N36" i="12"/>
  <c r="S36" i="12"/>
  <c r="S52" i="12"/>
  <c r="N52" i="12"/>
  <c r="N68" i="12"/>
  <c r="S68" i="12"/>
  <c r="N84" i="12"/>
  <c r="S84" i="12"/>
  <c r="S29" i="12"/>
  <c r="N29" i="12"/>
  <c r="N45" i="12"/>
  <c r="S45" i="12"/>
  <c r="N61" i="12"/>
  <c r="S61" i="12"/>
  <c r="S77" i="12"/>
  <c r="N77" i="12"/>
  <c r="S93" i="12"/>
  <c r="N93" i="12"/>
  <c r="N8" i="12"/>
  <c r="T8" i="12" s="1"/>
  <c r="N22" i="12"/>
  <c r="T22" i="12" s="1"/>
  <c r="N18" i="12"/>
  <c r="T18" i="12" s="1"/>
  <c r="N14" i="12"/>
  <c r="T14" i="12" s="1"/>
  <c r="N10" i="12"/>
  <c r="T10" i="12" s="1"/>
  <c r="N6" i="12"/>
  <c r="N21" i="12"/>
  <c r="T21" i="12" s="1"/>
  <c r="N17" i="12"/>
  <c r="T17" i="12" s="1"/>
  <c r="N13" i="12"/>
  <c r="T13" i="12" s="1"/>
  <c r="N9" i="12"/>
  <c r="T9" i="12" s="1"/>
  <c r="N5" i="12"/>
  <c r="N4" i="12"/>
  <c r="N24" i="12"/>
  <c r="T24" i="12" s="1"/>
  <c r="N20" i="12"/>
  <c r="T20" i="12" s="1"/>
  <c r="N16" i="12"/>
  <c r="N12" i="12"/>
  <c r="T12" i="12" s="1"/>
  <c r="N23" i="12"/>
  <c r="T23" i="12" s="1"/>
  <c r="N19" i="12"/>
  <c r="N15" i="12"/>
  <c r="T15" i="12" s="1"/>
  <c r="N11" i="12"/>
  <c r="T11" i="12" s="1"/>
  <c r="N7" i="12"/>
  <c r="N3" i="12"/>
  <c r="N2" i="12" l="1"/>
  <c r="B3" i="17" s="1"/>
  <c r="C2" i="6"/>
  <c r="B2" i="17"/>
  <c r="J11" i="6"/>
  <c r="I8" i="6"/>
  <c r="T5" i="12"/>
  <c r="H6" i="6"/>
  <c r="J6" i="6" s="1"/>
  <c r="T6" i="12"/>
  <c r="H7" i="6"/>
  <c r="J7" i="6" s="1"/>
  <c r="T4" i="12"/>
  <c r="H5" i="6"/>
  <c r="J5" i="6" s="1"/>
  <c r="T16" i="12"/>
  <c r="H9" i="6"/>
  <c r="J9" i="6" s="1"/>
  <c r="T3" i="12"/>
  <c r="H4" i="6"/>
  <c r="J4" i="6" s="1"/>
  <c r="T19" i="12"/>
  <c r="H10" i="6"/>
  <c r="J10" i="6" s="1"/>
  <c r="T7" i="12"/>
  <c r="H8" i="6"/>
  <c r="S2" i="12"/>
  <c r="T93" i="12"/>
  <c r="T29" i="12"/>
  <c r="T43" i="12"/>
  <c r="T66" i="12"/>
  <c r="T32" i="12"/>
  <c r="T80" i="12"/>
  <c r="T62" i="12"/>
  <c r="T69" i="12"/>
  <c r="T60" i="12"/>
  <c r="T83" i="12"/>
  <c r="T90" i="12"/>
  <c r="T54" i="12"/>
  <c r="T81" i="12"/>
  <c r="T40" i="12"/>
  <c r="T31" i="12"/>
  <c r="T77" i="12"/>
  <c r="T52" i="12"/>
  <c r="T91" i="12"/>
  <c r="T87" i="12"/>
  <c r="T64" i="12"/>
  <c r="T71" i="12"/>
  <c r="T46" i="12"/>
  <c r="T85" i="12"/>
  <c r="T44" i="12"/>
  <c r="T67" i="12"/>
  <c r="T74" i="12"/>
  <c r="T42" i="12"/>
  <c r="T97" i="12"/>
  <c r="T65" i="12"/>
  <c r="T70" i="12"/>
  <c r="T86" i="12"/>
  <c r="T47" i="12"/>
  <c r="T68" i="12"/>
  <c r="T98" i="12"/>
  <c r="T41" i="12"/>
  <c r="T55" i="12"/>
  <c r="T58" i="12"/>
  <c r="T49" i="12"/>
  <c r="T63" i="12"/>
  <c r="T61" i="12"/>
  <c r="T75" i="12"/>
  <c r="T34" i="12"/>
  <c r="T39" i="12"/>
  <c r="T37" i="12"/>
  <c r="T51" i="12"/>
  <c r="T88" i="12"/>
  <c r="T45" i="12"/>
  <c r="T59" i="12"/>
  <c r="T89" i="12"/>
  <c r="T96" i="12"/>
  <c r="T76" i="12"/>
  <c r="T35" i="12"/>
  <c r="T72" i="12"/>
  <c r="T73" i="12"/>
  <c r="T30" i="12"/>
  <c r="T95" i="12"/>
  <c r="T84" i="12"/>
  <c r="T27" i="12"/>
  <c r="T57" i="12"/>
  <c r="T92" i="12"/>
  <c r="T79" i="12"/>
  <c r="T48" i="12"/>
  <c r="T28" i="12"/>
  <c r="T82" i="12"/>
  <c r="T25" i="12"/>
  <c r="T38" i="12"/>
  <c r="T33" i="12"/>
  <c r="T36" i="12"/>
  <c r="T94" i="12"/>
  <c r="T26" i="12"/>
  <c r="T50" i="12"/>
  <c r="T78" i="12"/>
  <c r="T53" i="12"/>
  <c r="T56" i="12"/>
  <c r="U48" i="12"/>
  <c r="U16" i="12"/>
  <c r="U98" i="12"/>
  <c r="U89" i="12"/>
  <c r="U20" i="12"/>
  <c r="U71" i="12"/>
  <c r="C3" i="6"/>
  <c r="T2" i="12" l="1"/>
  <c r="B4" i="17"/>
  <c r="U34" i="12"/>
  <c r="U49" i="12"/>
  <c r="U19" i="12"/>
  <c r="U43" i="12"/>
  <c r="U51" i="12"/>
  <c r="U23" i="12"/>
  <c r="U86" i="12"/>
  <c r="U95" i="12"/>
  <c r="U12" i="12"/>
  <c r="U32" i="12"/>
  <c r="U84" i="12"/>
  <c r="U25" i="12"/>
  <c r="U77" i="12"/>
  <c r="U88" i="12"/>
  <c r="U22" i="12"/>
  <c r="U31" i="12"/>
  <c r="U37" i="12"/>
  <c r="U46" i="12"/>
  <c r="J8" i="6"/>
  <c r="U93" i="12"/>
  <c r="U13" i="12"/>
  <c r="U61" i="12"/>
  <c r="U99" i="12"/>
  <c r="U3" i="12"/>
  <c r="U73" i="12"/>
  <c r="U79" i="12"/>
  <c r="U15" i="12"/>
  <c r="U18" i="12"/>
  <c r="U91" i="12"/>
  <c r="U27" i="12"/>
  <c r="U30" i="12"/>
  <c r="U33" i="12"/>
  <c r="U40" i="12"/>
  <c r="U74" i="12"/>
  <c r="U87" i="12"/>
  <c r="U68" i="12"/>
  <c r="U52" i="12"/>
  <c r="U26" i="12"/>
  <c r="U67" i="12"/>
  <c r="U36" i="12"/>
  <c r="U56" i="12"/>
  <c r="U54" i="12"/>
  <c r="U72" i="12"/>
  <c r="U57" i="12"/>
  <c r="U76" i="12"/>
  <c r="U63" i="12"/>
  <c r="U92" i="12"/>
  <c r="U66" i="12"/>
  <c r="U2" i="12"/>
  <c r="U69" i="12"/>
  <c r="U5" i="12"/>
  <c r="U75" i="12"/>
  <c r="U11" i="12"/>
  <c r="U78" i="12"/>
  <c r="U14" i="12"/>
  <c r="U81" i="12"/>
  <c r="U17" i="12"/>
  <c r="C4" i="6"/>
  <c r="U7" i="12"/>
  <c r="U39" i="12"/>
  <c r="U90" i="12"/>
  <c r="U42" i="12"/>
  <c r="U70" i="12"/>
  <c r="U6" i="12"/>
  <c r="U9" i="12"/>
  <c r="U82" i="12"/>
  <c r="U85" i="12"/>
  <c r="U21" i="12"/>
  <c r="U94" i="12"/>
  <c r="U97" i="12"/>
  <c r="U83" i="12"/>
  <c r="U10" i="12"/>
  <c r="U4" i="12"/>
  <c r="U58" i="12"/>
  <c r="U55" i="12"/>
  <c r="U29" i="12"/>
  <c r="U35" i="12"/>
  <c r="U45" i="12"/>
  <c r="U8" i="12"/>
  <c r="U38" i="12"/>
  <c r="U24" i="12"/>
  <c r="U41" i="12"/>
  <c r="U28" i="12"/>
  <c r="U47" i="12"/>
  <c r="U44" i="12"/>
  <c r="U50" i="12"/>
  <c r="U60" i="12"/>
  <c r="U53" i="12"/>
  <c r="U64" i="12"/>
  <c r="U59" i="12"/>
  <c r="U80" i="12"/>
  <c r="U62" i="12"/>
  <c r="U96" i="12"/>
  <c r="U65" i="12"/>
  <c r="E10" i="6"/>
  <c r="K10" i="6"/>
  <c r="L10" i="6"/>
  <c r="D10" i="6"/>
  <c r="E9" i="6"/>
  <c r="D9" i="6"/>
  <c r="L9" i="6"/>
  <c r="K9" i="6"/>
  <c r="M9" i="6" s="1"/>
  <c r="L7" i="6"/>
  <c r="E7" i="6"/>
  <c r="K7" i="6"/>
  <c r="D7" i="6"/>
  <c r="E11" i="6"/>
  <c r="L11" i="6"/>
  <c r="D11" i="6"/>
  <c r="K11" i="6"/>
  <c r="M11" i="6" s="1"/>
  <c r="L8" i="6"/>
  <c r="D8" i="6"/>
  <c r="E8" i="6"/>
  <c r="K8" i="6"/>
  <c r="D4" i="6"/>
  <c r="E4" i="6"/>
  <c r="L5" i="6"/>
  <c r="D5" i="6"/>
  <c r="E5" i="6"/>
  <c r="K5" i="6"/>
  <c r="E6" i="6"/>
  <c r="D6" i="6"/>
  <c r="E3" i="6"/>
  <c r="D3" i="6"/>
  <c r="A2" i="9"/>
  <c r="I3" i="6"/>
  <c r="J3" i="6" s="1"/>
  <c r="K4" i="17" l="1"/>
  <c r="L4" i="17" s="1"/>
  <c r="K5" i="17"/>
  <c r="L5" i="17" s="1"/>
  <c r="K3" i="17"/>
  <c r="C2" i="9"/>
  <c r="D2" i="9" s="1"/>
  <c r="F2" i="9" s="1"/>
  <c r="M7" i="6"/>
  <c r="D1" i="6"/>
  <c r="M5" i="6"/>
  <c r="M8" i="6"/>
  <c r="M6" i="6"/>
  <c r="M4" i="6"/>
  <c r="L1" i="6"/>
  <c r="M10" i="6"/>
  <c r="K1" i="6"/>
  <c r="M3" i="6"/>
  <c r="E1" i="6"/>
  <c r="K1" i="17" l="1"/>
  <c r="L3" i="17"/>
  <c r="E2" i="9"/>
  <c r="M1" i="6"/>
  <c r="F1" i="6"/>
  <c r="H1" i="6" l="1"/>
  <c r="I1" i="6"/>
  <c r="M65" i="1"/>
  <c r="M64" i="1"/>
  <c r="M63" i="1"/>
  <c r="M62" i="1"/>
  <c r="M61" i="1"/>
  <c r="M60" i="1"/>
  <c r="M59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1" i="6" l="1"/>
  <c r="N39" i="1"/>
  <c r="J54" i="1"/>
  <c r="N40" i="1"/>
  <c r="Q41" i="1"/>
  <c r="N24" i="1"/>
  <c r="Q42" i="1"/>
  <c r="N41" i="1"/>
  <c r="N27" i="1"/>
  <c r="Q44" i="1"/>
  <c r="N42" i="1"/>
  <c r="Q43" i="1"/>
  <c r="Q29" i="1"/>
  <c r="Q30" i="1"/>
  <c r="Q46" i="1"/>
  <c r="Q24" i="1"/>
  <c r="P62" i="1" s="1"/>
  <c r="Q26" i="1"/>
  <c r="N28" i="1"/>
  <c r="Q47" i="1"/>
  <c r="Q28" i="1"/>
  <c r="N46" i="1"/>
  <c r="Q48" i="1"/>
  <c r="Q23" i="1"/>
  <c r="Q25" i="1"/>
  <c r="Q45" i="1"/>
  <c r="N31" i="1"/>
  <c r="N32" i="1"/>
  <c r="N49" i="1"/>
  <c r="Q33" i="1"/>
  <c r="Q49" i="1"/>
  <c r="N25" i="1"/>
  <c r="N43" i="1"/>
  <c r="O63" i="1" s="1"/>
  <c r="N30" i="1"/>
  <c r="N34" i="1"/>
  <c r="N50" i="1"/>
  <c r="Q34" i="1"/>
  <c r="Q50" i="1"/>
  <c r="Q27" i="1"/>
  <c r="N45" i="1"/>
  <c r="N48" i="1"/>
  <c r="N35" i="1"/>
  <c r="N51" i="1"/>
  <c r="Q35" i="1"/>
  <c r="Q51" i="1"/>
  <c r="N23" i="1"/>
  <c r="N44" i="1"/>
  <c r="Q31" i="1"/>
  <c r="N36" i="1"/>
  <c r="O59" i="1" s="1"/>
  <c r="Q59" i="1" s="1"/>
  <c r="N52" i="1"/>
  <c r="Q36" i="1"/>
  <c r="P59" i="1" s="1"/>
  <c r="Q52" i="1"/>
  <c r="Q40" i="1"/>
  <c r="N26" i="1"/>
  <c r="N47" i="1"/>
  <c r="Q32" i="1"/>
  <c r="N37" i="1"/>
  <c r="O64" i="1" s="1"/>
  <c r="N53" i="1"/>
  <c r="Q37" i="1"/>
  <c r="Q53" i="1"/>
  <c r="Q39" i="1"/>
  <c r="N29" i="1"/>
  <c r="N33" i="1"/>
  <c r="N22" i="1"/>
  <c r="N38" i="1"/>
  <c r="O61" i="1" s="1"/>
  <c r="Q22" i="1"/>
  <c r="Q38" i="1"/>
  <c r="P63" i="1"/>
  <c r="P60" i="1" l="1"/>
  <c r="P64" i="1"/>
  <c r="Q64" i="1" s="1"/>
  <c r="P61" i="1"/>
  <c r="Q61" i="1" s="1"/>
  <c r="Q54" i="1"/>
  <c r="N54" i="1"/>
  <c r="O60" i="1"/>
  <c r="Q60" i="1" s="1"/>
  <c r="O62" i="1"/>
  <c r="Q62" i="1" s="1"/>
  <c r="Q63" i="1"/>
  <c r="P65" i="1" l="1"/>
  <c r="O65" i="1"/>
  <c r="Q65" i="1" s="1"/>
</calcChain>
</file>

<file path=xl/sharedStrings.xml><?xml version="1.0" encoding="utf-8"?>
<sst xmlns="http://schemas.openxmlformats.org/spreadsheetml/2006/main" count="1666" uniqueCount="313">
  <si>
    <t>Field_ID</t>
  </si>
  <si>
    <t>SurveyDate</t>
  </si>
  <si>
    <t>Surveyor</t>
  </si>
  <si>
    <t>surveysite</t>
  </si>
  <si>
    <t>Species</t>
  </si>
  <si>
    <t>Feat_Type</t>
  </si>
  <si>
    <t>Live_dead</t>
  </si>
  <si>
    <t>Tx_Attempt</t>
  </si>
  <si>
    <t>Size</t>
  </si>
  <si>
    <t>NatSppEst</t>
  </si>
  <si>
    <t>PctCvr_L_D</t>
  </si>
  <si>
    <t>PctCvr_L</t>
  </si>
  <si>
    <t>Distributn</t>
  </si>
  <si>
    <t>Phenology</t>
  </si>
  <si>
    <t>FNAI_NC</t>
  </si>
  <si>
    <t>eval_type</t>
  </si>
  <si>
    <t>Photo_Info</t>
  </si>
  <si>
    <t>Comments</t>
  </si>
  <si>
    <t>Northing</t>
  </si>
  <si>
    <t>Easting</t>
  </si>
  <si>
    <t>Sowell, Dexter</t>
  </si>
  <si>
    <t>FPP</t>
  </si>
  <si>
    <t>Schinus terebinthifo</t>
  </si>
  <si>
    <t>Point</t>
  </si>
  <si>
    <t>Dead</t>
  </si>
  <si>
    <t>Yes</t>
  </si>
  <si>
    <t>0.00025; sq meter</t>
  </si>
  <si>
    <t>26-50%</t>
  </si>
  <si>
    <t>0%</t>
  </si>
  <si>
    <t>Single plant/clump</t>
  </si>
  <si>
    <t>ZZ</t>
  </si>
  <si>
    <t>strand swamp</t>
  </si>
  <si>
    <t>initial</t>
  </si>
  <si>
    <t>1336</t>
  </si>
  <si>
    <t>confirm strand swanp</t>
  </si>
  <si>
    <t>Solanum tampicense</t>
  </si>
  <si>
    <t>Live</t>
  </si>
  <si>
    <t>No</t>
  </si>
  <si>
    <t>0.001;2 lg desk</t>
  </si>
  <si>
    <t>6-25%</t>
  </si>
  <si>
    <t>Scattered plants</t>
  </si>
  <si>
    <t>move pt south, forgot to close pt</t>
  </si>
  <si>
    <t>0.1;bball ct</t>
  </si>
  <si>
    <t>51-75%</t>
  </si>
  <si>
    <t>Dominant cover</t>
  </si>
  <si>
    <t>1410</t>
  </si>
  <si>
    <t>Lygodium microphyllu</t>
  </si>
  <si>
    <t>1-5%</t>
  </si>
  <si>
    <t>1410,1418</t>
  </si>
  <si>
    <t>missed little plant</t>
  </si>
  <si>
    <t>1422</t>
  </si>
  <si>
    <t>1424-2</t>
  </si>
  <si>
    <t>0.0005; 1 lg desk</t>
  </si>
  <si>
    <t>1427</t>
  </si>
  <si>
    <t>correct previous CCs</t>
  </si>
  <si>
    <t>Unknown</t>
  </si>
  <si>
    <t>1434</t>
  </si>
  <si>
    <t>partially dead end of one stem</t>
  </si>
  <si>
    <t>&lt;1%</t>
  </si>
  <si>
    <t>1437-2</t>
  </si>
  <si>
    <t>excellent poodle cut; just resproutiing</t>
  </si>
  <si>
    <t>0.01;2 car garage</t>
  </si>
  <si>
    <t>1442ish-2</t>
  </si>
  <si>
    <t>txd in 2019, jjust now resprouting</t>
  </si>
  <si>
    <t>Syzygium cumini</t>
  </si>
  <si>
    <t>76-95%</t>
  </si>
  <si>
    <t>1444-3</t>
  </si>
  <si>
    <t>one stem not adequately cut &amp; txd</t>
  </si>
  <si>
    <t>1446</t>
  </si>
  <si>
    <t>missed runts</t>
  </si>
  <si>
    <t>1448</t>
  </si>
  <si>
    <t>Abandoned field/past</t>
  </si>
  <si>
    <t>1501</t>
  </si>
  <si>
    <t>verify NC</t>
  </si>
  <si>
    <t>Acacia auriculiformi</t>
  </si>
  <si>
    <t>1503</t>
  </si>
  <si>
    <t>1505</t>
  </si>
  <si>
    <t>Melaleuca quinquener</t>
  </si>
  <si>
    <t>1508</t>
  </si>
  <si>
    <t>same NC?; resprouting barely</t>
  </si>
  <si>
    <t>1510</t>
  </si>
  <si>
    <t>1517</t>
  </si>
  <si>
    <t>resprouting lower left</t>
  </si>
  <si>
    <t>1520</t>
  </si>
  <si>
    <t>no</t>
  </si>
  <si>
    <t>revisit</t>
  </si>
  <si>
    <t>1531</t>
  </si>
  <si>
    <t>make all pts revisits</t>
  </si>
  <si>
    <t>1533</t>
  </si>
  <si>
    <t>1540</t>
  </si>
  <si>
    <t>1542</t>
  </si>
  <si>
    <t>1545</t>
  </si>
  <si>
    <t>all dead but one seedling</t>
  </si>
  <si>
    <t>1547</t>
  </si>
  <si>
    <t>1610</t>
  </si>
  <si>
    <t>close to boundary</t>
  </si>
  <si>
    <t>1624</t>
  </si>
  <si>
    <t>close to boundary ditto</t>
  </si>
  <si>
    <t>1630</t>
  </si>
  <si>
    <t>&gt;95%</t>
  </si>
  <si>
    <t>1633</t>
  </si>
  <si>
    <t>CS TX</t>
  </si>
  <si>
    <t>Size Value</t>
  </si>
  <si>
    <t>0.25;4 tennis ct</t>
  </si>
  <si>
    <t>0.5;half fball field</t>
  </si>
  <si>
    <t>1.0;fball field</t>
  </si>
  <si>
    <t>Other (in Comments)</t>
  </si>
  <si>
    <t>% b4</t>
  </si>
  <si>
    <t>Ac b4</t>
  </si>
  <si>
    <t>Mid-point</t>
  </si>
  <si>
    <t>% aft</t>
  </si>
  <si>
    <t>Ac aft</t>
  </si>
  <si>
    <t>Gross Infested Ac</t>
  </si>
  <si>
    <t>Percent Control</t>
  </si>
  <si>
    <t>Net Infested Ac Before Treatment</t>
  </si>
  <si>
    <t>Net Infested Ac After Treatment</t>
  </si>
  <si>
    <t>All Targets</t>
  </si>
  <si>
    <t>Count</t>
  </si>
  <si>
    <t>% Control</t>
  </si>
  <si>
    <t>Net Ac B4</t>
  </si>
  <si>
    <t>Net Ac Aft</t>
  </si>
  <si>
    <t>Red font</t>
  </si>
  <si>
    <t>Table/text to be inserted</t>
  </si>
  <si>
    <t>Blue font</t>
  </si>
  <si>
    <t>Values calculated from lookup formula</t>
  </si>
  <si>
    <t>Purple font</t>
  </si>
  <si>
    <t>Values calculated from multipying two values in table</t>
  </si>
  <si>
    <t>Gold font</t>
  </si>
  <si>
    <t>Values summed in across a column</t>
  </si>
  <si>
    <t>Green font</t>
  </si>
  <si>
    <t>Percentages/counts summarizing data</t>
  </si>
  <si>
    <t>Black font</t>
  </si>
  <si>
    <t>Original text/data from exported dbf file</t>
  </si>
  <si>
    <t>Totals</t>
  </si>
  <si>
    <t>Tx_attempts</t>
  </si>
  <si>
    <t>Net Ac B4-Tx</t>
  </si>
  <si>
    <t>Net Ac Aft-Tx</t>
  </si>
  <si>
    <t>% Efficacy Tx</t>
  </si>
  <si>
    <t>n</t>
  </si>
  <si>
    <t>STDEV.P</t>
  </si>
  <si>
    <t>CI_95</t>
  </si>
  <si>
    <t>Low</t>
  </si>
  <si>
    <t>High</t>
  </si>
  <si>
    <t>Latitude</t>
  </si>
  <si>
    <t>Longitude</t>
  </si>
  <si>
    <t>1__Species</t>
  </si>
  <si>
    <t>ff0095ff</t>
  </si>
  <si>
    <t>fraction</t>
  </si>
  <si>
    <t>http://download.avenza.com/images/pdfmaps_icons/pin-green-inground.png</t>
  </si>
  <si>
    <t>style0</t>
  </si>
  <si>
    <t>#schema0</t>
  </si>
  <si>
    <t>FWC Invasive Species Inspection</t>
  </si>
  <si>
    <t>#style0</t>
  </si>
  <si>
    <t>8) 96-100%</t>
  </si>
  <si>
    <t>4) Coverage of live plants</t>
  </si>
  <si>
    <t>schema0</t>
  </si>
  <si>
    <t>7) 76-95%</t>
  </si>
  <si>
    <t>6) 51-75%</t>
  </si>
  <si>
    <t>5) 26-50%</t>
  </si>
  <si>
    <t>4) 6-25%</t>
  </si>
  <si>
    <t>3) 1-5%</t>
  </si>
  <si>
    <t>2) &lt;1%</t>
  </si>
  <si>
    <t>1) 0%</t>
  </si>
  <si>
    <t>7) 96-100%</t>
  </si>
  <si>
    <t>3) Total coverage (alive &amp; dead)</t>
  </si>
  <si>
    <t>6) 76-95%</t>
  </si>
  <si>
    <t>5) 51-75%</t>
  </si>
  <si>
    <t>4) 26-50%</t>
  </si>
  <si>
    <t>3) 6-25%</t>
  </si>
  <si>
    <t>2) 1-5%</t>
  </si>
  <si>
    <t>1) &lt;1%</t>
  </si>
  <si>
    <t>Other (type in Description field)</t>
  </si>
  <si>
    <t>2) Area of infestation</t>
  </si>
  <si>
    <t>1.0 acres (1 football field)</t>
  </si>
  <si>
    <t>0.5 acres (1/2 of a football field)</t>
  </si>
  <si>
    <t>0.25 acres (4 tennis courts)</t>
  </si>
  <si>
    <t>0.1 acres (1 basketball court)</t>
  </si>
  <si>
    <t>0.01 acres (2-car garage)</t>
  </si>
  <si>
    <t>0.001 acres (2 large desks)</t>
  </si>
  <si>
    <t>Wright's Nutrush (Scleria lacustris)</t>
  </si>
  <si>
    <t>1) Species</t>
  </si>
  <si>
    <t>West Indian Marsh Grass (Hymenachne amplexicaulis)</t>
  </si>
  <si>
    <t>Tuberous Sword Fern (Nephrolepis cordifolia)</t>
  </si>
  <si>
    <t>Tropical Soda Apple (Solanum viarum)</t>
  </si>
  <si>
    <t>Tropical Nutrush (Scleria microcarpa)</t>
  </si>
  <si>
    <t>Torpedo Grass (Panicum repens)</t>
  </si>
  <si>
    <t>Skunk Vine (Paederia foetida)</t>
  </si>
  <si>
    <t>Shoebutton Ardisia (Ardisia elliptica)</t>
  </si>
  <si>
    <t>Rose Natal Grass (Melinis repens)</t>
  </si>
  <si>
    <t>Rosary Pea (Abrus precatorius)</t>
  </si>
  <si>
    <t>Para Grass (Urochloa mutica)</t>
  </si>
  <si>
    <t>Old World Climbing Fern (Lygodium microphyllum)</t>
  </si>
  <si>
    <t>Mimosa Tree (Albizia julibrissin)</t>
  </si>
  <si>
    <t>Melaleuca (Melaleuca quinquenervia)</t>
  </si>
  <si>
    <t>Lead Tree (Leucaena leucocephala)</t>
  </si>
  <si>
    <t>Java Plum (Szygium cumini)</t>
  </si>
  <si>
    <t>Japanese Honeysuckle (Lonicera japonica)</t>
  </si>
  <si>
    <t>Japanese Climbing Fern (Lygodium japonicum)</t>
  </si>
  <si>
    <t>Guinea Grass (Urochloa maxima)</t>
  </si>
  <si>
    <t>Earleaf Acacia (Acacia auriculiformis)</t>
  </si>
  <si>
    <t>Downy Rose Myrtle (Rhodomyrtus tomentosa)</t>
  </si>
  <si>
    <t>Coral Ardisia (Ardisia crenata)</t>
  </si>
  <si>
    <t>Cogon Grass (Imperata cylindrica)</t>
  </si>
  <si>
    <t>Chinese Tallow Tree (Triadica sebifera)</t>
  </si>
  <si>
    <t>Chinese Privet (Ligustrum sinense)</t>
  </si>
  <si>
    <t>Chinaberry (Melia azedarach)</t>
  </si>
  <si>
    <t>Camphor Tree (Cinnamomum camphor)</t>
  </si>
  <si>
    <t>Brazilian Pepper (Schinus terebinthifolia)</t>
  </si>
  <si>
    <t>Australian Pine (Casuarina equisetifolia)</t>
  </si>
  <si>
    <t>Air-potato (Dioscorea bulbifera)</t>
  </si>
  <si>
    <t>*Other (type in Description field)</t>
  </si>
  <si>
    <t>string</t>
  </si>
  <si>
    <t>Photos</t>
  </si>
  <si>
    <t>pdfmaps_photos</t>
  </si>
  <si>
    <t>Description</t>
  </si>
  <si>
    <t>ns1:color6</t>
  </si>
  <si>
    <t>ns1:width</t>
  </si>
  <si>
    <t>ns1:color5</t>
  </si>
  <si>
    <t>yunits</t>
  </si>
  <si>
    <t>y</t>
  </si>
  <si>
    <t>xunits</t>
  </si>
  <si>
    <t>x</t>
  </si>
  <si>
    <t>ns1:href</t>
  </si>
  <si>
    <t>ns1:color</t>
  </si>
  <si>
    <t>id4</t>
  </si>
  <si>
    <t>schemaUrl3</t>
  </si>
  <si>
    <t>ns1:name</t>
  </si>
  <si>
    <t>ns1:styleUrl</t>
  </si>
  <si>
    <t>ns2:picklistvalue</t>
  </si>
  <si>
    <t>ns2:field</t>
  </si>
  <si>
    <t>schemaUrl</t>
  </si>
  <si>
    <t>ns1:displayName</t>
  </si>
  <si>
    <t>type</t>
  </si>
  <si>
    <t>name2</t>
  </si>
  <si>
    <t>name</t>
  </si>
  <si>
    <t>id</t>
  </si>
  <si>
    <t>2) Area of infestation (Alpha-numeric)</t>
  </si>
  <si>
    <t>2) Area of infestation (Numeric)</t>
  </si>
  <si>
    <t>3) Total coverage (alive &amp; dead) (Alpha-numeric)</t>
  </si>
  <si>
    <t>3) Total coverage (alive &amp; dead) (Numeric mid-point)</t>
  </si>
  <si>
    <t>Manually enter from Description field on Original_Data</t>
  </si>
  <si>
    <t>4) Coverage of live plants  (Alpha-numeric)</t>
  </si>
  <si>
    <t>4) Coverage of live plants  Numeric)</t>
  </si>
  <si>
    <t>2021-07-14T12:08:52-04:00</t>
  </si>
  <si>
    <t>Title</t>
  </si>
  <si>
    <t>Gross_Ac</t>
  </si>
  <si>
    <t>SW-217</t>
  </si>
  <si>
    <t>Date_Created</t>
  </si>
  <si>
    <t>2021-07-14T12:08:52-04:01</t>
  </si>
  <si>
    <t>2021-07-14T12:08:52-04:02</t>
  </si>
  <si>
    <t>2021-07-14T12:08:52-04:03</t>
  </si>
  <si>
    <t>2021-07-14T12:08:52-04:04</t>
  </si>
  <si>
    <t>2021-07-14T12:08:52-04:05</t>
  </si>
  <si>
    <t>2021-07-14T12:08:52-04:06</t>
  </si>
  <si>
    <t>2021-07-14T12:08:52-04:07</t>
  </si>
  <si>
    <t>2021-07-14T12:08:52-04:08</t>
  </si>
  <si>
    <t>2021-07-14T12:08:52-04:09</t>
  </si>
  <si>
    <t>2021-07-14T12:08:52-04:10</t>
  </si>
  <si>
    <t>2021-07-14T12:08:52-04:11</t>
  </si>
  <si>
    <t>2021-07-14T12:08:52-04:12</t>
  </si>
  <si>
    <t>2021-07-14T12:08:52-04:13</t>
  </si>
  <si>
    <t>2021-07-14T12:08:52-04:14</t>
  </si>
  <si>
    <t>2021-07-14T12:08:52-04:15</t>
  </si>
  <si>
    <t>2021-07-14T12:08:52-04:16</t>
  </si>
  <si>
    <t>2021-07-14T12:08:52-04:17</t>
  </si>
  <si>
    <t>2021-07-14T12:08:52-04:18</t>
  </si>
  <si>
    <t>2021-07-14T12:08:52-04:19</t>
  </si>
  <si>
    <t>2021-07-14T12:08:52-04:20</t>
  </si>
  <si>
    <t>2021-07-14T12:08:52-04:21</t>
  </si>
  <si>
    <t>2021-07-14T12:08:52-04:22</t>
  </si>
  <si>
    <t>2021-07-14T12:08:52-04:23</t>
  </si>
  <si>
    <t>2021-07-14T12:08:52-04:24</t>
  </si>
  <si>
    <t>Egger's nutrush</t>
  </si>
  <si>
    <t>Waypoint % Control</t>
  </si>
  <si>
    <t>Cumulative % Control</t>
  </si>
  <si>
    <t>Misses</t>
  </si>
  <si>
    <t>Project Percent Control</t>
  </si>
  <si>
    <t>Total</t>
  </si>
  <si>
    <t>Net Ac b4</t>
  </si>
  <si>
    <t>Net Ac aft</t>
  </si>
  <si>
    <t>Elevation</t>
  </si>
  <si>
    <t>Date created</t>
  </si>
  <si>
    <t>5) Management Unit/Zone</t>
  </si>
  <si>
    <t>Gross and Net Acres</t>
  </si>
  <si>
    <t>Mang_unit</t>
  </si>
  <si>
    <t>Unit 2B</t>
  </si>
  <si>
    <t>Unit 2D</t>
  </si>
  <si>
    <t>6) Project Number</t>
  </si>
  <si>
    <t>Placemark 1</t>
  </si>
  <si>
    <t>Placemark 2</t>
  </si>
  <si>
    <t>Placemark 3</t>
  </si>
  <si>
    <t>Placemark 4</t>
  </si>
  <si>
    <t>Placemark 5</t>
  </si>
  <si>
    <t>Placemark 6</t>
  </si>
  <si>
    <t>Placemark 7</t>
  </si>
  <si>
    <t>Placemark 8</t>
  </si>
  <si>
    <t>Placemark 9</t>
  </si>
  <si>
    <t>Placemark 10</t>
  </si>
  <si>
    <t>Placemark 11</t>
  </si>
  <si>
    <t>Placemark 12</t>
  </si>
  <si>
    <t>Placemark 13</t>
  </si>
  <si>
    <t>Placemark 14</t>
  </si>
  <si>
    <t>Placemark 15</t>
  </si>
  <si>
    <t>Placemark 16</t>
  </si>
  <si>
    <t>Placemark 17</t>
  </si>
  <si>
    <t>Placemark 18</t>
  </si>
  <si>
    <t>Placemark 19</t>
  </si>
  <si>
    <t>Placemark 20</t>
  </si>
  <si>
    <t>Placemark 21</t>
  </si>
  <si>
    <t>Placemark 22</t>
  </si>
  <si>
    <t>Placemark 23</t>
  </si>
  <si>
    <t>Placemark 24</t>
  </si>
  <si>
    <t>Placemark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</si>
</sst>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0.00000"/>
    <numFmt numFmtId="167" formatCode="&quot;±&quot;\ 0.00%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C00000"/>
      <name val="Arial Narrow"/>
      <family val="2"/>
    </font>
    <font>
      <sz val="11"/>
      <name val="Arial Narrow"/>
      <family val="2"/>
    </font>
    <font>
      <sz val="11"/>
      <color rgb="FF00B0F0"/>
      <name val="Arial Narrow"/>
      <family val="2"/>
    </font>
    <font>
      <sz val="11"/>
      <color rgb="FFC00000"/>
      <name val="Arial Narrow"/>
      <family val="2"/>
    </font>
    <font>
      <b/>
      <sz val="11"/>
      <color rgb="FF0070C0"/>
      <name val="Arial Narrow"/>
      <family val="2"/>
    </font>
    <font>
      <b/>
      <sz val="11"/>
      <color rgb="FF7030A0"/>
      <name val="Arial Narrow"/>
      <family val="2"/>
    </font>
    <font>
      <sz val="11"/>
      <color rgb="FF7030A0"/>
      <name val="Arial Narrow"/>
      <family val="2"/>
    </font>
    <font>
      <sz val="11"/>
      <color rgb="FF0070C0"/>
      <name val="Arial Narrow"/>
      <family val="2"/>
    </font>
    <font>
      <sz val="11"/>
      <color theme="9" tint="-0.499984740745262"/>
      <name val="Arial Narrow"/>
      <family val="2"/>
    </font>
    <font>
      <sz val="11"/>
      <color theme="7" tint="-0.499984740745262"/>
      <name val="Arial Narrow"/>
      <family val="2"/>
    </font>
    <font>
      <b/>
      <sz val="11"/>
      <color theme="7" tint="-0.499984740745262"/>
      <name val="Arial Narrow"/>
      <family val="2"/>
    </font>
    <font>
      <b/>
      <sz val="11"/>
      <color theme="9"/>
      <name val="Arial Narrow"/>
      <family val="2"/>
    </font>
    <font>
      <sz val="11"/>
      <color theme="9"/>
      <name val="Arial Narrow"/>
      <family val="2"/>
    </font>
    <font>
      <i/>
      <sz val="11"/>
      <color theme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1"/>
      <color rgb="FF006600"/>
      <name val="Arial Narrow"/>
      <family val="2"/>
    </font>
    <font>
      <b/>
      <sz val="11"/>
      <color rgb="FF996633"/>
      <name val="Arial Narrow"/>
      <family val="2"/>
    </font>
    <font>
      <sz val="11"/>
      <color rgb="FF99663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143">
    <xf numFmtId="0" fontId="0" fillId="0" borderId="0" xfId="0"/>
    <xf numFmtId="164" fontId="19" fillId="0" borderId="0" xfId="0" applyNumberFormat="1" applyFont="1"/>
    <xf numFmtId="1" fontId="19" fillId="0" borderId="0" xfId="0" applyNumberFormat="1" applyFont="1"/>
    <xf numFmtId="14" fontId="20" fillId="0" borderId="0" xfId="0" applyNumberFormat="1" applyFont="1"/>
    <xf numFmtId="164" fontId="20" fillId="0" borderId="0" xfId="0" applyNumberFormat="1" applyFont="1"/>
    <xf numFmtId="1" fontId="20" fillId="0" borderId="11" xfId="0" applyNumberFormat="1" applyFont="1" applyBorder="1"/>
    <xf numFmtId="1" fontId="20" fillId="0" borderId="0" xfId="0" applyNumberFormat="1" applyFont="1"/>
    <xf numFmtId="1" fontId="25" fillId="0" borderId="10" xfId="0" applyNumberFormat="1" applyFont="1" applyBorder="1"/>
    <xf numFmtId="1" fontId="22" fillId="0" borderId="0" xfId="0" applyNumberFormat="1" applyFont="1"/>
    <xf numFmtId="1" fontId="24" fillId="0" borderId="0" xfId="0" applyNumberFormat="1" applyFont="1"/>
    <xf numFmtId="1" fontId="21" fillId="0" borderId="0" xfId="0" applyNumberFormat="1" applyFont="1"/>
    <xf numFmtId="0" fontId="19" fillId="0" borderId="0" xfId="0" applyFont="1"/>
    <xf numFmtId="0" fontId="20" fillId="0" borderId="0" xfId="0" applyFont="1"/>
    <xf numFmtId="0" fontId="20" fillId="0" borderId="11" xfId="0" applyFont="1" applyBorder="1"/>
    <xf numFmtId="1" fontId="23" fillId="0" borderId="0" xfId="0" applyNumberFormat="1" applyFont="1"/>
    <xf numFmtId="1" fontId="21" fillId="34" borderId="17" xfId="0" applyNumberFormat="1" applyFont="1" applyFill="1" applyBorder="1" applyAlignment="1">
      <alignment horizontal="center"/>
    </xf>
    <xf numFmtId="1" fontId="24" fillId="0" borderId="12" xfId="0" applyNumberFormat="1" applyFont="1" applyBorder="1"/>
    <xf numFmtId="0" fontId="24" fillId="0" borderId="12" xfId="0" applyFont="1" applyBorder="1" applyAlignment="1">
      <alignment horizontal="right"/>
    </xf>
    <xf numFmtId="1" fontId="24" fillId="0" borderId="13" xfId="0" applyNumberFormat="1" applyFont="1" applyBorder="1"/>
    <xf numFmtId="0" fontId="24" fillId="0" borderId="13" xfId="0" applyFont="1" applyBorder="1" applyAlignment="1">
      <alignment horizontal="right"/>
    </xf>
    <xf numFmtId="1" fontId="24" fillId="0" borderId="13" xfId="0" applyNumberFormat="1" applyFont="1" applyBorder="1" applyAlignment="1">
      <alignment horizontal="right"/>
    </xf>
    <xf numFmtId="1" fontId="24" fillId="0" borderId="14" xfId="0" applyNumberFormat="1" applyFont="1" applyBorder="1"/>
    <xf numFmtId="1" fontId="24" fillId="0" borderId="14" xfId="0" applyNumberFormat="1" applyFont="1" applyBorder="1" applyAlignment="1">
      <alignment horizontal="right"/>
    </xf>
    <xf numFmtId="1" fontId="21" fillId="33" borderId="17" xfId="0" applyNumberFormat="1" applyFont="1" applyFill="1" applyBorder="1" applyAlignment="1">
      <alignment horizontal="center"/>
    </xf>
    <xf numFmtId="1" fontId="24" fillId="0" borderId="13" xfId="0" quotePrefix="1" applyNumberFormat="1" applyFont="1" applyBorder="1"/>
    <xf numFmtId="164" fontId="24" fillId="0" borderId="12" xfId="0" applyNumberFormat="1" applyFont="1" applyBorder="1"/>
    <xf numFmtId="164" fontId="24" fillId="0" borderId="13" xfId="0" applyNumberFormat="1" applyFont="1" applyBorder="1"/>
    <xf numFmtId="164" fontId="24" fillId="0" borderId="14" xfId="0" applyNumberFormat="1" applyFont="1" applyBorder="1"/>
    <xf numFmtId="1" fontId="19" fillId="0" borderId="10" xfId="0" applyNumberFormat="1" applyFont="1" applyBorder="1"/>
    <xf numFmtId="0" fontId="19" fillId="0" borderId="10" xfId="0" applyFont="1" applyBorder="1"/>
    <xf numFmtId="164" fontId="19" fillId="0" borderId="10" xfId="0" applyNumberFormat="1" applyFont="1" applyBorder="1"/>
    <xf numFmtId="14" fontId="20" fillId="0" borderId="11" xfId="0" applyNumberFormat="1" applyFont="1" applyBorder="1"/>
    <xf numFmtId="164" fontId="20" fillId="0" borderId="11" xfId="0" applyNumberFormat="1" applyFont="1" applyBorder="1"/>
    <xf numFmtId="0" fontId="27" fillId="0" borderId="11" xfId="0" applyFont="1" applyBorder="1"/>
    <xf numFmtId="0" fontId="27" fillId="0" borderId="0" xfId="0" applyFont="1"/>
    <xf numFmtId="1" fontId="25" fillId="0" borderId="10" xfId="0" applyNumberFormat="1" applyFont="1" applyBorder="1" applyAlignment="1">
      <alignment horizontal="center"/>
    </xf>
    <xf numFmtId="1" fontId="26" fillId="0" borderId="10" xfId="0" applyNumberFormat="1" applyFont="1" applyBorder="1" applyAlignment="1">
      <alignment horizontal="center"/>
    </xf>
    <xf numFmtId="0" fontId="28" fillId="0" borderId="11" xfId="0" applyFont="1" applyBorder="1"/>
    <xf numFmtId="0" fontId="28" fillId="0" borderId="0" xfId="0" applyFont="1"/>
    <xf numFmtId="1" fontId="28" fillId="0" borderId="11" xfId="0" applyNumberFormat="1" applyFont="1" applyBorder="1"/>
    <xf numFmtId="1" fontId="28" fillId="0" borderId="0" xfId="0" applyNumberFormat="1" applyFont="1"/>
    <xf numFmtId="1" fontId="20" fillId="0" borderId="10" xfId="0" applyNumberFormat="1" applyFont="1" applyBorder="1"/>
    <xf numFmtId="14" fontId="20" fillId="0" borderId="10" xfId="0" applyNumberFormat="1" applyFont="1" applyBorder="1"/>
    <xf numFmtId="0" fontId="28" fillId="0" borderId="10" xfId="0" applyFont="1" applyBorder="1"/>
    <xf numFmtId="0" fontId="27" fillId="0" borderId="10" xfId="0" applyFont="1" applyBorder="1"/>
    <xf numFmtId="1" fontId="28" fillId="0" borderId="10" xfId="0" applyNumberFormat="1" applyFont="1" applyBorder="1"/>
    <xf numFmtId="164" fontId="20" fillId="0" borderId="10" xfId="0" applyNumberFormat="1" applyFont="1" applyBorder="1"/>
    <xf numFmtId="1" fontId="23" fillId="0" borderId="11" xfId="0" applyNumberFormat="1" applyFont="1" applyBorder="1"/>
    <xf numFmtId="1" fontId="27" fillId="0" borderId="0" xfId="0" applyNumberFormat="1" applyFont="1"/>
    <xf numFmtId="1" fontId="25" fillId="0" borderId="0" xfId="0" applyNumberFormat="1" applyFont="1"/>
    <xf numFmtId="1" fontId="26" fillId="0" borderId="0" xfId="0" applyNumberFormat="1" applyFont="1"/>
    <xf numFmtId="0" fontId="30" fillId="0" borderId="11" xfId="0" applyFont="1" applyBorder="1"/>
    <xf numFmtId="1" fontId="30" fillId="0" borderId="0" xfId="0" applyNumberFormat="1" applyFont="1"/>
    <xf numFmtId="1" fontId="30" fillId="0" borderId="0" xfId="0" applyNumberFormat="1" applyFont="1" applyAlignment="1">
      <alignment horizontal="right"/>
    </xf>
    <xf numFmtId="1" fontId="29" fillId="0" borderId="0" xfId="0" applyNumberFormat="1" applyFont="1"/>
    <xf numFmtId="1" fontId="31" fillId="0" borderId="0" xfId="0" applyNumberFormat="1" applyFont="1"/>
    <xf numFmtId="1" fontId="32" fillId="0" borderId="15" xfId="0" applyNumberFormat="1" applyFont="1" applyBorder="1"/>
    <xf numFmtId="1" fontId="33" fillId="0" borderId="15" xfId="0" applyNumberFormat="1" applyFont="1" applyBorder="1"/>
    <xf numFmtId="1" fontId="32" fillId="0" borderId="16" xfId="0" applyNumberFormat="1" applyFont="1" applyBorder="1" applyAlignment="1">
      <alignment horizontal="center"/>
    </xf>
    <xf numFmtId="1" fontId="32" fillId="0" borderId="16" xfId="0" applyNumberFormat="1" applyFont="1" applyBorder="1"/>
    <xf numFmtId="1" fontId="33" fillId="0" borderId="0" xfId="0" applyNumberFormat="1" applyFont="1" applyAlignment="1">
      <alignment horizontal="center"/>
    </xf>
    <xf numFmtId="1" fontId="34" fillId="0" borderId="0" xfId="0" applyNumberFormat="1" applyFont="1"/>
    <xf numFmtId="0" fontId="33" fillId="0" borderId="0" xfId="0" applyFont="1"/>
    <xf numFmtId="165" fontId="33" fillId="0" borderId="0" xfId="0" applyNumberFormat="1" applyFont="1"/>
    <xf numFmtId="1" fontId="33" fillId="0" borderId="10" xfId="0" applyNumberFormat="1" applyFont="1" applyBorder="1" applyAlignment="1">
      <alignment horizontal="center"/>
    </xf>
    <xf numFmtId="1" fontId="34" fillId="0" borderId="10" xfId="0" applyNumberFormat="1" applyFont="1" applyBorder="1"/>
    <xf numFmtId="0" fontId="33" fillId="0" borderId="10" xfId="0" applyFont="1" applyBorder="1"/>
    <xf numFmtId="165" fontId="33" fillId="0" borderId="10" xfId="0" applyNumberFormat="1" applyFont="1" applyBorder="1"/>
    <xf numFmtId="1" fontId="33" fillId="0" borderId="11" xfId="0" applyNumberFormat="1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3" fillId="0" borderId="11" xfId="0" applyFont="1" applyBorder="1"/>
    <xf numFmtId="165" fontId="33" fillId="0" borderId="11" xfId="0" applyNumberFormat="1" applyFont="1" applyBorder="1"/>
    <xf numFmtId="1" fontId="32" fillId="0" borderId="0" xfId="0" applyNumberFormat="1" applyFont="1"/>
    <xf numFmtId="1" fontId="33" fillId="0" borderId="0" xfId="0" applyNumberFormat="1" applyFont="1"/>
    <xf numFmtId="1" fontId="0" fillId="0" borderId="0" xfId="0" applyNumberFormat="1"/>
    <xf numFmtId="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1" fontId="24" fillId="0" borderId="12" xfId="0" applyNumberFormat="1" applyFont="1" applyBorder="1" applyAlignment="1">
      <alignment horizontal="right"/>
    </xf>
    <xf numFmtId="1" fontId="24" fillId="0" borderId="12" xfId="0" quotePrefix="1" applyNumberFormat="1" applyFont="1" applyBorder="1"/>
    <xf numFmtId="166" fontId="0" fillId="0" borderId="0" xfId="0" applyNumberFormat="1"/>
    <xf numFmtId="165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6" fillId="0" borderId="0" xfId="0" applyFont="1"/>
    <xf numFmtId="0" fontId="0" fillId="0" borderId="19" xfId="0" applyBorder="1"/>
    <xf numFmtId="10" fontId="0" fillId="0" borderId="20" xfId="0" applyNumberFormat="1" applyBorder="1"/>
    <xf numFmtId="0" fontId="16" fillId="0" borderId="18" xfId="0" applyFont="1" applyBorder="1" applyAlignment="1">
      <alignment horizontal="right"/>
    </xf>
    <xf numFmtId="10" fontId="0" fillId="0" borderId="19" xfId="0" applyNumberFormat="1" applyBorder="1"/>
    <xf numFmtId="2" fontId="0" fillId="0" borderId="0" xfId="0" applyNumberFormat="1"/>
    <xf numFmtId="10" fontId="0" fillId="0" borderId="0" xfId="0" applyNumberFormat="1"/>
    <xf numFmtId="167" fontId="0" fillId="0" borderId="0" xfId="0" applyNumberFormat="1"/>
    <xf numFmtId="1" fontId="35" fillId="0" borderId="0" xfId="0" applyNumberFormat="1" applyFont="1" applyAlignment="1">
      <alignment vertical="center" wrapText="1"/>
    </xf>
    <xf numFmtId="1" fontId="35" fillId="0" borderId="0" xfId="0" applyNumberFormat="1" applyFont="1"/>
    <xf numFmtId="0" fontId="35" fillId="0" borderId="0" xfId="0" applyFont="1" applyAlignment="1">
      <alignment vertical="center" wrapText="1"/>
    </xf>
    <xf numFmtId="49" fontId="0" fillId="0" borderId="0" xfId="0" applyNumberFormat="1"/>
    <xf numFmtId="49" fontId="37" fillId="0" borderId="0" xfId="43" applyNumberFormat="1"/>
    <xf numFmtId="49" fontId="0" fillId="0" borderId="21" xfId="0" applyNumberFormat="1" applyBorder="1"/>
    <xf numFmtId="49" fontId="0" fillId="35" borderId="21" xfId="0" applyNumberFormat="1" applyFill="1" applyBorder="1"/>
    <xf numFmtId="49" fontId="0" fillId="0" borderId="23" xfId="0" applyNumberFormat="1" applyBorder="1"/>
    <xf numFmtId="49" fontId="0" fillId="0" borderId="24" xfId="0" quotePrefix="1" applyNumberFormat="1" applyBorder="1"/>
    <xf numFmtId="0" fontId="0" fillId="0" borderId="22" xfId="0" applyBorder="1"/>
    <xf numFmtId="0" fontId="0" fillId="35" borderId="22" xfId="0" applyFill="1" applyBorder="1"/>
    <xf numFmtId="49" fontId="0" fillId="0" borderId="25" xfId="0" applyNumberFormat="1" applyBorder="1"/>
    <xf numFmtId="0" fontId="0" fillId="0" borderId="26" xfId="0" applyBorder="1"/>
    <xf numFmtId="49" fontId="16" fillId="0" borderId="27" xfId="0" applyNumberFormat="1" applyFont="1" applyBorder="1"/>
    <xf numFmtId="49" fontId="16" fillId="0" borderId="28" xfId="0" applyNumberFormat="1" applyFont="1" applyBorder="1"/>
    <xf numFmtId="49" fontId="16" fillId="35" borderId="27" xfId="0" applyNumberFormat="1" applyFont="1" applyFill="1" applyBorder="1"/>
    <xf numFmtId="49" fontId="16" fillId="35" borderId="28" xfId="0" applyNumberFormat="1" applyFont="1" applyFill="1" applyBorder="1"/>
    <xf numFmtId="49" fontId="0" fillId="35" borderId="25" xfId="0" applyNumberFormat="1" applyFill="1" applyBorder="1"/>
    <xf numFmtId="164" fontId="0" fillId="0" borderId="29" xfId="0" applyNumberFormat="1" applyBorder="1"/>
    <xf numFmtId="49" fontId="0" fillId="35" borderId="23" xfId="0" applyNumberFormat="1" applyFill="1" applyBorder="1"/>
    <xf numFmtId="164" fontId="0" fillId="0" borderId="30" xfId="0" applyNumberFormat="1" applyBorder="1"/>
    <xf numFmtId="0" fontId="38" fillId="0" borderId="0" xfId="0" applyFont="1"/>
    <xf numFmtId="0" fontId="39" fillId="0" borderId="0" xfId="0" applyFont="1"/>
    <xf numFmtId="0" fontId="16" fillId="0" borderId="0" xfId="0" applyFont="1" applyAlignment="1">
      <alignment horizontal="center"/>
    </xf>
    <xf numFmtId="0" fontId="16" fillId="0" borderId="15" xfId="0" applyFont="1" applyBorder="1" applyAlignment="1">
      <alignment vertical="center" wrapText="1"/>
    </xf>
    <xf numFmtId="1" fontId="16" fillId="0" borderId="15" xfId="0" applyNumberFormat="1" applyFont="1" applyBorder="1" applyAlignment="1">
      <alignment vertical="center" wrapText="1"/>
    </xf>
    <xf numFmtId="1" fontId="36" fillId="0" borderId="15" xfId="0" applyNumberFormat="1" applyFont="1" applyBorder="1" applyAlignment="1">
      <alignment vertical="center" wrapText="1"/>
    </xf>
    <xf numFmtId="1" fontId="16" fillId="0" borderId="15" xfId="0" applyNumberFormat="1" applyFont="1" applyBorder="1" applyAlignment="1">
      <alignment wrapText="1"/>
    </xf>
    <xf numFmtId="166" fontId="20" fillId="0" borderId="0" xfId="0" applyNumberFormat="1" applyFont="1"/>
    <xf numFmtId="49" fontId="20" fillId="0" borderId="0" xfId="0" applyNumberFormat="1" applyFont="1"/>
    <xf numFmtId="0" fontId="40" fillId="0" borderId="0" xfId="0" applyFont="1"/>
    <xf numFmtId="1" fontId="25" fillId="0" borderId="15" xfId="0" applyNumberFormat="1" applyFont="1" applyBorder="1" applyAlignment="1">
      <alignment horizontal="center" wrapText="1"/>
    </xf>
    <xf numFmtId="0" fontId="16" fillId="0" borderId="0" xfId="0" applyFont="1" applyAlignment="1">
      <alignment wrapText="1"/>
    </xf>
    <xf numFmtId="1" fontId="41" fillId="0" borderId="15" xfId="0" applyNumberFormat="1" applyFont="1" applyBorder="1" applyAlignment="1">
      <alignment horizontal="center" wrapText="1"/>
    </xf>
    <xf numFmtId="0" fontId="42" fillId="0" borderId="15" xfId="0" applyFont="1" applyBorder="1" applyAlignment="1">
      <alignment horizontal="center" wrapText="1"/>
    </xf>
    <xf numFmtId="1" fontId="42" fillId="0" borderId="15" xfId="0" applyNumberFormat="1" applyFont="1" applyBorder="1" applyAlignment="1">
      <alignment horizontal="center" wrapText="1"/>
    </xf>
    <xf numFmtId="0" fontId="43" fillId="0" borderId="0" xfId="0" applyFont="1"/>
    <xf numFmtId="0" fontId="44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/>
    </xf>
    <xf numFmtId="165" fontId="39" fillId="0" borderId="0" xfId="0" applyNumberFormat="1" applyFont="1"/>
    <xf numFmtId="0" fontId="16" fillId="0" borderId="15" xfId="0" applyFont="1" applyBorder="1" applyAlignment="1">
      <alignment wrapText="1"/>
    </xf>
    <xf numFmtId="1" fontId="45" fillId="0" borderId="0" xfId="0" applyNumberFormat="1" applyFont="1" applyAlignment="1">
      <alignment horizontal="centerContinuous"/>
    </xf>
    <xf numFmtId="0" fontId="46" fillId="0" borderId="0" xfId="0" applyFont="1" applyAlignment="1">
      <alignment horizontal="centerContinuous"/>
    </xf>
    <xf numFmtId="0" fontId="35" fillId="0" borderId="19" xfId="0" applyFont="1" applyBorder="1"/>
    <xf numFmtId="0" fontId="36" fillId="0" borderId="0" xfId="0" applyFont="1"/>
    <xf numFmtId="0" fontId="16" fillId="0" borderId="15" xfId="0" applyFont="1" applyFill="1" applyBorder="1" applyAlignment="1">
      <alignment wrapText="1"/>
    </xf>
    <xf numFmtId="0" fontId="35" fillId="0" borderId="0" xfId="0" applyFont="1" applyFill="1"/>
    <xf numFmtId="1" fontId="16" fillId="0" borderId="15" xfId="0" applyNumberFormat="1" applyFont="1" applyBorder="1" applyAlignment="1"/>
    <xf numFmtId="1" fontId="36" fillId="0" borderId="15" xfId="0" applyNumberFormat="1" applyFont="1" applyBorder="1" applyAlignment="1">
      <alignment wrapText="1"/>
    </xf>
    <xf numFmtId="0" fontId="16" fillId="0" borderId="15" xfId="0" applyFont="1" applyBorder="1" applyAlignment="1"/>
    <xf numFmtId="1" fontId="45" fillId="0" borderId="0" xfId="0" applyNumberFormat="1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29000000}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/>
        <i val="0"/>
        <strike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996633"/>
      <color rgb="FF0066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4</xdr:row>
      <xdr:rowOff>171449</xdr:rowOff>
    </xdr:from>
    <xdr:ext cx="2512034" cy="30201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95275" y="1419224"/>
          <a:ext cx="2512034" cy="302018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Paste original data from CSV data export here, starting with the data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 cell A2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from the CSV Export.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the 1__Species column, manually overwrite any </a:t>
          </a:r>
          <a:r>
            <a:rPr lang="en-US" sz="110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*Other (type in Description field)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with the species name recorded in the Description field.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Then copy the entire list of species names (cell H2 to end of data)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go to the Summary_species tab</a:t>
          </a: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If changes need to be made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the data, make them here, and the values in the Output_table and summary data sheets will recalculate.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9</xdr:row>
      <xdr:rowOff>123824</xdr:rowOff>
    </xdr:from>
    <xdr:to>
      <xdr:col>2</xdr:col>
      <xdr:colOff>152400</xdr:colOff>
      <xdr:row>20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2047874"/>
          <a:ext cx="2305050" cy="206692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If edits to data are needed, make the edits on the Original </a:t>
          </a:r>
          <a:r>
            <a:rPr lang="en-US" sz="1100" baseline="0"/>
            <a:t> data sheet (Original_data tab), as then the values here (Output_table) and on the Summary data sheets will recalculate automatically.</a:t>
          </a:r>
        </a:p>
        <a:p>
          <a:endParaRPr lang="en-US" sz="1100" baseline="0"/>
        </a:p>
        <a:p>
          <a:r>
            <a:rPr lang="en-US" sz="1100" baseline="0"/>
            <a:t>Remember, for any Species with *Other, manually entered the species name on the Original_data worksheet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114299</xdr:colOff>
      <xdr:row>5</xdr:row>
      <xdr:rowOff>85725</xdr:rowOff>
    </xdr:from>
    <xdr:to>
      <xdr:col>1</xdr:col>
      <xdr:colOff>76199</xdr:colOff>
      <xdr:row>9</xdr:row>
      <xdr:rowOff>133351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14299" y="1057275"/>
          <a:ext cx="2066925" cy="866776"/>
        </a:xfrm>
        <a:prstGeom prst="rect">
          <a:avLst/>
        </a:prstGeom>
        <a:solidFill>
          <a:schemeClr val="accent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Paste the list of species into cell F3. Then main menu bar,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choose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tab, Data Tools section, and Remove Duplicates. </a:t>
          </a: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1:U60" totalsRowShown="0">
  <autoFilter ref="A1:U60" xr:uid="{00000000-0009-0000-0100-000002000000}"/>
  <tableColumns count="21">
    <tableColumn id="1" xr3:uid="{00000000-0010-0000-0000-000001000000}" name="id"/>
    <tableColumn id="2" xr3:uid="{00000000-0010-0000-0000-000002000000}" name="name"/>
    <tableColumn id="3" xr3:uid="{00000000-0010-0000-0000-000003000000}" name="name2"/>
    <tableColumn id="4" xr3:uid="{00000000-0010-0000-0000-000004000000}" name="type"/>
    <tableColumn id="5" xr3:uid="{00000000-0010-0000-0000-000005000000}" name="ns1:displayName"/>
    <tableColumn id="6" xr3:uid="{00000000-0010-0000-0000-000006000000}" name="schemaUrl"/>
    <tableColumn id="7" xr3:uid="{00000000-0010-0000-0000-000007000000}" name="ns2:field"/>
    <tableColumn id="8" xr3:uid="{00000000-0010-0000-0000-000008000000}" name="ns2:picklistvalue"/>
    <tableColumn id="9" xr3:uid="{00000000-0010-0000-0000-000009000000}" name="ns1:styleUrl"/>
    <tableColumn id="10" xr3:uid="{00000000-0010-0000-0000-00000A000000}" name="ns1:name"/>
    <tableColumn id="11" xr3:uid="{00000000-0010-0000-0000-00000B000000}" name="schemaUrl3"/>
    <tableColumn id="12" xr3:uid="{00000000-0010-0000-0000-00000C000000}" name="id4"/>
    <tableColumn id="13" xr3:uid="{00000000-0010-0000-0000-00000D000000}" name="ns1:color"/>
    <tableColumn id="14" xr3:uid="{00000000-0010-0000-0000-00000E000000}" name="ns1:href"/>
    <tableColumn id="15" xr3:uid="{00000000-0010-0000-0000-00000F000000}" name="x"/>
    <tableColumn id="16" xr3:uid="{00000000-0010-0000-0000-000010000000}" name="xunits"/>
    <tableColumn id="17" xr3:uid="{00000000-0010-0000-0000-000011000000}" name="y"/>
    <tableColumn id="18" xr3:uid="{00000000-0010-0000-0000-000012000000}" name="yunits"/>
    <tableColumn id="19" xr3:uid="{00000000-0010-0000-0000-000013000000}" name="ns1:color5"/>
    <tableColumn id="20" xr3:uid="{00000000-0010-0000-0000-000014000000}" name="ns1:width"/>
    <tableColumn id="21" xr3:uid="{00000000-0010-0000-0000-000015000000}" name="ns1:color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download.avenza.com/images/pdfmaps_icons/pin-green-inground.png" TargetMode="External"/><Relationship Id="rId18" Type="http://schemas.openxmlformats.org/officeDocument/2006/relationships/hyperlink" Target="http://download.avenza.com/images/pdfmaps_icons/pin-green-inground.png" TargetMode="External"/><Relationship Id="rId26" Type="http://schemas.openxmlformats.org/officeDocument/2006/relationships/hyperlink" Target="http://download.avenza.com/images/pdfmaps_icons/pin-green-inground.png" TargetMode="External"/><Relationship Id="rId39" Type="http://schemas.openxmlformats.org/officeDocument/2006/relationships/hyperlink" Target="http://download.avenza.com/images/pdfmaps_icons/pin-green-inground.png" TargetMode="External"/><Relationship Id="rId21" Type="http://schemas.openxmlformats.org/officeDocument/2006/relationships/hyperlink" Target="http://download.avenza.com/images/pdfmaps_icons/pin-green-inground.png" TargetMode="External"/><Relationship Id="rId34" Type="http://schemas.openxmlformats.org/officeDocument/2006/relationships/hyperlink" Target="http://download.avenza.com/images/pdfmaps_icons/pin-green-inground.png" TargetMode="External"/><Relationship Id="rId42" Type="http://schemas.openxmlformats.org/officeDocument/2006/relationships/hyperlink" Target="http://download.avenza.com/images/pdfmaps_icons/pin-green-inground.png" TargetMode="External"/><Relationship Id="rId47" Type="http://schemas.openxmlformats.org/officeDocument/2006/relationships/hyperlink" Target="http://download.avenza.com/images/pdfmaps_icons/pin-green-inground.png" TargetMode="External"/><Relationship Id="rId50" Type="http://schemas.openxmlformats.org/officeDocument/2006/relationships/hyperlink" Target="http://download.avenza.com/images/pdfmaps_icons/pin-green-inground.png" TargetMode="External"/><Relationship Id="rId55" Type="http://schemas.openxmlformats.org/officeDocument/2006/relationships/hyperlink" Target="http://download.avenza.com/images/pdfmaps_icons/pin-green-inground.png" TargetMode="External"/><Relationship Id="rId7" Type="http://schemas.openxmlformats.org/officeDocument/2006/relationships/hyperlink" Target="http://download.avenza.com/images/pdfmaps_icons/pin-green-inground.png" TargetMode="External"/><Relationship Id="rId2" Type="http://schemas.openxmlformats.org/officeDocument/2006/relationships/hyperlink" Target="http://download.avenza.com/images/pdfmaps_icons/pin-green-inground.png" TargetMode="External"/><Relationship Id="rId16" Type="http://schemas.openxmlformats.org/officeDocument/2006/relationships/hyperlink" Target="http://download.avenza.com/images/pdfmaps_icons/pin-green-inground.png" TargetMode="External"/><Relationship Id="rId29" Type="http://schemas.openxmlformats.org/officeDocument/2006/relationships/hyperlink" Target="http://download.avenza.com/images/pdfmaps_icons/pin-green-inground.png" TargetMode="External"/><Relationship Id="rId11" Type="http://schemas.openxmlformats.org/officeDocument/2006/relationships/hyperlink" Target="http://download.avenza.com/images/pdfmaps_icons/pin-green-inground.png" TargetMode="External"/><Relationship Id="rId24" Type="http://schemas.openxmlformats.org/officeDocument/2006/relationships/hyperlink" Target="http://download.avenza.com/images/pdfmaps_icons/pin-green-inground.png" TargetMode="External"/><Relationship Id="rId32" Type="http://schemas.openxmlformats.org/officeDocument/2006/relationships/hyperlink" Target="http://download.avenza.com/images/pdfmaps_icons/pin-green-inground.png" TargetMode="External"/><Relationship Id="rId37" Type="http://schemas.openxmlformats.org/officeDocument/2006/relationships/hyperlink" Target="http://download.avenza.com/images/pdfmaps_icons/pin-green-inground.png" TargetMode="External"/><Relationship Id="rId40" Type="http://schemas.openxmlformats.org/officeDocument/2006/relationships/hyperlink" Target="http://download.avenza.com/images/pdfmaps_icons/pin-green-inground.png" TargetMode="External"/><Relationship Id="rId45" Type="http://schemas.openxmlformats.org/officeDocument/2006/relationships/hyperlink" Target="http://download.avenza.com/images/pdfmaps_icons/pin-green-inground.png" TargetMode="External"/><Relationship Id="rId53" Type="http://schemas.openxmlformats.org/officeDocument/2006/relationships/hyperlink" Target="http://download.avenza.com/images/pdfmaps_icons/pin-green-inground.png" TargetMode="External"/><Relationship Id="rId58" Type="http://schemas.openxmlformats.org/officeDocument/2006/relationships/hyperlink" Target="http://download.avenza.com/images/pdfmaps_icons/pin-green-inground.png" TargetMode="External"/><Relationship Id="rId5" Type="http://schemas.openxmlformats.org/officeDocument/2006/relationships/hyperlink" Target="http://download.avenza.com/images/pdfmaps_icons/pin-green-inground.png" TargetMode="External"/><Relationship Id="rId19" Type="http://schemas.openxmlformats.org/officeDocument/2006/relationships/hyperlink" Target="http://download.avenza.com/images/pdfmaps_icons/pin-green-inground.png" TargetMode="External"/><Relationship Id="rId4" Type="http://schemas.openxmlformats.org/officeDocument/2006/relationships/hyperlink" Target="http://download.avenza.com/images/pdfmaps_icons/pin-green-inground.png" TargetMode="External"/><Relationship Id="rId9" Type="http://schemas.openxmlformats.org/officeDocument/2006/relationships/hyperlink" Target="http://download.avenza.com/images/pdfmaps_icons/pin-green-inground.png" TargetMode="External"/><Relationship Id="rId14" Type="http://schemas.openxmlformats.org/officeDocument/2006/relationships/hyperlink" Target="http://download.avenza.com/images/pdfmaps_icons/pin-green-inground.png" TargetMode="External"/><Relationship Id="rId22" Type="http://schemas.openxmlformats.org/officeDocument/2006/relationships/hyperlink" Target="http://download.avenza.com/images/pdfmaps_icons/pin-green-inground.png" TargetMode="External"/><Relationship Id="rId27" Type="http://schemas.openxmlformats.org/officeDocument/2006/relationships/hyperlink" Target="http://download.avenza.com/images/pdfmaps_icons/pin-green-inground.png" TargetMode="External"/><Relationship Id="rId30" Type="http://schemas.openxmlformats.org/officeDocument/2006/relationships/hyperlink" Target="http://download.avenza.com/images/pdfmaps_icons/pin-green-inground.png" TargetMode="External"/><Relationship Id="rId35" Type="http://schemas.openxmlformats.org/officeDocument/2006/relationships/hyperlink" Target="http://download.avenza.com/images/pdfmaps_icons/pin-green-inground.png" TargetMode="External"/><Relationship Id="rId43" Type="http://schemas.openxmlformats.org/officeDocument/2006/relationships/hyperlink" Target="http://download.avenza.com/images/pdfmaps_icons/pin-green-inground.png" TargetMode="External"/><Relationship Id="rId48" Type="http://schemas.openxmlformats.org/officeDocument/2006/relationships/hyperlink" Target="http://download.avenza.com/images/pdfmaps_icons/pin-green-inground.png" TargetMode="External"/><Relationship Id="rId56" Type="http://schemas.openxmlformats.org/officeDocument/2006/relationships/hyperlink" Target="http://download.avenza.com/images/pdfmaps_icons/pin-green-inground.png" TargetMode="External"/><Relationship Id="rId8" Type="http://schemas.openxmlformats.org/officeDocument/2006/relationships/hyperlink" Target="http://download.avenza.com/images/pdfmaps_icons/pin-green-inground.png" TargetMode="External"/><Relationship Id="rId51" Type="http://schemas.openxmlformats.org/officeDocument/2006/relationships/hyperlink" Target="http://download.avenza.com/images/pdfmaps_icons/pin-green-inground.png" TargetMode="External"/><Relationship Id="rId3" Type="http://schemas.openxmlformats.org/officeDocument/2006/relationships/hyperlink" Target="http://download.avenza.com/images/pdfmaps_icons/pin-green-inground.png" TargetMode="External"/><Relationship Id="rId12" Type="http://schemas.openxmlformats.org/officeDocument/2006/relationships/hyperlink" Target="http://download.avenza.com/images/pdfmaps_icons/pin-green-inground.png" TargetMode="External"/><Relationship Id="rId17" Type="http://schemas.openxmlformats.org/officeDocument/2006/relationships/hyperlink" Target="http://download.avenza.com/images/pdfmaps_icons/pin-green-inground.png" TargetMode="External"/><Relationship Id="rId25" Type="http://schemas.openxmlformats.org/officeDocument/2006/relationships/hyperlink" Target="http://download.avenza.com/images/pdfmaps_icons/pin-green-inground.png" TargetMode="External"/><Relationship Id="rId33" Type="http://schemas.openxmlformats.org/officeDocument/2006/relationships/hyperlink" Target="http://download.avenza.com/images/pdfmaps_icons/pin-green-inground.png" TargetMode="External"/><Relationship Id="rId38" Type="http://schemas.openxmlformats.org/officeDocument/2006/relationships/hyperlink" Target="http://download.avenza.com/images/pdfmaps_icons/pin-green-inground.png" TargetMode="External"/><Relationship Id="rId46" Type="http://schemas.openxmlformats.org/officeDocument/2006/relationships/hyperlink" Target="http://download.avenza.com/images/pdfmaps_icons/pin-green-inground.png" TargetMode="External"/><Relationship Id="rId59" Type="http://schemas.openxmlformats.org/officeDocument/2006/relationships/hyperlink" Target="http://download.avenza.com/images/pdfmaps_icons/pin-green-inground.png" TargetMode="External"/><Relationship Id="rId20" Type="http://schemas.openxmlformats.org/officeDocument/2006/relationships/hyperlink" Target="http://download.avenza.com/images/pdfmaps_icons/pin-green-inground.png" TargetMode="External"/><Relationship Id="rId41" Type="http://schemas.openxmlformats.org/officeDocument/2006/relationships/hyperlink" Target="http://download.avenza.com/images/pdfmaps_icons/pin-green-inground.png" TargetMode="External"/><Relationship Id="rId54" Type="http://schemas.openxmlformats.org/officeDocument/2006/relationships/hyperlink" Target="http://download.avenza.com/images/pdfmaps_icons/pin-green-inground.png" TargetMode="External"/><Relationship Id="rId1" Type="http://schemas.openxmlformats.org/officeDocument/2006/relationships/hyperlink" Target="http://download.avenza.com/images/pdfmaps_icons/pin-green-inground.png" TargetMode="External"/><Relationship Id="rId6" Type="http://schemas.openxmlformats.org/officeDocument/2006/relationships/hyperlink" Target="http://download.avenza.com/images/pdfmaps_icons/pin-green-inground.png" TargetMode="External"/><Relationship Id="rId15" Type="http://schemas.openxmlformats.org/officeDocument/2006/relationships/hyperlink" Target="http://download.avenza.com/images/pdfmaps_icons/pin-green-inground.png" TargetMode="External"/><Relationship Id="rId23" Type="http://schemas.openxmlformats.org/officeDocument/2006/relationships/hyperlink" Target="http://download.avenza.com/images/pdfmaps_icons/pin-green-inground.png" TargetMode="External"/><Relationship Id="rId28" Type="http://schemas.openxmlformats.org/officeDocument/2006/relationships/hyperlink" Target="http://download.avenza.com/images/pdfmaps_icons/pin-green-inground.png" TargetMode="External"/><Relationship Id="rId36" Type="http://schemas.openxmlformats.org/officeDocument/2006/relationships/hyperlink" Target="http://download.avenza.com/images/pdfmaps_icons/pin-green-inground.png" TargetMode="External"/><Relationship Id="rId49" Type="http://schemas.openxmlformats.org/officeDocument/2006/relationships/hyperlink" Target="http://download.avenza.com/images/pdfmaps_icons/pin-green-inground.png" TargetMode="External"/><Relationship Id="rId57" Type="http://schemas.openxmlformats.org/officeDocument/2006/relationships/hyperlink" Target="http://download.avenza.com/images/pdfmaps_icons/pin-green-inground.png" TargetMode="External"/><Relationship Id="rId10" Type="http://schemas.openxmlformats.org/officeDocument/2006/relationships/hyperlink" Target="http://download.avenza.com/images/pdfmaps_icons/pin-green-inground.png" TargetMode="External"/><Relationship Id="rId31" Type="http://schemas.openxmlformats.org/officeDocument/2006/relationships/hyperlink" Target="http://download.avenza.com/images/pdfmaps_icons/pin-green-inground.png" TargetMode="External"/><Relationship Id="rId44" Type="http://schemas.openxmlformats.org/officeDocument/2006/relationships/hyperlink" Target="http://download.avenza.com/images/pdfmaps_icons/pin-green-inground.png" TargetMode="External"/><Relationship Id="rId52" Type="http://schemas.openxmlformats.org/officeDocument/2006/relationships/hyperlink" Target="http://download.avenza.com/images/pdfmaps_icons/pin-green-inground.png" TargetMode="External"/><Relationship Id="rId6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topLeftCell="J39" workbookViewId="0">
      <selection activeCell="Q65" sqref="Q65"/>
    </sheetView>
  </sheetViews>
  <sheetFormatPr defaultColWidth="7.42578125" defaultRowHeight="16.5" x14ac:dyDescent="0.3"/>
  <cols>
    <col min="1" max="1" width="8.28515625" style="6" bestFit="1" customWidth="1"/>
    <col min="2" max="2" width="11.140625" style="12" bestFit="1" customWidth="1"/>
    <col min="3" max="3" width="14.140625" style="6" bestFit="1" customWidth="1"/>
    <col min="4" max="4" width="10.140625" style="6" bestFit="1" customWidth="1"/>
    <col min="5" max="5" width="21.42578125" style="6" bestFit="1" customWidth="1"/>
    <col min="6" max="6" width="10.140625" style="6" bestFit="1" customWidth="1"/>
    <col min="7" max="7" width="10" style="6" bestFit="1" customWidth="1"/>
    <col min="8" max="8" width="11.42578125" style="6" bestFit="1" customWidth="1"/>
    <col min="9" max="9" width="17.85546875" style="6" bestFit="1" customWidth="1"/>
    <col min="10" max="10" width="16.5703125" style="6" customWidth="1"/>
    <col min="11" max="11" width="10" style="6" bestFit="1" customWidth="1"/>
    <col min="12" max="12" width="11.140625" style="6" bestFit="1" customWidth="1"/>
    <col min="13" max="13" width="12.5703125" style="14" customWidth="1"/>
    <col min="14" max="14" width="20.7109375" style="6" bestFit="1" customWidth="1"/>
    <col min="15" max="15" width="9.28515625" style="6" bestFit="1" customWidth="1"/>
    <col min="16" max="16" width="9.42578125" style="6" bestFit="1" customWidth="1"/>
    <col min="17" max="17" width="10.42578125" style="6" customWidth="1"/>
    <col min="18" max="18" width="18" style="6" bestFit="1" customWidth="1"/>
    <col min="19" max="19" width="10.42578125" style="6" bestFit="1" customWidth="1"/>
    <col min="20" max="20" width="20.7109375" style="6" bestFit="1" customWidth="1"/>
    <col min="21" max="21" width="9.7109375" style="6" bestFit="1" customWidth="1"/>
    <col min="22" max="22" width="10.85546875" style="6" bestFit="1" customWidth="1"/>
    <col min="23" max="23" width="35.5703125" style="6" bestFit="1" customWidth="1"/>
    <col min="24" max="25" width="10.5703125" style="4" bestFit="1" customWidth="1"/>
    <col min="26" max="16384" width="7.42578125" style="12"/>
  </cols>
  <sheetData>
    <row r="1" spans="1:25" s="11" customFormat="1" x14ac:dyDescent="0.3">
      <c r="A1" s="2"/>
      <c r="C1" s="2"/>
      <c r="D1" s="11" t="s">
        <v>131</v>
      </c>
      <c r="E1" s="12" t="s">
        <v>132</v>
      </c>
      <c r="F1" s="2"/>
      <c r="G1" s="2"/>
      <c r="H1" s="2"/>
      <c r="I1" s="15" t="s">
        <v>8</v>
      </c>
      <c r="J1" s="15" t="s">
        <v>102</v>
      </c>
      <c r="K1" s="2"/>
      <c r="L1" s="23" t="s">
        <v>10</v>
      </c>
      <c r="M1" s="23" t="s">
        <v>109</v>
      </c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</row>
    <row r="2" spans="1:25" x14ac:dyDescent="0.3">
      <c r="D2" s="10" t="s">
        <v>121</v>
      </c>
      <c r="E2" s="9" t="s">
        <v>122</v>
      </c>
      <c r="I2" s="16" t="s">
        <v>26</v>
      </c>
      <c r="J2" s="17">
        <v>2.5000000000000001E-4</v>
      </c>
      <c r="L2" s="16" t="s">
        <v>58</v>
      </c>
      <c r="M2" s="25">
        <v>5.0000000000000001E-3</v>
      </c>
    </row>
    <row r="3" spans="1:25" x14ac:dyDescent="0.3">
      <c r="D3" s="49" t="s">
        <v>123</v>
      </c>
      <c r="E3" s="40" t="s">
        <v>124</v>
      </c>
      <c r="I3" s="18" t="s">
        <v>52</v>
      </c>
      <c r="J3" s="19">
        <v>5.0000000000000001E-4</v>
      </c>
      <c r="L3" s="18" t="s">
        <v>99</v>
      </c>
      <c r="M3" s="26">
        <v>0.97499999999999998</v>
      </c>
    </row>
    <row r="4" spans="1:25" x14ac:dyDescent="0.3">
      <c r="D4" s="50" t="s">
        <v>125</v>
      </c>
      <c r="E4" s="48" t="s">
        <v>126</v>
      </c>
      <c r="I4" s="18" t="s">
        <v>38</v>
      </c>
      <c r="J4" s="19">
        <v>1E-3</v>
      </c>
      <c r="L4" s="24" t="s">
        <v>28</v>
      </c>
      <c r="M4" s="26">
        <v>0</v>
      </c>
    </row>
    <row r="5" spans="1:25" x14ac:dyDescent="0.3">
      <c r="D5" s="55" t="s">
        <v>127</v>
      </c>
      <c r="E5" s="52" t="s">
        <v>128</v>
      </c>
      <c r="F5" s="54"/>
      <c r="I5" s="18" t="s">
        <v>61</v>
      </c>
      <c r="J5" s="19">
        <v>0.01</v>
      </c>
      <c r="L5" s="18" t="s">
        <v>47</v>
      </c>
      <c r="M5" s="26">
        <v>0.03</v>
      </c>
    </row>
    <row r="6" spans="1:25" x14ac:dyDescent="0.3">
      <c r="D6" s="72" t="s">
        <v>129</v>
      </c>
      <c r="E6" s="73" t="s">
        <v>130</v>
      </c>
      <c r="I6" s="18" t="s">
        <v>42</v>
      </c>
      <c r="J6" s="19">
        <v>0.1</v>
      </c>
      <c r="L6" s="18" t="s">
        <v>27</v>
      </c>
      <c r="M6" s="26">
        <v>0.375</v>
      </c>
    </row>
    <row r="7" spans="1:25" x14ac:dyDescent="0.3">
      <c r="I7" s="18" t="s">
        <v>103</v>
      </c>
      <c r="J7" s="19">
        <v>0.25</v>
      </c>
      <c r="L7" s="18" t="s">
        <v>43</v>
      </c>
      <c r="M7" s="26">
        <v>0.625</v>
      </c>
    </row>
    <row r="8" spans="1:25" x14ac:dyDescent="0.3">
      <c r="I8" s="18" t="s">
        <v>104</v>
      </c>
      <c r="J8" s="19">
        <v>0.5</v>
      </c>
      <c r="L8" s="18" t="s">
        <v>39</v>
      </c>
      <c r="M8" s="26">
        <v>0.15</v>
      </c>
    </row>
    <row r="9" spans="1:25" x14ac:dyDescent="0.3">
      <c r="I9" s="18" t="s">
        <v>105</v>
      </c>
      <c r="J9" s="20">
        <v>1</v>
      </c>
      <c r="L9" s="21" t="s">
        <v>65</v>
      </c>
      <c r="M9" s="27">
        <v>0.85</v>
      </c>
    </row>
    <row r="10" spans="1:25" x14ac:dyDescent="0.3">
      <c r="I10" s="18">
        <v>2</v>
      </c>
      <c r="J10" s="20">
        <v>2</v>
      </c>
      <c r="L10" s="8"/>
    </row>
    <row r="11" spans="1:25" x14ac:dyDescent="0.3">
      <c r="I11" s="18">
        <v>3</v>
      </c>
      <c r="J11" s="20">
        <v>3</v>
      </c>
    </row>
    <row r="12" spans="1:25" x14ac:dyDescent="0.3">
      <c r="I12" s="18">
        <v>4</v>
      </c>
      <c r="J12" s="20">
        <v>4</v>
      </c>
    </row>
    <row r="13" spans="1:25" x14ac:dyDescent="0.3">
      <c r="I13" s="18">
        <v>5</v>
      </c>
      <c r="J13" s="20">
        <v>5</v>
      </c>
    </row>
    <row r="14" spans="1:25" x14ac:dyDescent="0.3">
      <c r="I14" s="18">
        <v>6</v>
      </c>
      <c r="J14" s="20">
        <v>6</v>
      </c>
    </row>
    <row r="15" spans="1:25" x14ac:dyDescent="0.3">
      <c r="I15" s="18">
        <v>7</v>
      </c>
      <c r="J15" s="20">
        <v>7</v>
      </c>
    </row>
    <row r="16" spans="1:25" x14ac:dyDescent="0.3">
      <c r="I16" s="18">
        <v>8</v>
      </c>
      <c r="J16" s="20">
        <v>8</v>
      </c>
    </row>
    <row r="17" spans="1:25" x14ac:dyDescent="0.3">
      <c r="I17" s="18">
        <v>9</v>
      </c>
      <c r="J17" s="20">
        <v>9</v>
      </c>
    </row>
    <row r="18" spans="1:25" x14ac:dyDescent="0.3">
      <c r="I18" s="18">
        <v>10</v>
      </c>
      <c r="J18" s="20">
        <v>10</v>
      </c>
    </row>
    <row r="19" spans="1:25" x14ac:dyDescent="0.3">
      <c r="I19" s="21" t="s">
        <v>106</v>
      </c>
      <c r="J19" s="22">
        <v>-999</v>
      </c>
    </row>
    <row r="21" spans="1:25" s="11" customFormat="1" x14ac:dyDescent="0.3">
      <c r="A21" s="28" t="s">
        <v>0</v>
      </c>
      <c r="B21" s="29" t="s">
        <v>1</v>
      </c>
      <c r="C21" s="28" t="s">
        <v>2</v>
      </c>
      <c r="D21" s="28" t="s">
        <v>3</v>
      </c>
      <c r="E21" s="28" t="s">
        <v>4</v>
      </c>
      <c r="F21" s="28" t="s">
        <v>5</v>
      </c>
      <c r="G21" s="28" t="s">
        <v>6</v>
      </c>
      <c r="H21" s="28" t="s">
        <v>7</v>
      </c>
      <c r="I21" s="28" t="s">
        <v>8</v>
      </c>
      <c r="J21" s="7" t="s">
        <v>102</v>
      </c>
      <c r="K21" s="28" t="s">
        <v>9</v>
      </c>
      <c r="L21" s="28" t="s">
        <v>10</v>
      </c>
      <c r="M21" s="35" t="s">
        <v>107</v>
      </c>
      <c r="N21" s="36" t="s">
        <v>108</v>
      </c>
      <c r="O21" s="28" t="s">
        <v>11</v>
      </c>
      <c r="P21" s="35" t="s">
        <v>110</v>
      </c>
      <c r="Q21" s="36" t="s">
        <v>111</v>
      </c>
      <c r="R21" s="28" t="s">
        <v>12</v>
      </c>
      <c r="S21" s="28" t="s">
        <v>13</v>
      </c>
      <c r="T21" s="28" t="s">
        <v>14</v>
      </c>
      <c r="U21" s="28" t="s">
        <v>15</v>
      </c>
      <c r="V21" s="28" t="s">
        <v>16</v>
      </c>
      <c r="W21" s="28" t="s">
        <v>17</v>
      </c>
      <c r="X21" s="30" t="s">
        <v>18</v>
      </c>
      <c r="Y21" s="30" t="s">
        <v>19</v>
      </c>
    </row>
    <row r="22" spans="1:25" x14ac:dyDescent="0.3">
      <c r="A22" s="5">
        <v>1</v>
      </c>
      <c r="B22" s="31">
        <v>43920</v>
      </c>
      <c r="C22" s="5" t="s">
        <v>20</v>
      </c>
      <c r="D22" s="5" t="s">
        <v>21</v>
      </c>
      <c r="E22" s="5" t="s">
        <v>22</v>
      </c>
      <c r="F22" s="5" t="s">
        <v>23</v>
      </c>
      <c r="G22" s="5" t="s">
        <v>24</v>
      </c>
      <c r="H22" s="5" t="s">
        <v>25</v>
      </c>
      <c r="I22" s="5" t="s">
        <v>26</v>
      </c>
      <c r="J22" s="37">
        <f>LOOKUP(I22,$I$2:$I$19,$J$2:$J$19)</f>
        <v>2.5000000000000001E-4</v>
      </c>
      <c r="K22" s="5">
        <v>6</v>
      </c>
      <c r="L22" s="5" t="s">
        <v>27</v>
      </c>
      <c r="M22" s="37">
        <f>LOOKUP(L22,$L$2:$L$9,$M$2:$M$9)</f>
        <v>0.375</v>
      </c>
      <c r="N22" s="33">
        <f>(J22)*(M22)</f>
        <v>9.3750000000000002E-5</v>
      </c>
      <c r="O22" s="5" t="s">
        <v>28</v>
      </c>
      <c r="P22" s="39">
        <f>LOOKUP(O22,$L$2:$L$9,$M$2:$M$9)</f>
        <v>0</v>
      </c>
      <c r="Q22" s="33">
        <f>(J22)*(P22)</f>
        <v>0</v>
      </c>
      <c r="R22" s="5" t="s">
        <v>29</v>
      </c>
      <c r="S22" s="5" t="s">
        <v>30</v>
      </c>
      <c r="T22" s="5" t="s">
        <v>31</v>
      </c>
      <c r="U22" s="5" t="s">
        <v>32</v>
      </c>
      <c r="V22" s="5" t="s">
        <v>33</v>
      </c>
      <c r="W22" s="5" t="s">
        <v>34</v>
      </c>
      <c r="X22" s="32">
        <v>284697.408</v>
      </c>
      <c r="Y22" s="32">
        <v>621546.12899999996</v>
      </c>
    </row>
    <row r="23" spans="1:25" x14ac:dyDescent="0.3">
      <c r="A23" s="6">
        <v>2</v>
      </c>
      <c r="B23" s="3">
        <v>43920</v>
      </c>
      <c r="C23" s="6" t="s">
        <v>20</v>
      </c>
      <c r="D23" s="6" t="s">
        <v>21</v>
      </c>
      <c r="E23" s="6" t="s">
        <v>35</v>
      </c>
      <c r="F23" s="6" t="s">
        <v>23</v>
      </c>
      <c r="G23" s="6" t="s">
        <v>36</v>
      </c>
      <c r="H23" s="6" t="s">
        <v>37</v>
      </c>
      <c r="I23" s="6" t="s">
        <v>38</v>
      </c>
      <c r="J23" s="38">
        <f t="shared" ref="J23:J53" si="0">LOOKUP(I23,$I$2:$I$19,$J$2:$J$19)</f>
        <v>1E-3</v>
      </c>
      <c r="K23" s="6">
        <v>10</v>
      </c>
      <c r="L23" s="6" t="s">
        <v>39</v>
      </c>
      <c r="M23" s="38">
        <f t="shared" ref="M23:M53" si="1">LOOKUP(L23,$L$2:$L$9,$M$2:$M$9)</f>
        <v>0.15</v>
      </c>
      <c r="N23" s="34">
        <f t="shared" ref="N23:N53" si="2">(J23)*(M23)</f>
        <v>1.4999999999999999E-4</v>
      </c>
      <c r="O23" s="6" t="s">
        <v>28</v>
      </c>
      <c r="P23" s="40">
        <f t="shared" ref="P23:P53" si="3">LOOKUP(O23,$L$2:$L$9,$M$2:$M$9)</f>
        <v>0</v>
      </c>
      <c r="Q23" s="34">
        <f t="shared" ref="Q23:Q53" si="4">(J23)*(P23)</f>
        <v>0</v>
      </c>
      <c r="R23" s="6" t="s">
        <v>40</v>
      </c>
      <c r="S23" s="6" t="s">
        <v>30</v>
      </c>
      <c r="T23" s="6" t="s">
        <v>31</v>
      </c>
      <c r="U23" s="6" t="s">
        <v>32</v>
      </c>
      <c r="V23" s="6" t="s">
        <v>33</v>
      </c>
      <c r="W23" s="6" t="s">
        <v>41</v>
      </c>
      <c r="X23" s="4">
        <v>284792.09299999999</v>
      </c>
      <c r="Y23" s="4">
        <v>621388.57299999997</v>
      </c>
    </row>
    <row r="24" spans="1:25" x14ac:dyDescent="0.3">
      <c r="A24" s="6">
        <v>3</v>
      </c>
      <c r="B24" s="3">
        <v>43920</v>
      </c>
      <c r="C24" s="6" t="s">
        <v>20</v>
      </c>
      <c r="D24" s="6" t="s">
        <v>21</v>
      </c>
      <c r="E24" s="6" t="s">
        <v>22</v>
      </c>
      <c r="F24" s="6" t="s">
        <v>23</v>
      </c>
      <c r="G24" s="6" t="s">
        <v>36</v>
      </c>
      <c r="H24" s="6" t="s">
        <v>25</v>
      </c>
      <c r="I24" s="6" t="s">
        <v>42</v>
      </c>
      <c r="J24" s="38">
        <f t="shared" si="0"/>
        <v>0.1</v>
      </c>
      <c r="K24" s="6">
        <v>12</v>
      </c>
      <c r="L24" s="6" t="s">
        <v>43</v>
      </c>
      <c r="M24" s="38">
        <f t="shared" si="1"/>
        <v>0.625</v>
      </c>
      <c r="N24" s="34">
        <f t="shared" si="2"/>
        <v>6.25E-2</v>
      </c>
      <c r="O24" s="6" t="s">
        <v>28</v>
      </c>
      <c r="P24" s="40">
        <f t="shared" si="3"/>
        <v>0</v>
      </c>
      <c r="Q24" s="34">
        <f t="shared" si="4"/>
        <v>0</v>
      </c>
      <c r="R24" s="6" t="s">
        <v>44</v>
      </c>
      <c r="S24" s="6" t="s">
        <v>30</v>
      </c>
      <c r="T24" s="6" t="s">
        <v>31</v>
      </c>
      <c r="U24" s="6" t="s">
        <v>32</v>
      </c>
      <c r="V24" s="6" t="s">
        <v>45</v>
      </c>
      <c r="X24" s="4">
        <v>284904.02500000002</v>
      </c>
      <c r="Y24" s="4">
        <v>621401.33499999996</v>
      </c>
    </row>
    <row r="25" spans="1:25" x14ac:dyDescent="0.3">
      <c r="A25" s="6">
        <v>4</v>
      </c>
      <c r="B25" s="3">
        <v>43920</v>
      </c>
      <c r="C25" s="6" t="s">
        <v>20</v>
      </c>
      <c r="D25" s="6" t="s">
        <v>21</v>
      </c>
      <c r="E25" s="6" t="s">
        <v>46</v>
      </c>
      <c r="F25" s="6" t="s">
        <v>23</v>
      </c>
      <c r="G25" s="6" t="s">
        <v>36</v>
      </c>
      <c r="H25" s="6" t="s">
        <v>37</v>
      </c>
      <c r="I25" s="6" t="s">
        <v>26</v>
      </c>
      <c r="J25" s="38">
        <f t="shared" si="0"/>
        <v>2.5000000000000001E-4</v>
      </c>
      <c r="K25" s="6">
        <v>4</v>
      </c>
      <c r="L25" s="6" t="s">
        <v>47</v>
      </c>
      <c r="M25" s="38">
        <f t="shared" si="1"/>
        <v>0.03</v>
      </c>
      <c r="N25" s="34">
        <f t="shared" si="2"/>
        <v>7.5000000000000002E-6</v>
      </c>
      <c r="O25" s="6" t="s">
        <v>28</v>
      </c>
      <c r="P25" s="40">
        <f t="shared" si="3"/>
        <v>0</v>
      </c>
      <c r="Q25" s="34">
        <f t="shared" si="4"/>
        <v>0</v>
      </c>
      <c r="R25" s="6" t="s">
        <v>29</v>
      </c>
      <c r="S25" s="6" t="s">
        <v>30</v>
      </c>
      <c r="T25" s="6" t="s">
        <v>31</v>
      </c>
      <c r="U25" s="6" t="s">
        <v>32</v>
      </c>
      <c r="V25" s="6" t="s">
        <v>48</v>
      </c>
      <c r="W25" s="6" t="s">
        <v>49</v>
      </c>
      <c r="X25" s="4">
        <v>284916.36800000002</v>
      </c>
      <c r="Y25" s="4">
        <v>621401.402</v>
      </c>
    </row>
    <row r="26" spans="1:25" x14ac:dyDescent="0.3">
      <c r="A26" s="6">
        <v>5</v>
      </c>
      <c r="B26" s="3">
        <v>43920</v>
      </c>
      <c r="C26" s="6" t="s">
        <v>20</v>
      </c>
      <c r="D26" s="6" t="s">
        <v>21</v>
      </c>
      <c r="E26" s="6" t="s">
        <v>46</v>
      </c>
      <c r="F26" s="6" t="s">
        <v>23</v>
      </c>
      <c r="G26" s="6" t="s">
        <v>36</v>
      </c>
      <c r="H26" s="6" t="s">
        <v>37</v>
      </c>
      <c r="I26" s="6" t="s">
        <v>26</v>
      </c>
      <c r="J26" s="38">
        <f t="shared" si="0"/>
        <v>2.5000000000000001E-4</v>
      </c>
      <c r="K26" s="6">
        <v>6</v>
      </c>
      <c r="L26" s="6" t="s">
        <v>39</v>
      </c>
      <c r="M26" s="38">
        <f t="shared" si="1"/>
        <v>0.15</v>
      </c>
      <c r="N26" s="34">
        <f t="shared" si="2"/>
        <v>3.7499999999999997E-5</v>
      </c>
      <c r="O26" s="6" t="s">
        <v>28</v>
      </c>
      <c r="P26" s="40">
        <f t="shared" si="3"/>
        <v>0</v>
      </c>
      <c r="Q26" s="34">
        <f t="shared" si="4"/>
        <v>0</v>
      </c>
      <c r="R26" s="6" t="s">
        <v>29</v>
      </c>
      <c r="S26" s="6" t="s">
        <v>30</v>
      </c>
      <c r="T26" s="6" t="s">
        <v>31</v>
      </c>
      <c r="U26" s="6" t="s">
        <v>32</v>
      </c>
      <c r="V26" s="6" t="s">
        <v>50</v>
      </c>
      <c r="W26" s="6" t="s">
        <v>49</v>
      </c>
      <c r="X26" s="4">
        <v>284910.299</v>
      </c>
      <c r="Y26" s="4">
        <v>621433.68700000003</v>
      </c>
    </row>
    <row r="27" spans="1:25" x14ac:dyDescent="0.3">
      <c r="A27" s="6">
        <v>6</v>
      </c>
      <c r="B27" s="3">
        <v>43920</v>
      </c>
      <c r="C27" s="6" t="s">
        <v>20</v>
      </c>
      <c r="D27" s="6" t="s">
        <v>21</v>
      </c>
      <c r="E27" s="6" t="s">
        <v>35</v>
      </c>
      <c r="F27" s="6" t="s">
        <v>23</v>
      </c>
      <c r="G27" s="6" t="s">
        <v>36</v>
      </c>
      <c r="H27" s="6" t="s">
        <v>37</v>
      </c>
      <c r="I27" s="6" t="s">
        <v>38</v>
      </c>
      <c r="J27" s="38">
        <f t="shared" si="0"/>
        <v>1E-3</v>
      </c>
      <c r="K27" s="6">
        <v>6</v>
      </c>
      <c r="L27" s="6" t="s">
        <v>47</v>
      </c>
      <c r="M27" s="38">
        <f t="shared" si="1"/>
        <v>0.03</v>
      </c>
      <c r="N27" s="34">
        <f t="shared" si="2"/>
        <v>3.0000000000000001E-5</v>
      </c>
      <c r="O27" s="6" t="s">
        <v>28</v>
      </c>
      <c r="P27" s="40">
        <f t="shared" si="3"/>
        <v>0</v>
      </c>
      <c r="Q27" s="34">
        <f t="shared" si="4"/>
        <v>0</v>
      </c>
      <c r="R27" s="6" t="s">
        <v>40</v>
      </c>
      <c r="S27" s="6" t="s">
        <v>30</v>
      </c>
      <c r="T27" s="6" t="s">
        <v>31</v>
      </c>
      <c r="U27" s="6" t="s">
        <v>32</v>
      </c>
      <c r="V27" s="6" t="s">
        <v>51</v>
      </c>
      <c r="X27" s="4">
        <v>284908.07199999999</v>
      </c>
      <c r="Y27" s="4">
        <v>621430.978</v>
      </c>
    </row>
    <row r="28" spans="1:25" x14ac:dyDescent="0.3">
      <c r="A28" s="6">
        <v>7</v>
      </c>
      <c r="B28" s="3">
        <v>43920</v>
      </c>
      <c r="C28" s="6" t="s">
        <v>20</v>
      </c>
      <c r="D28" s="6" t="s">
        <v>21</v>
      </c>
      <c r="E28" s="6" t="s">
        <v>35</v>
      </c>
      <c r="F28" s="6" t="s">
        <v>23</v>
      </c>
      <c r="G28" s="6" t="s">
        <v>36</v>
      </c>
      <c r="H28" s="6" t="s">
        <v>37</v>
      </c>
      <c r="I28" s="6" t="s">
        <v>52</v>
      </c>
      <c r="J28" s="38">
        <f t="shared" si="0"/>
        <v>5.0000000000000001E-4</v>
      </c>
      <c r="K28" s="6">
        <v>5</v>
      </c>
      <c r="L28" s="6" t="s">
        <v>39</v>
      </c>
      <c r="M28" s="38">
        <f t="shared" si="1"/>
        <v>0.15</v>
      </c>
      <c r="N28" s="34">
        <f t="shared" si="2"/>
        <v>7.4999999999999993E-5</v>
      </c>
      <c r="O28" s="6" t="s">
        <v>39</v>
      </c>
      <c r="P28" s="40">
        <f t="shared" si="3"/>
        <v>0.15</v>
      </c>
      <c r="Q28" s="34">
        <f t="shared" si="4"/>
        <v>7.4999999999999993E-5</v>
      </c>
      <c r="R28" s="6" t="s">
        <v>29</v>
      </c>
      <c r="S28" s="6" t="s">
        <v>30</v>
      </c>
      <c r="T28" s="6" t="s">
        <v>31</v>
      </c>
      <c r="U28" s="6" t="s">
        <v>32</v>
      </c>
      <c r="V28" s="6" t="s">
        <v>53</v>
      </c>
      <c r="W28" s="6" t="s">
        <v>54</v>
      </c>
      <c r="X28" s="4">
        <v>284916.04499999998</v>
      </c>
      <c r="Y28" s="4">
        <v>621441.29599999997</v>
      </c>
    </row>
    <row r="29" spans="1:25" x14ac:dyDescent="0.3">
      <c r="A29" s="6">
        <v>8</v>
      </c>
      <c r="B29" s="3">
        <v>43920</v>
      </c>
      <c r="C29" s="6" t="s">
        <v>20</v>
      </c>
      <c r="D29" s="6" t="s">
        <v>21</v>
      </c>
      <c r="E29" s="6" t="s">
        <v>35</v>
      </c>
      <c r="F29" s="6" t="s">
        <v>23</v>
      </c>
      <c r="G29" s="6" t="s">
        <v>36</v>
      </c>
      <c r="H29" s="6" t="s">
        <v>55</v>
      </c>
      <c r="I29" s="6" t="s">
        <v>52</v>
      </c>
      <c r="J29" s="38">
        <f t="shared" si="0"/>
        <v>5.0000000000000001E-4</v>
      </c>
      <c r="K29" s="6">
        <v>8</v>
      </c>
      <c r="L29" s="6" t="s">
        <v>27</v>
      </c>
      <c r="M29" s="38">
        <f t="shared" si="1"/>
        <v>0.375</v>
      </c>
      <c r="N29" s="34">
        <f t="shared" si="2"/>
        <v>1.875E-4</v>
      </c>
      <c r="O29" s="6" t="s">
        <v>39</v>
      </c>
      <c r="P29" s="40">
        <f t="shared" si="3"/>
        <v>0.15</v>
      </c>
      <c r="Q29" s="34">
        <f t="shared" si="4"/>
        <v>7.4999999999999993E-5</v>
      </c>
      <c r="R29" s="6" t="s">
        <v>29</v>
      </c>
      <c r="S29" s="6" t="s">
        <v>30</v>
      </c>
      <c r="T29" s="6" t="s">
        <v>31</v>
      </c>
      <c r="U29" s="6" t="s">
        <v>32</v>
      </c>
      <c r="V29" s="6" t="s">
        <v>56</v>
      </c>
      <c r="W29" s="6" t="s">
        <v>57</v>
      </c>
      <c r="X29" s="4">
        <v>284999.33299999998</v>
      </c>
      <c r="Y29" s="4">
        <v>621488.92500000005</v>
      </c>
    </row>
    <row r="30" spans="1:25" x14ac:dyDescent="0.3">
      <c r="A30" s="6">
        <v>9</v>
      </c>
      <c r="B30" s="3">
        <v>43920</v>
      </c>
      <c r="C30" s="6" t="s">
        <v>20</v>
      </c>
      <c r="D30" s="6" t="s">
        <v>21</v>
      </c>
      <c r="E30" s="6" t="s">
        <v>46</v>
      </c>
      <c r="F30" s="6" t="s">
        <v>23</v>
      </c>
      <c r="G30" s="6" t="s">
        <v>36</v>
      </c>
      <c r="H30" s="6" t="s">
        <v>25</v>
      </c>
      <c r="I30" s="6" t="s">
        <v>38</v>
      </c>
      <c r="J30" s="38">
        <f t="shared" si="0"/>
        <v>1E-3</v>
      </c>
      <c r="K30" s="6">
        <v>8</v>
      </c>
      <c r="L30" s="6" t="s">
        <v>27</v>
      </c>
      <c r="M30" s="38">
        <f t="shared" si="1"/>
        <v>0.375</v>
      </c>
      <c r="N30" s="34">
        <f t="shared" si="2"/>
        <v>3.7500000000000001E-4</v>
      </c>
      <c r="O30" s="6" t="s">
        <v>58</v>
      </c>
      <c r="P30" s="40">
        <f t="shared" si="3"/>
        <v>5.0000000000000001E-3</v>
      </c>
      <c r="Q30" s="34">
        <f t="shared" si="4"/>
        <v>5.0000000000000004E-6</v>
      </c>
      <c r="R30" s="6" t="s">
        <v>44</v>
      </c>
      <c r="S30" s="6" t="s">
        <v>30</v>
      </c>
      <c r="T30" s="6" t="s">
        <v>31</v>
      </c>
      <c r="U30" s="6" t="s">
        <v>32</v>
      </c>
      <c r="V30" s="6" t="s">
        <v>59</v>
      </c>
      <c r="W30" s="6" t="s">
        <v>60</v>
      </c>
      <c r="X30" s="4">
        <v>285006.897</v>
      </c>
      <c r="Y30" s="4">
        <v>621486.67799999996</v>
      </c>
    </row>
    <row r="31" spans="1:25" x14ac:dyDescent="0.3">
      <c r="A31" s="6">
        <v>10</v>
      </c>
      <c r="B31" s="3">
        <v>43920</v>
      </c>
      <c r="C31" s="6" t="s">
        <v>20</v>
      </c>
      <c r="D31" s="6" t="s">
        <v>21</v>
      </c>
      <c r="E31" s="6" t="s">
        <v>46</v>
      </c>
      <c r="F31" s="6" t="s">
        <v>23</v>
      </c>
      <c r="G31" s="6" t="s">
        <v>36</v>
      </c>
      <c r="H31" s="6" t="s">
        <v>25</v>
      </c>
      <c r="I31" s="6" t="s">
        <v>61</v>
      </c>
      <c r="J31" s="38">
        <f t="shared" si="0"/>
        <v>0.01</v>
      </c>
      <c r="K31" s="6">
        <v>10</v>
      </c>
      <c r="L31" s="6" t="s">
        <v>43</v>
      </c>
      <c r="M31" s="38">
        <f t="shared" si="1"/>
        <v>0.625</v>
      </c>
      <c r="N31" s="34">
        <f t="shared" si="2"/>
        <v>6.2500000000000003E-3</v>
      </c>
      <c r="O31" s="6" t="s">
        <v>47</v>
      </c>
      <c r="P31" s="40">
        <f t="shared" si="3"/>
        <v>0.03</v>
      </c>
      <c r="Q31" s="34">
        <f t="shared" si="4"/>
        <v>2.9999999999999997E-4</v>
      </c>
      <c r="R31" s="6" t="s">
        <v>44</v>
      </c>
      <c r="S31" s="6" t="s">
        <v>30</v>
      </c>
      <c r="T31" s="6" t="s">
        <v>31</v>
      </c>
      <c r="U31" s="6" t="s">
        <v>32</v>
      </c>
      <c r="V31" s="6" t="s">
        <v>62</v>
      </c>
      <c r="W31" s="6" t="s">
        <v>63</v>
      </c>
      <c r="X31" s="4">
        <v>285026.73599999998</v>
      </c>
      <c r="Y31" s="4">
        <v>621493.19499999995</v>
      </c>
    </row>
    <row r="32" spans="1:25" x14ac:dyDescent="0.3">
      <c r="A32" s="6">
        <v>11</v>
      </c>
      <c r="B32" s="3">
        <v>43920</v>
      </c>
      <c r="C32" s="6" t="s">
        <v>20</v>
      </c>
      <c r="D32" s="6" t="s">
        <v>21</v>
      </c>
      <c r="E32" s="6" t="s">
        <v>64</v>
      </c>
      <c r="F32" s="6" t="s">
        <v>23</v>
      </c>
      <c r="G32" s="6" t="s">
        <v>36</v>
      </c>
      <c r="H32" s="6" t="s">
        <v>25</v>
      </c>
      <c r="I32" s="6" t="s">
        <v>52</v>
      </c>
      <c r="J32" s="38">
        <f t="shared" si="0"/>
        <v>5.0000000000000001E-4</v>
      </c>
      <c r="K32" s="6">
        <v>6</v>
      </c>
      <c r="L32" s="6" t="s">
        <v>65</v>
      </c>
      <c r="M32" s="38">
        <f t="shared" si="1"/>
        <v>0.85</v>
      </c>
      <c r="N32" s="34">
        <f t="shared" si="2"/>
        <v>4.2499999999999998E-4</v>
      </c>
      <c r="O32" s="6" t="s">
        <v>39</v>
      </c>
      <c r="P32" s="40">
        <f t="shared" si="3"/>
        <v>0.15</v>
      </c>
      <c r="Q32" s="34">
        <f t="shared" si="4"/>
        <v>7.4999999999999993E-5</v>
      </c>
      <c r="R32" s="6" t="s">
        <v>44</v>
      </c>
      <c r="S32" s="6" t="s">
        <v>30</v>
      </c>
      <c r="T32" s="6" t="s">
        <v>31</v>
      </c>
      <c r="U32" s="6" t="s">
        <v>32</v>
      </c>
      <c r="V32" s="6" t="s">
        <v>66</v>
      </c>
      <c r="W32" s="6" t="s">
        <v>67</v>
      </c>
      <c r="X32" s="4">
        <v>285027.42300000001</v>
      </c>
      <c r="Y32" s="4">
        <v>621502.826</v>
      </c>
    </row>
    <row r="33" spans="1:25" x14ac:dyDescent="0.3">
      <c r="A33" s="6">
        <v>12</v>
      </c>
      <c r="B33" s="3">
        <v>43920</v>
      </c>
      <c r="C33" s="6" t="s">
        <v>20</v>
      </c>
      <c r="D33" s="6" t="s">
        <v>21</v>
      </c>
      <c r="E33" s="6" t="s">
        <v>35</v>
      </c>
      <c r="F33" s="6" t="s">
        <v>23</v>
      </c>
      <c r="G33" s="6" t="s">
        <v>36</v>
      </c>
      <c r="H33" s="6" t="s">
        <v>37</v>
      </c>
      <c r="I33" s="6" t="s">
        <v>26</v>
      </c>
      <c r="J33" s="38">
        <f t="shared" si="0"/>
        <v>2.5000000000000001E-4</v>
      </c>
      <c r="K33" s="6">
        <v>5</v>
      </c>
      <c r="L33" s="6" t="s">
        <v>39</v>
      </c>
      <c r="M33" s="38">
        <f t="shared" si="1"/>
        <v>0.15</v>
      </c>
      <c r="N33" s="34">
        <f t="shared" si="2"/>
        <v>3.7499999999999997E-5</v>
      </c>
      <c r="O33" s="6" t="s">
        <v>39</v>
      </c>
      <c r="P33" s="40">
        <f t="shared" si="3"/>
        <v>0.15</v>
      </c>
      <c r="Q33" s="34">
        <f t="shared" si="4"/>
        <v>3.7499999999999997E-5</v>
      </c>
      <c r="R33" s="6" t="s">
        <v>40</v>
      </c>
      <c r="S33" s="6" t="s">
        <v>30</v>
      </c>
      <c r="T33" s="6" t="s">
        <v>31</v>
      </c>
      <c r="U33" s="6" t="s">
        <v>32</v>
      </c>
      <c r="V33" s="6" t="s">
        <v>68</v>
      </c>
      <c r="W33" s="6" t="s">
        <v>69</v>
      </c>
      <c r="X33" s="4">
        <v>285032.67200000002</v>
      </c>
      <c r="Y33" s="4">
        <v>621497.03099999996</v>
      </c>
    </row>
    <row r="34" spans="1:25" x14ac:dyDescent="0.3">
      <c r="A34" s="6">
        <v>13</v>
      </c>
      <c r="B34" s="3">
        <v>43920</v>
      </c>
      <c r="C34" s="6" t="s">
        <v>20</v>
      </c>
      <c r="D34" s="6" t="s">
        <v>21</v>
      </c>
      <c r="E34" s="6" t="s">
        <v>46</v>
      </c>
      <c r="F34" s="6" t="s">
        <v>23</v>
      </c>
      <c r="G34" s="6" t="s">
        <v>24</v>
      </c>
      <c r="H34" s="6" t="s">
        <v>25</v>
      </c>
      <c r="I34" s="6" t="s">
        <v>52</v>
      </c>
      <c r="J34" s="38">
        <f t="shared" si="0"/>
        <v>5.0000000000000001E-4</v>
      </c>
      <c r="K34" s="6">
        <v>9</v>
      </c>
      <c r="L34" s="6" t="s">
        <v>27</v>
      </c>
      <c r="M34" s="38">
        <f t="shared" si="1"/>
        <v>0.375</v>
      </c>
      <c r="N34" s="34">
        <f t="shared" si="2"/>
        <v>1.875E-4</v>
      </c>
      <c r="O34" s="6" t="s">
        <v>28</v>
      </c>
      <c r="P34" s="40">
        <f t="shared" si="3"/>
        <v>0</v>
      </c>
      <c r="Q34" s="34">
        <f t="shared" si="4"/>
        <v>0</v>
      </c>
      <c r="R34" s="6" t="s">
        <v>29</v>
      </c>
      <c r="S34" s="6" t="s">
        <v>30</v>
      </c>
      <c r="T34" s="6" t="s">
        <v>31</v>
      </c>
      <c r="U34" s="6" t="s">
        <v>32</v>
      </c>
      <c r="V34" s="6" t="s">
        <v>70</v>
      </c>
      <c r="X34" s="4">
        <v>285043.81300000002</v>
      </c>
      <c r="Y34" s="4">
        <v>621503.11</v>
      </c>
    </row>
    <row r="35" spans="1:25" x14ac:dyDescent="0.3">
      <c r="A35" s="6">
        <v>14</v>
      </c>
      <c r="B35" s="3">
        <v>43920</v>
      </c>
      <c r="C35" s="6" t="s">
        <v>20</v>
      </c>
      <c r="D35" s="6" t="s">
        <v>21</v>
      </c>
      <c r="E35" s="6" t="s">
        <v>22</v>
      </c>
      <c r="F35" s="6" t="s">
        <v>23</v>
      </c>
      <c r="G35" s="6" t="s">
        <v>24</v>
      </c>
      <c r="H35" s="6" t="s">
        <v>25</v>
      </c>
      <c r="I35" s="6" t="s">
        <v>61</v>
      </c>
      <c r="J35" s="38">
        <f t="shared" si="0"/>
        <v>0.01</v>
      </c>
      <c r="K35" s="6">
        <v>12</v>
      </c>
      <c r="L35" s="6" t="s">
        <v>43</v>
      </c>
      <c r="M35" s="38">
        <f t="shared" si="1"/>
        <v>0.625</v>
      </c>
      <c r="N35" s="34">
        <f t="shared" si="2"/>
        <v>6.2500000000000003E-3</v>
      </c>
      <c r="O35" s="6" t="s">
        <v>28</v>
      </c>
      <c r="P35" s="40">
        <f t="shared" si="3"/>
        <v>0</v>
      </c>
      <c r="Q35" s="34">
        <f t="shared" si="4"/>
        <v>0</v>
      </c>
      <c r="R35" s="6" t="s">
        <v>44</v>
      </c>
      <c r="S35" s="6" t="s">
        <v>30</v>
      </c>
      <c r="T35" s="6" t="s">
        <v>71</v>
      </c>
      <c r="U35" s="6" t="s">
        <v>32</v>
      </c>
      <c r="V35" s="6" t="s">
        <v>72</v>
      </c>
      <c r="W35" s="6" t="s">
        <v>73</v>
      </c>
      <c r="X35" s="4">
        <v>285054.47499999998</v>
      </c>
      <c r="Y35" s="4">
        <v>621588.66500000004</v>
      </c>
    </row>
    <row r="36" spans="1:25" x14ac:dyDescent="0.3">
      <c r="A36" s="6">
        <v>15</v>
      </c>
      <c r="B36" s="3">
        <v>43920</v>
      </c>
      <c r="C36" s="6" t="s">
        <v>20</v>
      </c>
      <c r="D36" s="6" t="s">
        <v>21</v>
      </c>
      <c r="E36" s="6" t="s">
        <v>74</v>
      </c>
      <c r="F36" s="6" t="s">
        <v>23</v>
      </c>
      <c r="G36" s="6" t="s">
        <v>24</v>
      </c>
      <c r="H36" s="6" t="s">
        <v>25</v>
      </c>
      <c r="I36" s="6" t="s">
        <v>52</v>
      </c>
      <c r="J36" s="38">
        <f t="shared" si="0"/>
        <v>5.0000000000000001E-4</v>
      </c>
      <c r="K36" s="6">
        <v>5</v>
      </c>
      <c r="L36" s="6" t="s">
        <v>27</v>
      </c>
      <c r="M36" s="38">
        <f t="shared" si="1"/>
        <v>0.375</v>
      </c>
      <c r="N36" s="34">
        <f t="shared" si="2"/>
        <v>1.875E-4</v>
      </c>
      <c r="O36" s="6" t="s">
        <v>28</v>
      </c>
      <c r="P36" s="40">
        <f t="shared" si="3"/>
        <v>0</v>
      </c>
      <c r="Q36" s="34">
        <f t="shared" si="4"/>
        <v>0</v>
      </c>
      <c r="R36" s="6" t="s">
        <v>29</v>
      </c>
      <c r="S36" s="6" t="s">
        <v>30</v>
      </c>
      <c r="T36" s="6" t="s">
        <v>71</v>
      </c>
      <c r="U36" s="6" t="s">
        <v>32</v>
      </c>
      <c r="V36" s="6" t="s">
        <v>75</v>
      </c>
      <c r="X36" s="4">
        <v>285064.09899999999</v>
      </c>
      <c r="Y36" s="4">
        <v>621600.39</v>
      </c>
    </row>
    <row r="37" spans="1:25" x14ac:dyDescent="0.3">
      <c r="A37" s="6">
        <v>16</v>
      </c>
      <c r="B37" s="3">
        <v>43920</v>
      </c>
      <c r="C37" s="6" t="s">
        <v>20</v>
      </c>
      <c r="D37" s="6" t="s">
        <v>21</v>
      </c>
      <c r="E37" s="6" t="s">
        <v>64</v>
      </c>
      <c r="F37" s="6" t="s">
        <v>23</v>
      </c>
      <c r="G37" s="6" t="s">
        <v>36</v>
      </c>
      <c r="H37" s="6" t="s">
        <v>37</v>
      </c>
      <c r="I37" s="6" t="s">
        <v>52</v>
      </c>
      <c r="J37" s="38">
        <f t="shared" si="0"/>
        <v>5.0000000000000001E-4</v>
      </c>
      <c r="K37" s="6">
        <v>6</v>
      </c>
      <c r="L37" s="6" t="s">
        <v>27</v>
      </c>
      <c r="M37" s="38">
        <f t="shared" si="1"/>
        <v>0.375</v>
      </c>
      <c r="N37" s="34">
        <f t="shared" si="2"/>
        <v>1.875E-4</v>
      </c>
      <c r="O37" s="6" t="s">
        <v>27</v>
      </c>
      <c r="P37" s="40">
        <f t="shared" si="3"/>
        <v>0.375</v>
      </c>
      <c r="Q37" s="34">
        <f t="shared" si="4"/>
        <v>1.875E-4</v>
      </c>
      <c r="R37" s="6" t="s">
        <v>29</v>
      </c>
      <c r="S37" s="6" t="s">
        <v>30</v>
      </c>
      <c r="T37" s="6" t="s">
        <v>71</v>
      </c>
      <c r="U37" s="6" t="s">
        <v>32</v>
      </c>
      <c r="V37" s="6" t="s">
        <v>76</v>
      </c>
      <c r="X37" s="4">
        <v>285069.64899999998</v>
      </c>
      <c r="Y37" s="4">
        <v>621604.48400000005</v>
      </c>
    </row>
    <row r="38" spans="1:25" x14ac:dyDescent="0.3">
      <c r="A38" s="6">
        <v>17</v>
      </c>
      <c r="B38" s="3">
        <v>43920</v>
      </c>
      <c r="C38" s="6" t="s">
        <v>20</v>
      </c>
      <c r="D38" s="6" t="s">
        <v>21</v>
      </c>
      <c r="E38" s="6" t="s">
        <v>77</v>
      </c>
      <c r="F38" s="6" t="s">
        <v>23</v>
      </c>
      <c r="G38" s="6" t="s">
        <v>36</v>
      </c>
      <c r="H38" s="6" t="s">
        <v>25</v>
      </c>
      <c r="I38" s="6" t="s">
        <v>61</v>
      </c>
      <c r="J38" s="38">
        <f t="shared" si="0"/>
        <v>0.01</v>
      </c>
      <c r="K38" s="6">
        <v>15</v>
      </c>
      <c r="L38" s="6" t="s">
        <v>39</v>
      </c>
      <c r="M38" s="38">
        <f t="shared" si="1"/>
        <v>0.15</v>
      </c>
      <c r="N38" s="34">
        <f t="shared" si="2"/>
        <v>1.5E-3</v>
      </c>
      <c r="O38" s="6" t="s">
        <v>58</v>
      </c>
      <c r="P38" s="40">
        <f t="shared" si="3"/>
        <v>5.0000000000000001E-3</v>
      </c>
      <c r="Q38" s="34">
        <f t="shared" si="4"/>
        <v>5.0000000000000002E-5</v>
      </c>
      <c r="R38" s="6" t="s">
        <v>40</v>
      </c>
      <c r="S38" s="6" t="s">
        <v>30</v>
      </c>
      <c r="T38" s="6" t="s">
        <v>71</v>
      </c>
      <c r="U38" s="6" t="s">
        <v>32</v>
      </c>
      <c r="V38" s="6" t="s">
        <v>78</v>
      </c>
      <c r="W38" s="6" t="s">
        <v>79</v>
      </c>
      <c r="X38" s="4">
        <v>285078.80599999998</v>
      </c>
      <c r="Y38" s="4">
        <v>621599.24</v>
      </c>
    </row>
    <row r="39" spans="1:25" x14ac:dyDescent="0.3">
      <c r="A39" s="6">
        <v>18</v>
      </c>
      <c r="B39" s="3">
        <v>43920</v>
      </c>
      <c r="C39" s="6" t="s">
        <v>20</v>
      </c>
      <c r="D39" s="6" t="s">
        <v>21</v>
      </c>
      <c r="E39" s="6" t="s">
        <v>46</v>
      </c>
      <c r="F39" s="6" t="s">
        <v>23</v>
      </c>
      <c r="G39" s="6" t="s">
        <v>24</v>
      </c>
      <c r="H39" s="6" t="s">
        <v>25</v>
      </c>
      <c r="I39" s="6" t="s">
        <v>26</v>
      </c>
      <c r="J39" s="38">
        <f t="shared" si="0"/>
        <v>2.5000000000000001E-4</v>
      </c>
      <c r="K39" s="6">
        <v>2</v>
      </c>
      <c r="L39" s="6" t="s">
        <v>43</v>
      </c>
      <c r="M39" s="38">
        <f t="shared" si="1"/>
        <v>0.625</v>
      </c>
      <c r="N39" s="34">
        <f t="shared" si="2"/>
        <v>1.5625E-4</v>
      </c>
      <c r="O39" s="6" t="s">
        <v>28</v>
      </c>
      <c r="P39" s="40">
        <f t="shared" si="3"/>
        <v>0</v>
      </c>
      <c r="Q39" s="34">
        <f t="shared" si="4"/>
        <v>0</v>
      </c>
      <c r="R39" s="6" t="s">
        <v>29</v>
      </c>
      <c r="S39" s="6" t="s">
        <v>30</v>
      </c>
      <c r="T39" s="6" t="s">
        <v>71</v>
      </c>
      <c r="U39" s="6" t="s">
        <v>32</v>
      </c>
      <c r="V39" s="6" t="s">
        <v>80</v>
      </c>
      <c r="X39" s="4">
        <v>285091.27100000001</v>
      </c>
      <c r="Y39" s="4">
        <v>621606.71200000006</v>
      </c>
    </row>
    <row r="40" spans="1:25" x14ac:dyDescent="0.3">
      <c r="A40" s="6">
        <v>19</v>
      </c>
      <c r="B40" s="3">
        <v>43920</v>
      </c>
      <c r="C40" s="6" t="s">
        <v>20</v>
      </c>
      <c r="D40" s="6" t="s">
        <v>21</v>
      </c>
      <c r="E40" s="6" t="s">
        <v>46</v>
      </c>
      <c r="F40" s="6" t="s">
        <v>23</v>
      </c>
      <c r="G40" s="6" t="s">
        <v>36</v>
      </c>
      <c r="H40" s="6" t="s">
        <v>25</v>
      </c>
      <c r="I40" s="6" t="s">
        <v>61</v>
      </c>
      <c r="J40" s="38">
        <f t="shared" si="0"/>
        <v>0.01</v>
      </c>
      <c r="K40" s="6">
        <v>10</v>
      </c>
      <c r="L40" s="6" t="s">
        <v>27</v>
      </c>
      <c r="M40" s="38">
        <f t="shared" si="1"/>
        <v>0.375</v>
      </c>
      <c r="N40" s="34">
        <f t="shared" si="2"/>
        <v>3.7499999999999999E-3</v>
      </c>
      <c r="O40" s="6" t="s">
        <v>58</v>
      </c>
      <c r="P40" s="40">
        <f t="shared" si="3"/>
        <v>5.0000000000000001E-3</v>
      </c>
      <c r="Q40" s="34">
        <f t="shared" si="4"/>
        <v>5.0000000000000002E-5</v>
      </c>
      <c r="R40" s="6" t="s">
        <v>40</v>
      </c>
      <c r="S40" s="6" t="s">
        <v>30</v>
      </c>
      <c r="T40" s="6" t="s">
        <v>71</v>
      </c>
      <c r="U40" s="6" t="s">
        <v>32</v>
      </c>
      <c r="V40" s="6" t="s">
        <v>81</v>
      </c>
      <c r="W40" s="6" t="s">
        <v>82</v>
      </c>
      <c r="X40" s="4">
        <v>285111.97499999998</v>
      </c>
      <c r="Y40" s="4">
        <v>621578.28899999999</v>
      </c>
    </row>
    <row r="41" spans="1:25" x14ac:dyDescent="0.3">
      <c r="A41" s="6">
        <v>20</v>
      </c>
      <c r="B41" s="3">
        <v>43920</v>
      </c>
      <c r="C41" s="6" t="s">
        <v>20</v>
      </c>
      <c r="D41" s="6" t="s">
        <v>21</v>
      </c>
      <c r="E41" s="6" t="s">
        <v>77</v>
      </c>
      <c r="F41" s="6" t="s">
        <v>23</v>
      </c>
      <c r="G41" s="6" t="s">
        <v>24</v>
      </c>
      <c r="H41" s="6" t="s">
        <v>25</v>
      </c>
      <c r="I41" s="6" t="s">
        <v>52</v>
      </c>
      <c r="J41" s="38">
        <f t="shared" si="0"/>
        <v>5.0000000000000001E-4</v>
      </c>
      <c r="K41" s="6">
        <v>8</v>
      </c>
      <c r="L41" s="6" t="s">
        <v>27</v>
      </c>
      <c r="M41" s="38">
        <f t="shared" si="1"/>
        <v>0.375</v>
      </c>
      <c r="N41" s="34">
        <f t="shared" si="2"/>
        <v>1.875E-4</v>
      </c>
      <c r="O41" s="6" t="s">
        <v>28</v>
      </c>
      <c r="P41" s="40">
        <f t="shared" si="3"/>
        <v>0</v>
      </c>
      <c r="Q41" s="34">
        <f t="shared" si="4"/>
        <v>0</v>
      </c>
      <c r="R41" s="6" t="s">
        <v>40</v>
      </c>
      <c r="S41" s="6" t="s">
        <v>30</v>
      </c>
      <c r="T41" s="6" t="s">
        <v>71</v>
      </c>
      <c r="U41" s="6" t="s">
        <v>32</v>
      </c>
      <c r="V41" s="6" t="s">
        <v>83</v>
      </c>
      <c r="X41" s="4">
        <v>285110.56699999998</v>
      </c>
      <c r="Y41" s="4">
        <v>621577.73199999996</v>
      </c>
    </row>
    <row r="42" spans="1:25" x14ac:dyDescent="0.3">
      <c r="A42" s="6">
        <v>21</v>
      </c>
      <c r="B42" s="3">
        <v>43920</v>
      </c>
      <c r="C42" s="6" t="s">
        <v>20</v>
      </c>
      <c r="D42" s="6" t="s">
        <v>21</v>
      </c>
      <c r="E42" s="6" t="s">
        <v>77</v>
      </c>
      <c r="F42" s="6" t="s">
        <v>23</v>
      </c>
      <c r="G42" s="6" t="s">
        <v>24</v>
      </c>
      <c r="H42" s="6" t="s">
        <v>25</v>
      </c>
      <c r="I42" s="6" t="s">
        <v>52</v>
      </c>
      <c r="J42" s="38">
        <f t="shared" si="0"/>
        <v>5.0000000000000001E-4</v>
      </c>
      <c r="K42" s="6">
        <v>8</v>
      </c>
      <c r="L42" s="6" t="s">
        <v>27</v>
      </c>
      <c r="M42" s="38">
        <f t="shared" si="1"/>
        <v>0.375</v>
      </c>
      <c r="N42" s="34">
        <f t="shared" si="2"/>
        <v>1.875E-4</v>
      </c>
      <c r="O42" s="6" t="s">
        <v>28</v>
      </c>
      <c r="P42" s="40">
        <f t="shared" si="3"/>
        <v>0</v>
      </c>
      <c r="Q42" s="34">
        <f t="shared" si="4"/>
        <v>0</v>
      </c>
      <c r="R42" s="6" t="s">
        <v>29</v>
      </c>
      <c r="S42" s="6" t="s">
        <v>30</v>
      </c>
      <c r="T42" s="6" t="s">
        <v>71</v>
      </c>
      <c r="U42" s="6" t="s">
        <v>32</v>
      </c>
      <c r="V42" s="6" t="s">
        <v>84</v>
      </c>
      <c r="X42" s="4">
        <v>285128.45899999997</v>
      </c>
      <c r="Y42" s="4">
        <v>621565.25100000005</v>
      </c>
    </row>
    <row r="43" spans="1:25" x14ac:dyDescent="0.3">
      <c r="A43" s="6">
        <v>22</v>
      </c>
      <c r="B43" s="3">
        <v>43920</v>
      </c>
      <c r="C43" s="6" t="s">
        <v>20</v>
      </c>
      <c r="D43" s="6" t="s">
        <v>21</v>
      </c>
      <c r="E43" s="6" t="s">
        <v>35</v>
      </c>
      <c r="F43" s="6" t="s">
        <v>23</v>
      </c>
      <c r="G43" s="6" t="s">
        <v>36</v>
      </c>
      <c r="H43" s="6" t="s">
        <v>37</v>
      </c>
      <c r="I43" s="6" t="s">
        <v>52</v>
      </c>
      <c r="J43" s="38">
        <f t="shared" si="0"/>
        <v>5.0000000000000001E-4</v>
      </c>
      <c r="K43" s="6">
        <v>6</v>
      </c>
      <c r="L43" s="6" t="s">
        <v>39</v>
      </c>
      <c r="M43" s="38">
        <f t="shared" si="1"/>
        <v>0.15</v>
      </c>
      <c r="N43" s="34">
        <f t="shared" si="2"/>
        <v>7.4999999999999993E-5</v>
      </c>
      <c r="O43" s="6" t="s">
        <v>39</v>
      </c>
      <c r="P43" s="40">
        <f t="shared" si="3"/>
        <v>0.15</v>
      </c>
      <c r="Q43" s="34">
        <f t="shared" si="4"/>
        <v>7.4999999999999993E-5</v>
      </c>
      <c r="R43" s="6" t="s">
        <v>29</v>
      </c>
      <c r="S43" s="6" t="s">
        <v>30</v>
      </c>
      <c r="T43" s="6" t="s">
        <v>31</v>
      </c>
      <c r="U43" s="6" t="s">
        <v>85</v>
      </c>
      <c r="V43" s="6" t="s">
        <v>86</v>
      </c>
      <c r="W43" s="6" t="s">
        <v>87</v>
      </c>
      <c r="X43" s="4">
        <v>285196.38500000001</v>
      </c>
      <c r="Y43" s="4">
        <v>621439.63800000004</v>
      </c>
    </row>
    <row r="44" spans="1:25" x14ac:dyDescent="0.3">
      <c r="A44" s="6">
        <v>23</v>
      </c>
      <c r="B44" s="3">
        <v>43920</v>
      </c>
      <c r="C44" s="6" t="s">
        <v>20</v>
      </c>
      <c r="D44" s="6" t="s">
        <v>21</v>
      </c>
      <c r="E44" s="6" t="s">
        <v>35</v>
      </c>
      <c r="F44" s="6" t="s">
        <v>23</v>
      </c>
      <c r="G44" s="6" t="s">
        <v>36</v>
      </c>
      <c r="H44" s="6" t="s">
        <v>37</v>
      </c>
      <c r="I44" s="6" t="s">
        <v>52</v>
      </c>
      <c r="J44" s="38">
        <f t="shared" si="0"/>
        <v>5.0000000000000001E-4</v>
      </c>
      <c r="K44" s="6">
        <v>6</v>
      </c>
      <c r="L44" s="6" t="s">
        <v>27</v>
      </c>
      <c r="M44" s="38">
        <f t="shared" si="1"/>
        <v>0.375</v>
      </c>
      <c r="N44" s="34">
        <f t="shared" si="2"/>
        <v>1.875E-4</v>
      </c>
      <c r="O44" s="6" t="s">
        <v>27</v>
      </c>
      <c r="P44" s="40">
        <f t="shared" si="3"/>
        <v>0.375</v>
      </c>
      <c r="Q44" s="34">
        <f t="shared" si="4"/>
        <v>1.875E-4</v>
      </c>
      <c r="R44" s="6" t="s">
        <v>29</v>
      </c>
      <c r="S44" s="6" t="s">
        <v>30</v>
      </c>
      <c r="T44" s="6" t="s">
        <v>31</v>
      </c>
      <c r="U44" s="6" t="s">
        <v>85</v>
      </c>
      <c r="V44" s="6" t="s">
        <v>88</v>
      </c>
      <c r="X44" s="4">
        <v>285203.30499999999</v>
      </c>
      <c r="Y44" s="4">
        <v>621433.61800000002</v>
      </c>
    </row>
    <row r="45" spans="1:25" x14ac:dyDescent="0.3">
      <c r="A45" s="6">
        <v>24</v>
      </c>
      <c r="B45" s="3">
        <v>43920</v>
      </c>
      <c r="C45" s="6" t="s">
        <v>20</v>
      </c>
      <c r="D45" s="6" t="s">
        <v>21</v>
      </c>
      <c r="E45" s="6" t="s">
        <v>35</v>
      </c>
      <c r="F45" s="6" t="s">
        <v>23</v>
      </c>
      <c r="G45" s="6" t="s">
        <v>36</v>
      </c>
      <c r="H45" s="6" t="s">
        <v>37</v>
      </c>
      <c r="I45" s="6" t="s">
        <v>38</v>
      </c>
      <c r="J45" s="38">
        <f t="shared" si="0"/>
        <v>1E-3</v>
      </c>
      <c r="K45" s="6">
        <v>5</v>
      </c>
      <c r="L45" s="6" t="s">
        <v>27</v>
      </c>
      <c r="M45" s="38">
        <f t="shared" si="1"/>
        <v>0.375</v>
      </c>
      <c r="N45" s="34">
        <f t="shared" si="2"/>
        <v>3.7500000000000001E-4</v>
      </c>
      <c r="O45" s="6" t="s">
        <v>27</v>
      </c>
      <c r="P45" s="40">
        <f t="shared" si="3"/>
        <v>0.375</v>
      </c>
      <c r="Q45" s="34">
        <f t="shared" si="4"/>
        <v>3.7500000000000001E-4</v>
      </c>
      <c r="R45" s="6" t="s">
        <v>29</v>
      </c>
      <c r="S45" s="6" t="s">
        <v>30</v>
      </c>
      <c r="T45" s="6" t="s">
        <v>31</v>
      </c>
      <c r="U45" s="6" t="s">
        <v>85</v>
      </c>
      <c r="V45" s="6" t="s">
        <v>89</v>
      </c>
      <c r="X45" s="4">
        <v>285154.69099999999</v>
      </c>
      <c r="Y45" s="4">
        <v>621386.82200000004</v>
      </c>
    </row>
    <row r="46" spans="1:25" x14ac:dyDescent="0.3">
      <c r="A46" s="6">
        <v>25</v>
      </c>
      <c r="B46" s="3">
        <v>43920</v>
      </c>
      <c r="C46" s="6" t="s">
        <v>20</v>
      </c>
      <c r="D46" s="6" t="s">
        <v>21</v>
      </c>
      <c r="E46" s="6" t="s">
        <v>35</v>
      </c>
      <c r="F46" s="6" t="s">
        <v>23</v>
      </c>
      <c r="G46" s="6" t="s">
        <v>36</v>
      </c>
      <c r="H46" s="6" t="s">
        <v>37</v>
      </c>
      <c r="I46" s="6" t="s">
        <v>38</v>
      </c>
      <c r="J46" s="38">
        <f t="shared" si="0"/>
        <v>1E-3</v>
      </c>
      <c r="K46" s="6">
        <v>5</v>
      </c>
      <c r="L46" s="6" t="s">
        <v>39</v>
      </c>
      <c r="M46" s="38">
        <f t="shared" si="1"/>
        <v>0.15</v>
      </c>
      <c r="N46" s="34">
        <f t="shared" si="2"/>
        <v>1.4999999999999999E-4</v>
      </c>
      <c r="O46" s="6" t="s">
        <v>39</v>
      </c>
      <c r="P46" s="40">
        <f t="shared" si="3"/>
        <v>0.15</v>
      </c>
      <c r="Q46" s="34">
        <f t="shared" si="4"/>
        <v>1.4999999999999999E-4</v>
      </c>
      <c r="R46" s="6" t="s">
        <v>40</v>
      </c>
      <c r="S46" s="6" t="s">
        <v>30</v>
      </c>
      <c r="T46" s="6" t="s">
        <v>31</v>
      </c>
      <c r="U46" s="6" t="s">
        <v>85</v>
      </c>
      <c r="V46" s="6" t="s">
        <v>90</v>
      </c>
      <c r="X46" s="4">
        <v>285121.78700000001</v>
      </c>
      <c r="Y46" s="4">
        <v>621361.83600000001</v>
      </c>
    </row>
    <row r="47" spans="1:25" x14ac:dyDescent="0.3">
      <c r="A47" s="6">
        <v>26</v>
      </c>
      <c r="B47" s="3">
        <v>43920</v>
      </c>
      <c r="C47" s="6" t="s">
        <v>20</v>
      </c>
      <c r="D47" s="6" t="s">
        <v>21</v>
      </c>
      <c r="E47" s="6" t="s">
        <v>35</v>
      </c>
      <c r="F47" s="6" t="s">
        <v>23</v>
      </c>
      <c r="G47" s="6" t="s">
        <v>36</v>
      </c>
      <c r="H47" s="6" t="s">
        <v>25</v>
      </c>
      <c r="I47" s="6" t="s">
        <v>42</v>
      </c>
      <c r="J47" s="38">
        <f t="shared" si="0"/>
        <v>0.1</v>
      </c>
      <c r="K47" s="6">
        <v>9</v>
      </c>
      <c r="L47" s="6" t="s">
        <v>43</v>
      </c>
      <c r="M47" s="38">
        <f t="shared" si="1"/>
        <v>0.625</v>
      </c>
      <c r="N47" s="34">
        <f t="shared" si="2"/>
        <v>6.25E-2</v>
      </c>
      <c r="O47" s="6" t="s">
        <v>58</v>
      </c>
      <c r="P47" s="40">
        <f t="shared" si="3"/>
        <v>5.0000000000000001E-3</v>
      </c>
      <c r="Q47" s="34">
        <f t="shared" si="4"/>
        <v>5.0000000000000001E-4</v>
      </c>
      <c r="R47" s="6" t="s">
        <v>44</v>
      </c>
      <c r="S47" s="6" t="s">
        <v>30</v>
      </c>
      <c r="T47" s="6" t="s">
        <v>31</v>
      </c>
      <c r="U47" s="6" t="s">
        <v>85</v>
      </c>
      <c r="V47" s="6" t="s">
        <v>91</v>
      </c>
      <c r="W47" s="6" t="s">
        <v>92</v>
      </c>
      <c r="X47" s="4">
        <v>285108.48800000001</v>
      </c>
      <c r="Y47" s="4">
        <v>621363.56599999999</v>
      </c>
    </row>
    <row r="48" spans="1:25" x14ac:dyDescent="0.3">
      <c r="A48" s="6">
        <v>27</v>
      </c>
      <c r="B48" s="3">
        <v>43920</v>
      </c>
      <c r="C48" s="6" t="s">
        <v>20</v>
      </c>
      <c r="D48" s="6" t="s">
        <v>21</v>
      </c>
      <c r="E48" s="6" t="s">
        <v>35</v>
      </c>
      <c r="F48" s="6" t="s">
        <v>23</v>
      </c>
      <c r="G48" s="6" t="s">
        <v>24</v>
      </c>
      <c r="H48" s="6" t="s">
        <v>25</v>
      </c>
      <c r="I48" s="6" t="s">
        <v>61</v>
      </c>
      <c r="J48" s="38">
        <f t="shared" si="0"/>
        <v>0.01</v>
      </c>
      <c r="K48" s="6">
        <v>6</v>
      </c>
      <c r="L48" s="6" t="s">
        <v>43</v>
      </c>
      <c r="M48" s="38">
        <f t="shared" si="1"/>
        <v>0.625</v>
      </c>
      <c r="N48" s="34">
        <f t="shared" si="2"/>
        <v>6.2500000000000003E-3</v>
      </c>
      <c r="O48" s="6" t="s">
        <v>28</v>
      </c>
      <c r="P48" s="40">
        <f t="shared" si="3"/>
        <v>0</v>
      </c>
      <c r="Q48" s="34">
        <f t="shared" si="4"/>
        <v>0</v>
      </c>
      <c r="R48" s="6" t="s">
        <v>44</v>
      </c>
      <c r="S48" s="6" t="s">
        <v>30</v>
      </c>
      <c r="T48" s="6" t="s">
        <v>31</v>
      </c>
      <c r="U48" s="6" t="s">
        <v>85</v>
      </c>
      <c r="V48" s="6" t="s">
        <v>93</v>
      </c>
      <c r="X48" s="4">
        <v>285092.12599999999</v>
      </c>
      <c r="Y48" s="4">
        <v>621367.52099999995</v>
      </c>
    </row>
    <row r="49" spans="1:25" x14ac:dyDescent="0.3">
      <c r="A49" s="6">
        <v>28</v>
      </c>
      <c r="B49" s="3">
        <v>43920</v>
      </c>
      <c r="C49" s="6" t="s">
        <v>20</v>
      </c>
      <c r="D49" s="6" t="s">
        <v>21</v>
      </c>
      <c r="E49" s="6" t="s">
        <v>35</v>
      </c>
      <c r="F49" s="6" t="s">
        <v>23</v>
      </c>
      <c r="G49" s="6" t="s">
        <v>24</v>
      </c>
      <c r="H49" s="6" t="s">
        <v>25</v>
      </c>
      <c r="I49" s="6" t="s">
        <v>61</v>
      </c>
      <c r="J49" s="38">
        <f t="shared" si="0"/>
        <v>0.01</v>
      </c>
      <c r="K49" s="6">
        <v>6</v>
      </c>
      <c r="L49" s="6" t="s">
        <v>27</v>
      </c>
      <c r="M49" s="38">
        <f t="shared" si="1"/>
        <v>0.375</v>
      </c>
      <c r="N49" s="34">
        <f t="shared" si="2"/>
        <v>3.7499999999999999E-3</v>
      </c>
      <c r="O49" s="6" t="s">
        <v>28</v>
      </c>
      <c r="P49" s="40">
        <f t="shared" si="3"/>
        <v>0</v>
      </c>
      <c r="Q49" s="34">
        <f t="shared" si="4"/>
        <v>0</v>
      </c>
      <c r="R49" s="6" t="s">
        <v>44</v>
      </c>
      <c r="S49" s="6" t="s">
        <v>30</v>
      </c>
      <c r="T49" s="6" t="s">
        <v>31</v>
      </c>
      <c r="U49" s="6" t="s">
        <v>85</v>
      </c>
      <c r="V49" s="6" t="s">
        <v>84</v>
      </c>
      <c r="X49" s="4">
        <v>285083.07799999998</v>
      </c>
      <c r="Y49" s="4">
        <v>621369.86199999996</v>
      </c>
    </row>
    <row r="50" spans="1:25" x14ac:dyDescent="0.3">
      <c r="A50" s="6">
        <v>29</v>
      </c>
      <c r="B50" s="3">
        <v>43920</v>
      </c>
      <c r="C50" s="6" t="s">
        <v>20</v>
      </c>
      <c r="D50" s="6" t="s">
        <v>21</v>
      </c>
      <c r="E50" s="6" t="s">
        <v>22</v>
      </c>
      <c r="F50" s="6" t="s">
        <v>23</v>
      </c>
      <c r="G50" s="6" t="s">
        <v>36</v>
      </c>
      <c r="H50" s="6" t="s">
        <v>37</v>
      </c>
      <c r="I50" s="6" t="s">
        <v>38</v>
      </c>
      <c r="J50" s="38">
        <f t="shared" si="0"/>
        <v>1E-3</v>
      </c>
      <c r="K50" s="6">
        <v>3</v>
      </c>
      <c r="L50" s="6" t="s">
        <v>27</v>
      </c>
      <c r="M50" s="38">
        <f t="shared" si="1"/>
        <v>0.375</v>
      </c>
      <c r="N50" s="34">
        <f t="shared" si="2"/>
        <v>3.7500000000000001E-4</v>
      </c>
      <c r="O50" s="6" t="s">
        <v>27</v>
      </c>
      <c r="P50" s="40">
        <f t="shared" si="3"/>
        <v>0.375</v>
      </c>
      <c r="Q50" s="34">
        <f t="shared" si="4"/>
        <v>3.7500000000000001E-4</v>
      </c>
      <c r="R50" s="6" t="s">
        <v>29</v>
      </c>
      <c r="S50" s="6" t="s">
        <v>30</v>
      </c>
      <c r="T50" s="6" t="s">
        <v>31</v>
      </c>
      <c r="U50" s="6" t="s">
        <v>85</v>
      </c>
      <c r="V50" s="6" t="s">
        <v>94</v>
      </c>
      <c r="W50" s="6" t="s">
        <v>95</v>
      </c>
      <c r="X50" s="4">
        <v>284721.00300000003</v>
      </c>
      <c r="Y50" s="4">
        <v>621431.38899999997</v>
      </c>
    </row>
    <row r="51" spans="1:25" x14ac:dyDescent="0.3">
      <c r="A51" s="6">
        <v>30</v>
      </c>
      <c r="B51" s="3">
        <v>43920</v>
      </c>
      <c r="C51" s="6" t="s">
        <v>20</v>
      </c>
      <c r="D51" s="6" t="s">
        <v>21</v>
      </c>
      <c r="E51" s="6" t="s">
        <v>64</v>
      </c>
      <c r="F51" s="6" t="s">
        <v>23</v>
      </c>
      <c r="G51" s="6" t="s">
        <v>24</v>
      </c>
      <c r="H51" s="6" t="s">
        <v>25</v>
      </c>
      <c r="I51" s="6" t="s">
        <v>61</v>
      </c>
      <c r="J51" s="38">
        <f t="shared" si="0"/>
        <v>0.01</v>
      </c>
      <c r="K51" s="6">
        <v>3</v>
      </c>
      <c r="L51" s="6" t="s">
        <v>43</v>
      </c>
      <c r="M51" s="38">
        <f t="shared" si="1"/>
        <v>0.625</v>
      </c>
      <c r="N51" s="34">
        <f t="shared" si="2"/>
        <v>6.2500000000000003E-3</v>
      </c>
      <c r="O51" s="6" t="s">
        <v>28</v>
      </c>
      <c r="P51" s="40">
        <f t="shared" si="3"/>
        <v>0</v>
      </c>
      <c r="Q51" s="34">
        <f t="shared" si="4"/>
        <v>0</v>
      </c>
      <c r="R51" s="6" t="s">
        <v>29</v>
      </c>
      <c r="S51" s="6" t="s">
        <v>30</v>
      </c>
      <c r="T51" s="6" t="s">
        <v>31</v>
      </c>
      <c r="U51" s="6" t="s">
        <v>85</v>
      </c>
      <c r="V51" s="6" t="s">
        <v>96</v>
      </c>
      <c r="W51" s="6" t="s">
        <v>97</v>
      </c>
      <c r="X51" s="4">
        <v>284665.86499999999</v>
      </c>
      <c r="Y51" s="4">
        <v>621579.30000000005</v>
      </c>
    </row>
    <row r="52" spans="1:25" x14ac:dyDescent="0.3">
      <c r="A52" s="6">
        <v>31</v>
      </c>
      <c r="B52" s="3">
        <v>43920</v>
      </c>
      <c r="C52" s="6" t="s">
        <v>20</v>
      </c>
      <c r="D52" s="6" t="s">
        <v>21</v>
      </c>
      <c r="E52" s="6" t="s">
        <v>22</v>
      </c>
      <c r="F52" s="6" t="s">
        <v>23</v>
      </c>
      <c r="G52" s="6" t="s">
        <v>36</v>
      </c>
      <c r="H52" s="6" t="s">
        <v>37</v>
      </c>
      <c r="I52" s="6" t="s">
        <v>52</v>
      </c>
      <c r="J52" s="38">
        <f t="shared" si="0"/>
        <v>5.0000000000000001E-4</v>
      </c>
      <c r="K52" s="6">
        <v>9</v>
      </c>
      <c r="L52" s="6" t="s">
        <v>27</v>
      </c>
      <c r="M52" s="38">
        <f t="shared" si="1"/>
        <v>0.375</v>
      </c>
      <c r="N52" s="34">
        <f t="shared" si="2"/>
        <v>1.875E-4</v>
      </c>
      <c r="O52" s="6" t="s">
        <v>27</v>
      </c>
      <c r="P52" s="40">
        <f t="shared" si="3"/>
        <v>0.375</v>
      </c>
      <c r="Q52" s="34">
        <f t="shared" si="4"/>
        <v>1.875E-4</v>
      </c>
      <c r="R52" s="6" t="s">
        <v>29</v>
      </c>
      <c r="S52" s="6" t="s">
        <v>30</v>
      </c>
      <c r="T52" s="6" t="s">
        <v>31</v>
      </c>
      <c r="U52" s="6" t="s">
        <v>85</v>
      </c>
      <c r="V52" s="6" t="s">
        <v>98</v>
      </c>
      <c r="X52" s="4">
        <v>284645.24099999998</v>
      </c>
      <c r="Y52" s="4">
        <v>621768.92599999998</v>
      </c>
    </row>
    <row r="53" spans="1:25" x14ac:dyDescent="0.3">
      <c r="A53" s="41">
        <v>32</v>
      </c>
      <c r="B53" s="42">
        <v>43920</v>
      </c>
      <c r="C53" s="41" t="s">
        <v>20</v>
      </c>
      <c r="D53" s="41" t="s">
        <v>21</v>
      </c>
      <c r="E53" s="41" t="s">
        <v>77</v>
      </c>
      <c r="F53" s="41" t="s">
        <v>23</v>
      </c>
      <c r="G53" s="41" t="s">
        <v>24</v>
      </c>
      <c r="H53" s="41" t="s">
        <v>25</v>
      </c>
      <c r="I53" s="41" t="s">
        <v>38</v>
      </c>
      <c r="J53" s="43">
        <f t="shared" si="0"/>
        <v>1E-3</v>
      </c>
      <c r="K53" s="41">
        <v>9</v>
      </c>
      <c r="L53" s="41" t="s">
        <v>99</v>
      </c>
      <c r="M53" s="43">
        <f t="shared" si="1"/>
        <v>0.97499999999999998</v>
      </c>
      <c r="N53" s="44">
        <f t="shared" si="2"/>
        <v>9.7499999999999996E-4</v>
      </c>
      <c r="O53" s="41" t="s">
        <v>28</v>
      </c>
      <c r="P53" s="45">
        <f t="shared" si="3"/>
        <v>0</v>
      </c>
      <c r="Q53" s="44">
        <f t="shared" si="4"/>
        <v>0</v>
      </c>
      <c r="R53" s="41" t="s">
        <v>44</v>
      </c>
      <c r="S53" s="41" t="s">
        <v>30</v>
      </c>
      <c r="T53" s="41" t="s">
        <v>31</v>
      </c>
      <c r="U53" s="41" t="s">
        <v>85</v>
      </c>
      <c r="V53" s="41" t="s">
        <v>100</v>
      </c>
      <c r="W53" s="41" t="s">
        <v>101</v>
      </c>
      <c r="X53" s="46">
        <v>284613.46799999999</v>
      </c>
      <c r="Y53" s="46">
        <v>621733.55900000001</v>
      </c>
    </row>
    <row r="54" spans="1:25" x14ac:dyDescent="0.3">
      <c r="A54" s="5"/>
      <c r="B54" s="13"/>
      <c r="C54" s="5"/>
      <c r="D54" s="5"/>
      <c r="E54" s="5"/>
      <c r="F54" s="5"/>
      <c r="G54" s="5"/>
      <c r="H54" s="5"/>
      <c r="I54" s="5"/>
      <c r="J54" s="51">
        <f>SUM(J22:J53)</f>
        <v>0.28375000000000006</v>
      </c>
      <c r="K54" s="5"/>
      <c r="L54" s="5"/>
      <c r="M54" s="47"/>
      <c r="N54" s="51">
        <f>SUM(N22:N53)</f>
        <v>0.16383749999999997</v>
      </c>
      <c r="O54" s="5"/>
      <c r="P54" s="5"/>
      <c r="Q54" s="51">
        <f>SUM(Q22:Q53)</f>
        <v>2.7049999999999999E-3</v>
      </c>
      <c r="R54" s="5"/>
      <c r="S54" s="5"/>
      <c r="T54" s="5"/>
      <c r="U54" s="5"/>
      <c r="V54" s="5"/>
      <c r="W54" s="5"/>
      <c r="X54" s="32"/>
      <c r="Y54" s="32"/>
    </row>
    <row r="55" spans="1:25" x14ac:dyDescent="0.3">
      <c r="J55" s="53" t="s">
        <v>112</v>
      </c>
      <c r="K55" s="48"/>
      <c r="L55" s="48"/>
      <c r="M55" s="48"/>
      <c r="N55" s="53" t="s">
        <v>114</v>
      </c>
      <c r="O55" s="48"/>
      <c r="P55" s="48"/>
      <c r="Q55" s="53" t="s">
        <v>115</v>
      </c>
    </row>
    <row r="57" spans="1:25" ht="17.25" thickBot="1" x14ac:dyDescent="0.35">
      <c r="M57" s="56" t="s">
        <v>113</v>
      </c>
      <c r="N57" s="57"/>
      <c r="O57" s="57"/>
      <c r="P57" s="57"/>
      <c r="Q57" s="57"/>
    </row>
    <row r="58" spans="1:25" x14ac:dyDescent="0.3">
      <c r="M58" s="58" t="s">
        <v>117</v>
      </c>
      <c r="N58" s="59" t="s">
        <v>4</v>
      </c>
      <c r="O58" s="59" t="s">
        <v>119</v>
      </c>
      <c r="P58" s="59" t="s">
        <v>120</v>
      </c>
      <c r="Q58" s="59" t="s">
        <v>118</v>
      </c>
    </row>
    <row r="59" spans="1:25" x14ac:dyDescent="0.3">
      <c r="M59" s="60">
        <f>COUNTIF($E$22:$E$53,N59)</f>
        <v>1</v>
      </c>
      <c r="N59" s="61" t="s">
        <v>74</v>
      </c>
      <c r="O59" s="62">
        <f>SUMIF($E$22:$E$53,$N59,$N$22:$N$53)</f>
        <v>1.875E-4</v>
      </c>
      <c r="P59" s="62">
        <f>SUMIF($E$22:$E$53,$N59,$Q$22:$Q$53)</f>
        <v>0</v>
      </c>
      <c r="Q59" s="63">
        <f>((O59-P59)/(O59))</f>
        <v>1</v>
      </c>
    </row>
    <row r="60" spans="1:25" x14ac:dyDescent="0.3">
      <c r="M60" s="60">
        <f t="shared" ref="M60:M64" si="5">COUNTIF($E$22:$E$53,N60)</f>
        <v>7</v>
      </c>
      <c r="N60" s="61" t="s">
        <v>46</v>
      </c>
      <c r="O60" s="62">
        <f t="shared" ref="O60:O64" si="6">SUMIF($E$22:$E$53,$N60,$N$22:$N$53)</f>
        <v>1.0763750000000001E-2</v>
      </c>
      <c r="P60" s="62">
        <f t="shared" ref="P60:P64" si="7">SUMIF($E$22:$E$53,$N60,$Q$22:$Q$53)</f>
        <v>3.5500000000000001E-4</v>
      </c>
      <c r="Q60" s="63">
        <f t="shared" ref="Q60:Q65" si="8">((O60-P60)/(O60))</f>
        <v>0.9670189292765069</v>
      </c>
    </row>
    <row r="61" spans="1:25" x14ac:dyDescent="0.3">
      <c r="M61" s="60">
        <f t="shared" si="5"/>
        <v>4</v>
      </c>
      <c r="N61" s="61" t="s">
        <v>77</v>
      </c>
      <c r="O61" s="62">
        <f t="shared" si="6"/>
        <v>2.8500000000000001E-3</v>
      </c>
      <c r="P61" s="62">
        <f t="shared" si="7"/>
        <v>5.0000000000000002E-5</v>
      </c>
      <c r="Q61" s="63">
        <f t="shared" si="8"/>
        <v>0.98245614035087714</v>
      </c>
    </row>
    <row r="62" spans="1:25" x14ac:dyDescent="0.3">
      <c r="M62" s="60">
        <f t="shared" si="5"/>
        <v>5</v>
      </c>
      <c r="N62" s="61" t="s">
        <v>22</v>
      </c>
      <c r="O62" s="62">
        <f t="shared" si="6"/>
        <v>6.9406250000000003E-2</v>
      </c>
      <c r="P62" s="62">
        <f t="shared" si="7"/>
        <v>5.6250000000000007E-4</v>
      </c>
      <c r="Q62" s="63">
        <f t="shared" si="8"/>
        <v>0.99189554254840173</v>
      </c>
    </row>
    <row r="63" spans="1:25" x14ac:dyDescent="0.3">
      <c r="M63" s="60">
        <f t="shared" si="5"/>
        <v>12</v>
      </c>
      <c r="N63" s="61" t="s">
        <v>35</v>
      </c>
      <c r="O63" s="62">
        <f t="shared" si="6"/>
        <v>7.3767500000000014E-2</v>
      </c>
      <c r="P63" s="62">
        <f t="shared" si="7"/>
        <v>1.475E-3</v>
      </c>
      <c r="Q63" s="63">
        <f t="shared" si="8"/>
        <v>0.98000474463686582</v>
      </c>
    </row>
    <row r="64" spans="1:25" x14ac:dyDescent="0.3">
      <c r="M64" s="64">
        <f t="shared" si="5"/>
        <v>3</v>
      </c>
      <c r="N64" s="65" t="s">
        <v>64</v>
      </c>
      <c r="O64" s="66">
        <f t="shared" si="6"/>
        <v>6.8625000000000005E-3</v>
      </c>
      <c r="P64" s="66">
        <f t="shared" si="7"/>
        <v>2.6249999999999998E-4</v>
      </c>
      <c r="Q64" s="67">
        <f t="shared" si="8"/>
        <v>0.96174863387978149</v>
      </c>
    </row>
    <row r="65" spans="13:17" x14ac:dyDescent="0.3">
      <c r="M65" s="68">
        <f>COUNTA(E22:E53)</f>
        <v>32</v>
      </c>
      <c r="N65" s="69" t="s">
        <v>116</v>
      </c>
      <c r="O65" s="70">
        <f>SUM(O59:O64)</f>
        <v>0.16383750000000002</v>
      </c>
      <c r="P65" s="70">
        <f>SUM(P59:P64)</f>
        <v>2.7050000000000004E-3</v>
      </c>
      <c r="Q65" s="71">
        <f t="shared" si="8"/>
        <v>0.98348973830777442</v>
      </c>
    </row>
    <row r="66" spans="13:17" x14ac:dyDescent="0.3">
      <c r="M66" s="12"/>
      <c r="N66" s="12"/>
      <c r="O66" s="12"/>
      <c r="P66" s="12"/>
      <c r="Q66" s="12"/>
    </row>
    <row r="67" spans="13:17" x14ac:dyDescent="0.3">
      <c r="N67" s="12"/>
    </row>
    <row r="68" spans="13:17" x14ac:dyDescent="0.3">
      <c r="N68" s="12"/>
    </row>
    <row r="72" spans="13:17" x14ac:dyDescent="0.3">
      <c r="N72" s="12"/>
    </row>
    <row r="77" spans="13:17" x14ac:dyDescent="0.3">
      <c r="N77" s="12"/>
    </row>
  </sheetData>
  <sortState xmlns:xlrd2="http://schemas.microsoft.com/office/spreadsheetml/2017/richdata2" ref="N60:N91">
    <sortCondition ref="N60:N91"/>
  </sortState>
  <pageMargins left="0.7" right="0.7" top="0.75" bottom="0.75" header="0.3" footer="0.3"/>
  <pageSetup orientation="portrait" r:id="rId1"/>
  <ignoredErrors>
    <ignoredError sqref="L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8"/>
  <sheetViews>
    <sheetView workbookViewId="0">
      <selection activeCell="I9" sqref="I9"/>
    </sheetView>
  </sheetViews>
  <sheetFormatPr defaultColWidth="40.7109375" defaultRowHeight="15" x14ac:dyDescent="0.25"/>
  <cols>
    <col min="1" max="1" width="34.28515625" style="76" customWidth="1"/>
    <col min="2" max="2" width="12.85546875" style="76" customWidth="1"/>
    <col min="3" max="3" width="14.140625" style="76" bestFit="1" customWidth="1"/>
    <col min="4" max="4" width="14.140625" style="94" customWidth="1"/>
    <col min="5" max="5" width="10.5703125" style="76" customWidth="1"/>
    <col min="6" max="6" width="15.5703125" style="76" customWidth="1"/>
    <col min="7" max="7" width="12.140625" style="76" customWidth="1"/>
    <col min="8" max="8" width="14" style="76" customWidth="1"/>
    <col min="9" max="9" width="17.42578125" style="76" customWidth="1"/>
    <col min="10" max="10" width="12.7109375" style="76" customWidth="1"/>
    <col min="11" max="11" width="15.85546875" style="76" customWidth="1"/>
    <col min="12" max="12" width="8.42578125" style="76" bestFit="1" customWidth="1"/>
    <col min="13" max="13" width="18" style="76" bestFit="1" customWidth="1"/>
    <col min="14" max="14" width="10.42578125" style="76" bestFit="1" customWidth="1"/>
    <col min="15" max="15" width="20.7109375" style="76" bestFit="1" customWidth="1"/>
    <col min="16" max="16" width="9.7109375" style="76" bestFit="1" customWidth="1"/>
    <col min="17" max="17" width="10.85546875" style="76" bestFit="1" customWidth="1"/>
    <col min="18" max="18" width="35.5703125" style="76" bestFit="1" customWidth="1"/>
    <col min="19" max="19" width="35.5703125" style="94" customWidth="1"/>
    <col min="20" max="21" width="10.5703125" style="76" bestFit="1" customWidth="1"/>
    <col min="22" max="16384" width="40.7109375" style="76"/>
  </cols>
  <sheetData>
    <row r="1" spans="1:21" ht="15.75" thickBot="1" x14ac:dyDescent="0.3">
      <c r="A1" s="139" t="s">
        <v>244</v>
      </c>
      <c r="B1" s="132" t="s">
        <v>281</v>
      </c>
      <c r="C1" s="119" t="s">
        <v>143</v>
      </c>
      <c r="D1" s="140" t="s">
        <v>144</v>
      </c>
      <c r="E1" s="119" t="s">
        <v>18</v>
      </c>
      <c r="F1" s="119" t="s">
        <v>19</v>
      </c>
      <c r="G1" s="119" t="s">
        <v>214</v>
      </c>
      <c r="H1" s="119" t="s">
        <v>280</v>
      </c>
      <c r="I1" s="141" t="s">
        <v>180</v>
      </c>
      <c r="J1" s="141" t="s">
        <v>172</v>
      </c>
      <c r="K1" s="141" t="s">
        <v>164</v>
      </c>
      <c r="L1" s="141" t="s">
        <v>154</v>
      </c>
      <c r="M1" s="139" t="s">
        <v>282</v>
      </c>
      <c r="N1" s="139" t="s">
        <v>287</v>
      </c>
      <c r="O1" s="75"/>
      <c r="P1" s="75"/>
      <c r="Q1" s="75"/>
      <c r="R1" s="75"/>
      <c r="S1" s="92"/>
      <c r="T1" s="77"/>
      <c r="U1" s="77"/>
    </row>
    <row r="2" spans="1:21" ht="16.5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 s="6"/>
      <c r="P2" s="6"/>
      <c r="Q2" s="6"/>
      <c r="R2" s="6"/>
      <c r="S2" s="8"/>
      <c r="T2" s="82"/>
      <c r="U2" s="82"/>
    </row>
    <row r="3" spans="1:21" ht="16.5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 s="6"/>
      <c r="P3" s="6"/>
      <c r="Q3" s="6"/>
      <c r="R3" s="6"/>
      <c r="S3" s="8"/>
      <c r="T3" s="82"/>
      <c r="U3" s="82"/>
    </row>
    <row r="4" spans="1:21" ht="16.5" x14ac:dyDescent="0.3">
      <c r="A4" s="6"/>
      <c r="B4" s="6"/>
      <c r="C4" s="120"/>
      <c r="D4" s="120"/>
      <c r="E4" s="4"/>
      <c r="F4" s="4"/>
      <c r="G4" s="12"/>
      <c r="H4" s="12"/>
      <c r="I4" s="121"/>
      <c r="J4" s="12"/>
      <c r="K4" s="12"/>
      <c r="L4" s="12"/>
      <c r="M4" s="6"/>
      <c r="N4" s="6"/>
      <c r="O4" s="6"/>
      <c r="P4" s="6"/>
      <c r="Q4" s="6"/>
      <c r="R4" s="6"/>
      <c r="S4" s="8"/>
      <c r="T4" s="82"/>
      <c r="U4" s="82"/>
    </row>
    <row r="5" spans="1:21" ht="16.5" x14ac:dyDescent="0.3">
      <c r="A5" s="6"/>
      <c r="B5" s="6"/>
      <c r="C5" s="120"/>
      <c r="D5" s="120"/>
      <c r="E5" s="4"/>
      <c r="F5" s="4"/>
      <c r="G5" s="12"/>
      <c r="H5" s="12"/>
      <c r="I5" s="12"/>
      <c r="J5" s="12"/>
      <c r="K5" s="12"/>
      <c r="L5" s="12"/>
      <c r="M5" s="6"/>
      <c r="N5" s="6"/>
      <c r="O5" s="6"/>
      <c r="P5" s="6"/>
      <c r="Q5" s="6"/>
      <c r="R5" s="6"/>
      <c r="S5" s="8"/>
      <c r="T5" s="82"/>
      <c r="U5" s="82"/>
    </row>
    <row r="6" spans="1:21" ht="16.5" x14ac:dyDescent="0.3">
      <c r="A6" s="6"/>
      <c r="B6" s="6"/>
      <c r="C6" s="120"/>
      <c r="D6" s="120"/>
      <c r="E6" s="4"/>
      <c r="F6" s="4"/>
      <c r="G6" s="12"/>
      <c r="H6" s="12"/>
      <c r="I6" s="12"/>
      <c r="J6" s="12"/>
      <c r="K6" s="12"/>
      <c r="L6" s="12"/>
      <c r="M6" s="6"/>
      <c r="N6" s="6"/>
      <c r="O6" s="6"/>
      <c r="P6" s="6"/>
      <c r="Q6" s="6"/>
      <c r="R6" s="6"/>
      <c r="S6" s="8"/>
      <c r="T6" s="82"/>
      <c r="U6" s="82"/>
    </row>
    <row r="7" spans="1:21" ht="16.5" x14ac:dyDescent="0.3">
      <c r="A7" s="6"/>
      <c r="B7" s="6"/>
      <c r="C7" s="120"/>
      <c r="D7" s="120"/>
      <c r="E7" s="4"/>
      <c r="F7" s="4"/>
      <c r="G7" s="12"/>
      <c r="H7" s="12"/>
      <c r="I7" s="12"/>
      <c r="J7" s="12"/>
      <c r="K7" s="12"/>
      <c r="L7" s="12"/>
      <c r="M7" s="6"/>
      <c r="N7" s="6"/>
      <c r="O7" s="6"/>
      <c r="P7" s="6"/>
      <c r="Q7" s="6"/>
      <c r="R7" s="6"/>
      <c r="S7" s="8"/>
      <c r="T7" s="82"/>
      <c r="U7" s="82"/>
    </row>
    <row r="8" spans="1:21" ht="16.5" x14ac:dyDescent="0.3">
      <c r="A8" s="6"/>
      <c r="B8" s="6"/>
      <c r="C8" s="120"/>
      <c r="D8" s="120"/>
      <c r="E8" s="4"/>
      <c r="F8" s="4"/>
      <c r="G8" s="12"/>
      <c r="H8" s="12"/>
      <c r="I8" s="12"/>
      <c r="J8" s="12"/>
      <c r="K8" s="12"/>
      <c r="L8" s="12"/>
      <c r="M8" s="6"/>
      <c r="N8" s="6"/>
      <c r="O8" s="6"/>
      <c r="P8" s="6"/>
      <c r="Q8" s="6"/>
      <c r="R8" s="6"/>
      <c r="S8" s="8"/>
      <c r="T8" s="82"/>
      <c r="U8" s="82"/>
    </row>
    <row r="9" spans="1:21" ht="16.5" x14ac:dyDescent="0.3">
      <c r="A9" s="6"/>
      <c r="B9" s="6"/>
      <c r="C9" s="120"/>
      <c r="D9" s="120"/>
      <c r="E9" s="4"/>
      <c r="F9" s="4"/>
      <c r="G9" s="12"/>
      <c r="H9" s="12"/>
      <c r="I9" s="121"/>
      <c r="J9" s="12"/>
      <c r="K9" s="12"/>
      <c r="L9" s="12"/>
      <c r="M9" s="6"/>
      <c r="N9" s="6"/>
      <c r="O9" s="6"/>
      <c r="P9" s="6"/>
      <c r="Q9" s="6"/>
      <c r="R9" s="6"/>
      <c r="S9" s="8"/>
      <c r="T9" s="82"/>
      <c r="U9" s="82"/>
    </row>
    <row r="10" spans="1:21" ht="16.5" x14ac:dyDescent="0.3">
      <c r="A10" s="6"/>
      <c r="B10" s="6"/>
      <c r="C10" s="120"/>
      <c r="D10" s="120"/>
      <c r="E10" s="4"/>
      <c r="F10" s="4"/>
      <c r="G10" s="12"/>
      <c r="H10" s="12"/>
      <c r="I10" s="12"/>
      <c r="J10" s="12"/>
      <c r="K10" s="12"/>
      <c r="L10" s="12"/>
      <c r="M10" s="6"/>
      <c r="N10" s="6"/>
      <c r="O10" s="6"/>
      <c r="P10" s="6"/>
      <c r="Q10" s="6"/>
      <c r="R10" s="6"/>
      <c r="S10" s="8"/>
      <c r="T10" s="82"/>
      <c r="U10" s="82"/>
    </row>
    <row r="11" spans="1:21" ht="16.5" x14ac:dyDescent="0.3">
      <c r="A11" s="6"/>
      <c r="B11" s="6"/>
      <c r="C11" s="120"/>
      <c r="D11" s="120"/>
      <c r="E11" s="4"/>
      <c r="F11" s="4"/>
      <c r="G11" s="12"/>
      <c r="H11" s="12"/>
      <c r="I11" s="121"/>
      <c r="J11" s="12"/>
      <c r="K11" s="12"/>
      <c r="L11" s="12"/>
      <c r="M11" s="6"/>
      <c r="N11" s="6"/>
      <c r="O11" s="6"/>
      <c r="P11" s="6"/>
      <c r="Q11" s="6"/>
      <c r="R11" s="6"/>
      <c r="S11" s="8"/>
      <c r="T11" s="82"/>
      <c r="U11" s="82"/>
    </row>
    <row r="12" spans="1:21" ht="16.5" x14ac:dyDescent="0.3">
      <c r="A12" s="6"/>
      <c r="B12" s="6"/>
      <c r="C12" s="120"/>
      <c r="D12" s="120"/>
      <c r="E12" s="4"/>
      <c r="F12" s="4"/>
      <c r="G12" s="12"/>
      <c r="H12" s="12"/>
      <c r="I12" s="12"/>
      <c r="J12" s="12"/>
      <c r="K12" s="12"/>
      <c r="L12" s="12"/>
      <c r="M12" s="6"/>
      <c r="N12" s="6"/>
      <c r="O12" s="6"/>
      <c r="P12" s="6"/>
      <c r="Q12" s="6"/>
      <c r="R12" s="6"/>
      <c r="S12" s="8"/>
      <c r="T12" s="82"/>
      <c r="U12" s="82"/>
    </row>
    <row r="13" spans="1:21" ht="16.5" x14ac:dyDescent="0.3">
      <c r="A13" s="6"/>
      <c r="B13" s="6"/>
      <c r="C13" s="120"/>
      <c r="D13" s="120"/>
      <c r="E13" s="4"/>
      <c r="F13" s="4"/>
      <c r="G13" s="12"/>
      <c r="H13" s="12"/>
      <c r="I13" s="12"/>
      <c r="J13" s="12"/>
      <c r="K13" s="12"/>
      <c r="L13" s="12"/>
      <c r="M13" s="6"/>
      <c r="N13" s="6"/>
      <c r="O13" s="6"/>
      <c r="P13" s="6"/>
      <c r="Q13" s="6"/>
      <c r="R13" s="6"/>
      <c r="S13" s="8"/>
      <c r="T13" s="82"/>
      <c r="U13" s="82"/>
    </row>
    <row r="14" spans="1:21" ht="16.5" x14ac:dyDescent="0.3">
      <c r="A14" s="6"/>
      <c r="B14" s="6"/>
      <c r="C14" s="120"/>
      <c r="D14" s="120"/>
      <c r="E14" s="4"/>
      <c r="F14" s="4"/>
      <c r="G14" s="12"/>
      <c r="H14" s="12"/>
      <c r="I14" s="12"/>
      <c r="J14" s="12"/>
      <c r="K14" s="12"/>
      <c r="L14" s="12"/>
      <c r="M14" s="6"/>
      <c r="N14" s="6"/>
      <c r="O14" s="6"/>
      <c r="P14" s="6"/>
      <c r="Q14" s="6"/>
      <c r="R14" s="6"/>
      <c r="S14" s="8"/>
      <c r="T14" s="82"/>
      <c r="U14" s="82"/>
    </row>
    <row r="15" spans="1:21" ht="16.5" x14ac:dyDescent="0.3">
      <c r="A15" s="6"/>
      <c r="B15" s="6"/>
      <c r="C15" s="120"/>
      <c r="D15" s="120"/>
      <c r="E15" s="4"/>
      <c r="F15" s="4"/>
      <c r="G15" s="12"/>
      <c r="H15" s="12"/>
      <c r="I15" s="121"/>
      <c r="J15" s="12"/>
      <c r="K15" s="12"/>
      <c r="L15" s="12"/>
      <c r="M15" s="6"/>
      <c r="N15" s="6"/>
      <c r="O15" s="6"/>
      <c r="P15" s="6"/>
      <c r="Q15" s="6"/>
      <c r="R15" s="6"/>
      <c r="S15" s="8"/>
      <c r="T15" s="82"/>
      <c r="U15" s="82"/>
    </row>
    <row r="16" spans="1:21" ht="16.5" x14ac:dyDescent="0.3">
      <c r="A16" s="6"/>
      <c r="B16" s="6"/>
      <c r="C16" s="120"/>
      <c r="D16" s="120"/>
      <c r="E16" s="4"/>
      <c r="F16" s="4"/>
      <c r="G16" s="12"/>
      <c r="H16" s="12"/>
      <c r="I16" s="12"/>
      <c r="J16" s="12"/>
      <c r="K16" s="12"/>
      <c r="L16" s="12"/>
      <c r="M16" s="6"/>
      <c r="N16" s="6"/>
      <c r="O16" s="6"/>
      <c r="P16" s="6"/>
      <c r="Q16" s="6"/>
      <c r="R16" s="6"/>
      <c r="S16" s="8"/>
      <c r="T16" s="82"/>
      <c r="U16" s="82"/>
    </row>
    <row r="17" spans="1:21" ht="16.5" x14ac:dyDescent="0.3">
      <c r="A17" s="6"/>
      <c r="B17" s="6"/>
      <c r="C17" s="120"/>
      <c r="D17" s="120"/>
      <c r="E17" s="4"/>
      <c r="F17" s="4"/>
      <c r="G17" s="12"/>
      <c r="H17" s="12"/>
      <c r="I17" s="12"/>
      <c r="J17" s="12"/>
      <c r="K17" s="12"/>
      <c r="L17" s="12"/>
      <c r="M17" s="6"/>
      <c r="N17" s="6"/>
      <c r="O17" s="6"/>
      <c r="P17" s="6"/>
      <c r="Q17" s="6"/>
      <c r="R17" s="6"/>
      <c r="S17" s="8"/>
      <c r="T17" s="82"/>
      <c r="U17" s="82"/>
    </row>
    <row r="18" spans="1:21" ht="16.5" x14ac:dyDescent="0.3">
      <c r="A18" s="6"/>
      <c r="B18" s="6"/>
      <c r="C18" s="120"/>
      <c r="D18" s="120"/>
      <c r="E18" s="4"/>
      <c r="F18" s="4"/>
      <c r="G18" s="12"/>
      <c r="H18" s="12"/>
      <c r="I18" s="12"/>
      <c r="J18" s="121"/>
      <c r="K18" s="12"/>
      <c r="L18" s="12"/>
      <c r="M18" s="6"/>
      <c r="N18" s="6"/>
      <c r="O18" s="6"/>
      <c r="P18" s="6"/>
      <c r="Q18" s="6"/>
      <c r="R18" s="6"/>
      <c r="S18" s="8"/>
      <c r="T18" s="82"/>
      <c r="U18" s="82"/>
    </row>
    <row r="19" spans="1:21" ht="16.5" x14ac:dyDescent="0.3">
      <c r="A19" s="6"/>
      <c r="B19" s="6"/>
      <c r="C19" s="120"/>
      <c r="D19" s="120"/>
      <c r="E19" s="4"/>
      <c r="F19" s="4"/>
      <c r="G19" s="12"/>
      <c r="H19" s="12"/>
      <c r="I19" s="12"/>
      <c r="J19" s="12"/>
      <c r="K19" s="12"/>
      <c r="L19" s="12"/>
      <c r="M19" s="6"/>
      <c r="N19" s="6"/>
      <c r="O19" s="6"/>
      <c r="P19" s="6"/>
      <c r="Q19" s="6"/>
      <c r="R19" s="6"/>
      <c r="S19" s="8"/>
      <c r="T19" s="82"/>
      <c r="U19" s="82"/>
    </row>
    <row r="20" spans="1:21" ht="16.5" x14ac:dyDescent="0.3">
      <c r="A20" s="6"/>
      <c r="B20" s="6"/>
      <c r="C20" s="120"/>
      <c r="D20" s="120"/>
      <c r="E20" s="4"/>
      <c r="F20" s="4"/>
      <c r="G20" s="12"/>
      <c r="H20" s="12"/>
      <c r="I20" s="12"/>
      <c r="J20" s="12"/>
      <c r="K20" s="12"/>
      <c r="L20" s="12"/>
      <c r="M20" s="6"/>
      <c r="N20" s="6"/>
      <c r="O20" s="6"/>
      <c r="P20" s="6"/>
      <c r="Q20" s="6"/>
      <c r="R20" s="6"/>
      <c r="S20" s="8"/>
      <c r="T20" s="82"/>
      <c r="U20" s="82"/>
    </row>
    <row r="21" spans="1:21" ht="16.5" x14ac:dyDescent="0.3">
      <c r="A21" s="6"/>
      <c r="B21" s="6"/>
      <c r="C21" s="120"/>
      <c r="D21" s="120"/>
      <c r="E21" s="4"/>
      <c r="F21" s="4"/>
      <c r="G21" s="12"/>
      <c r="H21" s="12"/>
      <c r="I21" s="12"/>
      <c r="J21" s="12"/>
      <c r="K21" s="12"/>
      <c r="L21" s="12"/>
      <c r="M21" s="6"/>
      <c r="N21" s="6"/>
      <c r="O21" s="6"/>
      <c r="P21" s="6"/>
      <c r="Q21" s="6"/>
      <c r="R21" s="6"/>
      <c r="S21" s="8"/>
      <c r="T21" s="82"/>
      <c r="U21" s="82"/>
    </row>
    <row r="22" spans="1:21" ht="16.5" x14ac:dyDescent="0.3">
      <c r="A22" s="6"/>
      <c r="B22" s="6"/>
      <c r="C22" s="120"/>
      <c r="D22" s="120"/>
      <c r="E22" s="4"/>
      <c r="F22" s="4"/>
      <c r="G22" s="12"/>
      <c r="H22" s="12"/>
      <c r="I22" s="12"/>
      <c r="J22" s="12"/>
      <c r="K22" s="12"/>
      <c r="L22" s="12"/>
      <c r="M22" s="6"/>
      <c r="N22" s="6"/>
      <c r="O22" s="6"/>
      <c r="P22" s="6"/>
      <c r="Q22" s="6"/>
      <c r="R22" s="6"/>
      <c r="S22" s="8"/>
      <c r="T22" s="82"/>
      <c r="U22" s="82"/>
    </row>
    <row r="23" spans="1:21" ht="16.5" x14ac:dyDescent="0.3">
      <c r="A23" s="6"/>
      <c r="B23" s="6"/>
      <c r="C23" s="120"/>
      <c r="D23" s="120"/>
      <c r="E23" s="4"/>
      <c r="F23" s="4"/>
      <c r="G23" s="12"/>
      <c r="H23" s="12"/>
      <c r="I23" s="12"/>
      <c r="J23" s="12"/>
      <c r="K23" s="12"/>
      <c r="L23" s="12"/>
      <c r="M23" s="6"/>
      <c r="N23" s="6"/>
      <c r="O23" s="6"/>
      <c r="P23" s="6"/>
      <c r="Q23" s="6"/>
      <c r="R23" s="6"/>
      <c r="S23" s="8"/>
      <c r="T23" s="82"/>
      <c r="U23" s="82"/>
    </row>
    <row r="24" spans="1:21" ht="16.5" x14ac:dyDescent="0.3">
      <c r="A24" s="6"/>
      <c r="B24" s="6"/>
      <c r="C24" s="120"/>
      <c r="D24" s="120"/>
      <c r="E24" s="4"/>
      <c r="F24" s="4"/>
      <c r="G24" s="12"/>
      <c r="H24" s="12"/>
      <c r="I24" s="12"/>
      <c r="J24" s="12"/>
      <c r="K24" s="12"/>
      <c r="L24" s="12"/>
      <c r="M24" s="6"/>
      <c r="N24" s="6"/>
      <c r="O24" s="6"/>
      <c r="P24" s="6"/>
      <c r="Q24" s="6"/>
      <c r="R24" s="6"/>
      <c r="S24" s="8"/>
      <c r="T24" s="82"/>
      <c r="U24" s="82"/>
    </row>
    <row r="25" spans="1:21" ht="16.5" x14ac:dyDescent="0.3">
      <c r="A25" s="6"/>
      <c r="B25" s="6"/>
      <c r="C25" s="120"/>
      <c r="D25" s="120"/>
      <c r="E25" s="4"/>
      <c r="F25" s="4"/>
      <c r="G25" s="12"/>
      <c r="H25" s="12"/>
      <c r="I25" s="12"/>
      <c r="J25" s="12"/>
      <c r="K25" s="12"/>
      <c r="L25" s="12"/>
      <c r="M25" s="6"/>
      <c r="N25" s="6"/>
      <c r="O25" s="6"/>
      <c r="P25" s="6"/>
      <c r="Q25" s="6"/>
      <c r="R25" s="6"/>
      <c r="S25" s="8"/>
      <c r="T25" s="82"/>
      <c r="U25" s="82"/>
    </row>
    <row r="26" spans="1:21" ht="16.5" x14ac:dyDescent="0.3">
      <c r="A26" s="6"/>
      <c r="B26" s="6"/>
      <c r="C26" s="120"/>
      <c r="D26" s="120"/>
      <c r="E26" s="4"/>
      <c r="F26" s="4"/>
      <c r="G26" s="12"/>
      <c r="H26" s="12"/>
      <c r="I26" s="12"/>
      <c r="J26" s="12"/>
      <c r="K26" s="6"/>
      <c r="L26" s="12"/>
      <c r="M26" s="6"/>
      <c r="N26" s="6"/>
      <c r="O26" s="6"/>
      <c r="P26" s="6"/>
      <c r="Q26" s="6"/>
      <c r="R26" s="6"/>
      <c r="S26" s="8"/>
      <c r="T26" s="82"/>
      <c r="U26" s="82"/>
    </row>
    <row r="27" spans="1:21" ht="16.5" x14ac:dyDescent="0.3">
      <c r="A27" s="6"/>
      <c r="B27" s="6"/>
      <c r="C27" s="120"/>
      <c r="D27" s="120"/>
      <c r="E27" s="4"/>
      <c r="F27" s="4"/>
      <c r="G27" s="12"/>
      <c r="H27" s="12"/>
      <c r="I27" s="12"/>
      <c r="J27" s="12"/>
      <c r="K27" s="12"/>
      <c r="L27" s="12"/>
      <c r="M27" s="6"/>
      <c r="N27" s="6"/>
      <c r="O27" s="6"/>
      <c r="P27" s="6"/>
      <c r="Q27" s="6"/>
      <c r="R27" s="6"/>
      <c r="S27" s="8"/>
      <c r="T27" s="82"/>
      <c r="U27" s="82"/>
    </row>
    <row r="28" spans="1:21" ht="16.5" x14ac:dyDescent="0.3">
      <c r="A28" s="6"/>
      <c r="B28" s="3"/>
      <c r="C28" s="80"/>
      <c r="D28" s="80"/>
      <c r="E28" s="82"/>
      <c r="F28" s="8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8"/>
      <c r="T28" s="82"/>
      <c r="U28" s="82"/>
    </row>
    <row r="29" spans="1:21" ht="16.5" x14ac:dyDescent="0.3">
      <c r="A29" s="6"/>
      <c r="B29" s="3"/>
      <c r="C29" s="80"/>
      <c r="D29" s="80"/>
      <c r="E29" s="82"/>
      <c r="F29" s="8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8"/>
      <c r="T29" s="82"/>
      <c r="U29" s="82"/>
    </row>
    <row r="30" spans="1:21" ht="16.5" x14ac:dyDescent="0.3">
      <c r="A30" s="6"/>
      <c r="B30" s="3"/>
      <c r="C30" s="80"/>
      <c r="D30" s="80"/>
      <c r="E30" s="82"/>
      <c r="F30" s="8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8"/>
      <c r="T30" s="82"/>
      <c r="U30" s="82"/>
    </row>
    <row r="31" spans="1:21" ht="16.5" x14ac:dyDescent="0.3">
      <c r="A31" s="6"/>
      <c r="B31" s="3"/>
      <c r="C31" s="80"/>
      <c r="D31" s="80"/>
      <c r="E31" s="82"/>
      <c r="F31" s="8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8"/>
      <c r="T31" s="82"/>
      <c r="U31" s="82"/>
    </row>
    <row r="32" spans="1:21" ht="16.5" x14ac:dyDescent="0.3">
      <c r="A32" s="6"/>
      <c r="B32" s="3"/>
      <c r="C32" s="80"/>
      <c r="D32" s="80"/>
      <c r="E32" s="82"/>
      <c r="F32" s="8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8"/>
      <c r="T32" s="82"/>
      <c r="U32" s="82"/>
    </row>
    <row r="33" spans="1:21" ht="16.5" x14ac:dyDescent="0.3">
      <c r="A33" s="6"/>
      <c r="B33" s="3"/>
      <c r="C33" s="80"/>
      <c r="D33" s="80"/>
      <c r="E33" s="82"/>
      <c r="F33" s="8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8"/>
      <c r="T33" s="82"/>
      <c r="U33" s="82"/>
    </row>
    <row r="34" spans="1:21" ht="16.5" x14ac:dyDescent="0.3">
      <c r="A34" s="6"/>
      <c r="B34" s="3"/>
      <c r="C34" s="80"/>
      <c r="D34" s="80"/>
      <c r="E34" s="82"/>
      <c r="F34" s="8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8"/>
      <c r="T34" s="82"/>
      <c r="U34" s="82"/>
    </row>
    <row r="35" spans="1:21" ht="16.5" x14ac:dyDescent="0.3">
      <c r="A35" s="6"/>
      <c r="B35" s="3"/>
      <c r="C35" s="80"/>
      <c r="D35" s="80"/>
      <c r="E35" s="82"/>
      <c r="F35" s="8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8"/>
      <c r="T35" s="82"/>
      <c r="U35" s="82"/>
    </row>
    <row r="36" spans="1:21" ht="16.5" x14ac:dyDescent="0.3">
      <c r="A36" s="6"/>
      <c r="B36" s="3"/>
      <c r="C36" s="80"/>
      <c r="D36" s="80"/>
      <c r="E36" s="82"/>
      <c r="F36" s="8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8"/>
      <c r="T36" s="82"/>
      <c r="U36" s="82"/>
    </row>
    <row r="37" spans="1:21" ht="16.5" x14ac:dyDescent="0.3">
      <c r="A37" s="6"/>
      <c r="B37" s="3"/>
      <c r="C37" s="80"/>
      <c r="D37" s="80"/>
      <c r="E37" s="82"/>
      <c r="F37" s="8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8"/>
      <c r="T37" s="82"/>
      <c r="U37" s="82"/>
    </row>
    <row r="38" spans="1:21" ht="16.5" x14ac:dyDescent="0.3">
      <c r="A38" s="6"/>
      <c r="B38" s="3"/>
      <c r="C38" s="80"/>
      <c r="D38" s="80"/>
      <c r="E38" s="82"/>
      <c r="F38" s="8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8"/>
      <c r="T38" s="82"/>
      <c r="U38" s="82"/>
    </row>
    <row r="39" spans="1:21" ht="16.5" x14ac:dyDescent="0.3">
      <c r="A39" s="6"/>
      <c r="B39" s="3"/>
      <c r="C39" s="80"/>
      <c r="D39" s="80"/>
      <c r="E39" s="82"/>
      <c r="F39" s="8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8"/>
      <c r="T39" s="82"/>
      <c r="U39" s="82"/>
    </row>
    <row r="40" spans="1:21" ht="16.5" x14ac:dyDescent="0.3">
      <c r="A40" s="6"/>
      <c r="B40" s="3"/>
      <c r="C40" s="80"/>
      <c r="D40" s="80"/>
      <c r="E40" s="82"/>
      <c r="F40" s="8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8"/>
      <c r="T40" s="82"/>
      <c r="U40" s="82"/>
    </row>
    <row r="41" spans="1:21" ht="16.5" x14ac:dyDescent="0.3">
      <c r="A41" s="6"/>
      <c r="B41" s="3"/>
      <c r="C41" s="80"/>
      <c r="D41" s="80"/>
      <c r="E41" s="82"/>
      <c r="F41" s="8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8"/>
      <c r="T41" s="82"/>
      <c r="U41" s="82"/>
    </row>
    <row r="42" spans="1:21" ht="16.5" x14ac:dyDescent="0.3">
      <c r="A42" s="6"/>
      <c r="B42" s="3"/>
      <c r="C42" s="80"/>
      <c r="D42" s="80"/>
      <c r="E42" s="82"/>
      <c r="F42" s="8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8"/>
      <c r="T42" s="82"/>
      <c r="U42" s="82"/>
    </row>
    <row r="43" spans="1:21" ht="16.5" x14ac:dyDescent="0.3">
      <c r="A43" s="6"/>
      <c r="B43" s="3"/>
      <c r="C43" s="80"/>
      <c r="D43" s="80"/>
      <c r="E43" s="82"/>
      <c r="F43" s="8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2"/>
      <c r="U43" s="82"/>
    </row>
    <row r="44" spans="1:21" ht="16.5" x14ac:dyDescent="0.3">
      <c r="A44" s="6"/>
      <c r="B44" s="3"/>
      <c r="C44" s="80"/>
      <c r="D44" s="80"/>
      <c r="E44" s="82"/>
      <c r="F44" s="8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2"/>
      <c r="U44" s="82"/>
    </row>
    <row r="45" spans="1:21" ht="16.5" x14ac:dyDescent="0.3">
      <c r="A45" s="6"/>
      <c r="B45" s="3"/>
      <c r="C45" s="80"/>
      <c r="D45" s="80"/>
      <c r="E45" s="82"/>
      <c r="F45" s="8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2"/>
      <c r="U45" s="82"/>
    </row>
    <row r="46" spans="1:21" ht="16.5" x14ac:dyDescent="0.3">
      <c r="A46" s="6"/>
      <c r="B46" s="3"/>
      <c r="C46" s="80"/>
      <c r="D46" s="80"/>
      <c r="E46" s="82"/>
      <c r="F46" s="8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8"/>
      <c r="T46" s="82"/>
      <c r="U46" s="82"/>
    </row>
    <row r="47" spans="1:21" ht="16.5" x14ac:dyDescent="0.3">
      <c r="A47" s="6"/>
      <c r="B47" s="3"/>
      <c r="C47" s="80"/>
      <c r="D47" s="80"/>
      <c r="E47" s="82"/>
      <c r="F47" s="8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8"/>
      <c r="T47" s="82"/>
      <c r="U47" s="82"/>
    </row>
    <row r="48" spans="1:21" ht="16.5" x14ac:dyDescent="0.3">
      <c r="A48" s="6"/>
      <c r="B48" s="3"/>
      <c r="C48" s="80"/>
      <c r="D48" s="80"/>
      <c r="E48" s="82"/>
      <c r="F48" s="8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8"/>
      <c r="T48" s="82"/>
      <c r="U48" s="82"/>
    </row>
    <row r="49" spans="1:21" ht="16.5" x14ac:dyDescent="0.3">
      <c r="A49" s="6"/>
      <c r="B49" s="3"/>
      <c r="C49" s="80"/>
      <c r="D49" s="80"/>
      <c r="E49" s="82"/>
      <c r="F49" s="8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8"/>
      <c r="T49" s="82"/>
      <c r="U49" s="82"/>
    </row>
    <row r="50" spans="1:21" ht="16.5" x14ac:dyDescent="0.3">
      <c r="A50" s="6"/>
      <c r="B50" s="3"/>
      <c r="C50" s="80"/>
      <c r="D50" s="80"/>
      <c r="E50" s="82"/>
      <c r="F50" s="8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8"/>
      <c r="T50" s="82"/>
      <c r="U50" s="82"/>
    </row>
    <row r="51" spans="1:21" ht="16.5" x14ac:dyDescent="0.3">
      <c r="A51" s="6"/>
      <c r="B51" s="3"/>
      <c r="C51" s="80"/>
      <c r="D51" s="80"/>
      <c r="E51" s="82"/>
      <c r="F51" s="8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8"/>
      <c r="T51" s="82"/>
      <c r="U51" s="82"/>
    </row>
    <row r="52" spans="1:21" ht="16.5" x14ac:dyDescent="0.3">
      <c r="A52" s="6"/>
      <c r="B52" s="3"/>
      <c r="C52" s="80"/>
      <c r="D52" s="80"/>
      <c r="E52" s="82"/>
      <c r="F52" s="8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8"/>
      <c r="T52" s="82"/>
      <c r="U52" s="82"/>
    </row>
    <row r="53" spans="1:21" ht="16.5" x14ac:dyDescent="0.3">
      <c r="A53" s="6"/>
      <c r="B53" s="3"/>
      <c r="C53" s="80"/>
      <c r="D53" s="80"/>
      <c r="E53" s="82"/>
      <c r="F53" s="8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2"/>
      <c r="U53" s="82"/>
    </row>
    <row r="54" spans="1:21" ht="16.5" x14ac:dyDescent="0.3">
      <c r="A54" s="6"/>
      <c r="B54" s="3"/>
      <c r="C54" s="80"/>
      <c r="D54" s="80"/>
      <c r="E54" s="82"/>
      <c r="F54" s="8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2"/>
      <c r="U54" s="82"/>
    </row>
    <row r="55" spans="1:21" ht="16.5" x14ac:dyDescent="0.3">
      <c r="A55" s="6"/>
      <c r="B55" s="3"/>
      <c r="C55" s="80"/>
      <c r="D55" s="80"/>
      <c r="E55" s="82"/>
      <c r="F55" s="8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2"/>
      <c r="U55" s="82"/>
    </row>
    <row r="56" spans="1:21" ht="16.5" x14ac:dyDescent="0.3">
      <c r="A56" s="6"/>
      <c r="B56" s="3"/>
      <c r="C56" s="80"/>
      <c r="D56" s="80"/>
      <c r="E56" s="82"/>
      <c r="F56" s="8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2"/>
      <c r="U56" s="82"/>
    </row>
    <row r="57" spans="1:21" ht="16.5" x14ac:dyDescent="0.3">
      <c r="A57" s="6"/>
      <c r="B57" s="3"/>
      <c r="C57" s="80"/>
      <c r="D57" s="80"/>
      <c r="E57" s="82"/>
      <c r="F57" s="8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2"/>
      <c r="U57" s="82"/>
    </row>
    <row r="58" spans="1:21" ht="16.5" x14ac:dyDescent="0.3">
      <c r="A58" s="6"/>
      <c r="B58" s="3"/>
      <c r="C58" s="80"/>
      <c r="D58" s="80"/>
      <c r="E58" s="82"/>
      <c r="F58" s="8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8"/>
      <c r="T58" s="82"/>
      <c r="U58" s="82"/>
    </row>
    <row r="59" spans="1:21" ht="16.5" x14ac:dyDescent="0.3">
      <c r="A59" s="6"/>
      <c r="B59" s="3"/>
      <c r="C59" s="80"/>
      <c r="D59" s="80"/>
      <c r="E59" s="82"/>
      <c r="F59" s="8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8"/>
      <c r="T59" s="82"/>
      <c r="U59" s="82"/>
    </row>
    <row r="60" spans="1:21" ht="16.5" x14ac:dyDescent="0.3">
      <c r="A60" s="6"/>
      <c r="B60" s="3"/>
      <c r="C60" s="80"/>
      <c r="D60" s="80"/>
      <c r="E60" s="82"/>
      <c r="F60" s="8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8"/>
      <c r="T60" s="82"/>
      <c r="U60" s="82"/>
    </row>
    <row r="61" spans="1:21" ht="16.5" x14ac:dyDescent="0.3">
      <c r="A61" s="6"/>
      <c r="B61" s="3"/>
      <c r="C61" s="80"/>
      <c r="D61" s="80"/>
      <c r="E61" s="82"/>
      <c r="F61" s="8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8"/>
      <c r="T61" s="82"/>
      <c r="U61" s="82"/>
    </row>
    <row r="62" spans="1:21" ht="16.5" x14ac:dyDescent="0.3">
      <c r="A62" s="6"/>
      <c r="B62" s="3"/>
      <c r="C62" s="80"/>
      <c r="D62" s="80"/>
      <c r="E62" s="82"/>
      <c r="F62" s="8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8"/>
      <c r="T62" s="82"/>
      <c r="U62" s="82"/>
    </row>
    <row r="63" spans="1:21" ht="16.5" x14ac:dyDescent="0.3">
      <c r="A63" s="6"/>
      <c r="B63" s="3"/>
      <c r="C63" s="80"/>
      <c r="D63" s="80"/>
      <c r="E63" s="82"/>
      <c r="F63" s="8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8"/>
      <c r="T63" s="82"/>
      <c r="U63" s="82"/>
    </row>
    <row r="64" spans="1:21" ht="16.5" x14ac:dyDescent="0.3">
      <c r="A64" s="6"/>
      <c r="B64" s="3"/>
      <c r="C64" s="80"/>
      <c r="D64" s="80"/>
      <c r="E64" s="82"/>
      <c r="F64" s="8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8"/>
      <c r="T64" s="82"/>
      <c r="U64" s="82"/>
    </row>
    <row r="65" spans="1:21" ht="16.5" x14ac:dyDescent="0.3">
      <c r="A65" s="6"/>
      <c r="B65" s="3"/>
      <c r="C65" s="80"/>
      <c r="D65" s="80"/>
      <c r="E65" s="82"/>
      <c r="F65" s="8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8"/>
      <c r="T65" s="82"/>
      <c r="U65" s="82"/>
    </row>
    <row r="66" spans="1:21" ht="16.5" x14ac:dyDescent="0.3">
      <c r="A66" s="6"/>
      <c r="B66" s="3"/>
      <c r="C66" s="80"/>
      <c r="D66" s="80"/>
      <c r="E66" s="82"/>
      <c r="F66" s="8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8"/>
      <c r="T66" s="82"/>
      <c r="U66" s="82"/>
    </row>
    <row r="67" spans="1:21" ht="16.5" x14ac:dyDescent="0.3">
      <c r="A67" s="6"/>
      <c r="B67" s="3"/>
      <c r="C67" s="80"/>
      <c r="D67" s="80"/>
      <c r="E67" s="82"/>
      <c r="F67" s="8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8"/>
      <c r="T67" s="82"/>
      <c r="U67" s="82"/>
    </row>
    <row r="68" spans="1:21" ht="16.5" x14ac:dyDescent="0.3">
      <c r="A68" s="6"/>
      <c r="B68" s="3"/>
      <c r="C68" s="80"/>
      <c r="D68" s="80"/>
      <c r="E68" s="82"/>
      <c r="F68" s="8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8"/>
      <c r="T68" s="82"/>
      <c r="U68" s="82"/>
    </row>
    <row r="69" spans="1:21" ht="16.5" x14ac:dyDescent="0.3">
      <c r="A69" s="6"/>
      <c r="B69" s="3"/>
      <c r="C69" s="80"/>
      <c r="D69" s="80"/>
      <c r="E69" s="82"/>
      <c r="F69" s="8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8"/>
      <c r="T69" s="82"/>
      <c r="U69" s="82"/>
    </row>
    <row r="70" spans="1:21" ht="16.5" x14ac:dyDescent="0.3">
      <c r="A70" s="6"/>
      <c r="B70" s="3"/>
      <c r="C70" s="80"/>
      <c r="D70" s="80"/>
      <c r="E70" s="82"/>
      <c r="F70" s="8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8"/>
      <c r="T70" s="82"/>
      <c r="U70" s="82"/>
    </row>
    <row r="71" spans="1:21" ht="16.5" x14ac:dyDescent="0.3">
      <c r="A71" s="6"/>
      <c r="B71" s="3"/>
      <c r="C71" s="80"/>
      <c r="D71" s="80"/>
      <c r="E71" s="82"/>
      <c r="F71" s="8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8"/>
      <c r="T71" s="82"/>
      <c r="U71" s="82"/>
    </row>
    <row r="72" spans="1:21" x14ac:dyDescent="0.25">
      <c r="A72" s="74"/>
      <c r="B72" s="83"/>
      <c r="C72" s="80"/>
      <c r="D72" s="80"/>
      <c r="E72" s="82"/>
      <c r="F72" s="82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93"/>
      <c r="T72" s="82"/>
      <c r="U72" s="82"/>
    </row>
    <row r="73" spans="1:21" x14ac:dyDescent="0.25">
      <c r="A73" s="74"/>
      <c r="B73" s="83"/>
      <c r="C73" s="80"/>
      <c r="D73" s="80"/>
      <c r="E73" s="82"/>
      <c r="F73" s="82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93"/>
      <c r="T73" s="82"/>
      <c r="U73" s="82"/>
    </row>
    <row r="74" spans="1:21" x14ac:dyDescent="0.25">
      <c r="A74" s="74"/>
      <c r="B74" s="83"/>
      <c r="C74" s="80"/>
      <c r="D74" s="80"/>
      <c r="E74" s="82"/>
      <c r="F74" s="82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93"/>
      <c r="T74" s="82"/>
      <c r="U74" s="82"/>
    </row>
    <row r="75" spans="1:21" x14ac:dyDescent="0.25">
      <c r="A75" s="74"/>
      <c r="B75" s="83"/>
      <c r="C75" s="80"/>
      <c r="D75" s="80"/>
      <c r="E75" s="82"/>
      <c r="F75" s="82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93"/>
      <c r="T75" s="82"/>
      <c r="U75" s="82"/>
    </row>
    <row r="76" spans="1:21" x14ac:dyDescent="0.25">
      <c r="A76" s="74"/>
      <c r="B76" s="83"/>
      <c r="C76" s="80"/>
      <c r="D76" s="80"/>
      <c r="E76" s="82"/>
      <c r="F76" s="82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93"/>
      <c r="T76" s="82"/>
      <c r="U76" s="82"/>
    </row>
    <row r="77" spans="1:21" x14ac:dyDescent="0.25">
      <c r="A77" s="74"/>
      <c r="B77" s="83"/>
      <c r="C77" s="80"/>
      <c r="D77" s="80"/>
      <c r="E77" s="82"/>
      <c r="F77" s="82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93"/>
      <c r="T77" s="82"/>
      <c r="U77" s="82"/>
    </row>
    <row r="78" spans="1:21" x14ac:dyDescent="0.25">
      <c r="A78" s="74"/>
      <c r="B78" s="83"/>
      <c r="C78" s="80"/>
      <c r="D78" s="80"/>
      <c r="E78" s="82"/>
      <c r="F78" s="82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93"/>
      <c r="T78" s="82"/>
      <c r="U78" s="82"/>
    </row>
    <row r="79" spans="1:21" x14ac:dyDescent="0.25">
      <c r="A79" s="74"/>
      <c r="B79" s="83"/>
      <c r="C79" s="80"/>
      <c r="D79" s="80"/>
      <c r="E79" s="82"/>
      <c r="F79" s="82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93"/>
      <c r="T79" s="82"/>
      <c r="U79" s="82"/>
    </row>
    <row r="80" spans="1:21" x14ac:dyDescent="0.25">
      <c r="A80" s="74"/>
      <c r="B80" s="83"/>
      <c r="C80" s="80"/>
      <c r="D80" s="80"/>
      <c r="E80" s="82"/>
      <c r="F80" s="82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93"/>
      <c r="T80" s="82"/>
      <c r="U80" s="82"/>
    </row>
    <row r="81" spans="1:21" x14ac:dyDescent="0.25">
      <c r="A81" s="74"/>
      <c r="B81" s="83"/>
      <c r="C81" s="80"/>
      <c r="D81" s="80"/>
      <c r="E81" s="82"/>
      <c r="F81" s="82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93"/>
      <c r="T81" s="82"/>
      <c r="U81" s="82"/>
    </row>
    <row r="82" spans="1:21" x14ac:dyDescent="0.25">
      <c r="A82" s="74"/>
      <c r="B82" s="83"/>
      <c r="C82" s="80"/>
      <c r="D82" s="80"/>
      <c r="E82" s="82"/>
      <c r="F82" s="82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93"/>
      <c r="T82" s="82"/>
      <c r="U82" s="82"/>
    </row>
    <row r="83" spans="1:21" x14ac:dyDescent="0.25">
      <c r="A83" s="74"/>
      <c r="B83" s="83"/>
      <c r="C83" s="80"/>
      <c r="D83" s="80"/>
      <c r="E83" s="82"/>
      <c r="F83" s="82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93"/>
      <c r="T83" s="82"/>
      <c r="U83" s="82"/>
    </row>
    <row r="84" spans="1:21" x14ac:dyDescent="0.25">
      <c r="A84" s="74"/>
      <c r="B84" s="83"/>
      <c r="C84" s="80"/>
      <c r="D84" s="80"/>
      <c r="E84" s="82"/>
      <c r="F84" s="82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93"/>
      <c r="T84" s="82"/>
      <c r="U84" s="82"/>
    </row>
    <row r="85" spans="1:21" x14ac:dyDescent="0.25">
      <c r="A85" s="74"/>
      <c r="B85" s="83"/>
      <c r="C85" s="80"/>
      <c r="D85" s="80"/>
      <c r="E85" s="82"/>
      <c r="F85" s="82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93"/>
      <c r="T85" s="82"/>
      <c r="U85" s="82"/>
    </row>
    <row r="86" spans="1:21" x14ac:dyDescent="0.25">
      <c r="A86" s="74"/>
      <c r="B86" s="83"/>
      <c r="C86" s="80"/>
      <c r="D86" s="80"/>
      <c r="E86" s="82"/>
      <c r="F86" s="82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93"/>
      <c r="T86" s="82"/>
      <c r="U86" s="82"/>
    </row>
    <row r="87" spans="1:21" x14ac:dyDescent="0.25">
      <c r="A87" s="74"/>
      <c r="B87" s="83"/>
      <c r="C87" s="80"/>
      <c r="D87" s="80"/>
      <c r="E87" s="82"/>
      <c r="F87" s="82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93"/>
      <c r="T87" s="82"/>
      <c r="U87" s="82"/>
    </row>
    <row r="88" spans="1:21" x14ac:dyDescent="0.25">
      <c r="A88" s="74"/>
      <c r="B88" s="83"/>
      <c r="C88" s="80"/>
      <c r="D88" s="80"/>
      <c r="E88" s="82"/>
      <c r="F88" s="82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93"/>
      <c r="T88" s="82"/>
      <c r="U88" s="82"/>
    </row>
    <row r="89" spans="1:21" x14ac:dyDescent="0.25">
      <c r="A89" s="74"/>
      <c r="B89" s="83"/>
      <c r="C89" s="80"/>
      <c r="D89" s="80"/>
      <c r="E89" s="82"/>
      <c r="F89" s="82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93"/>
      <c r="T89" s="82"/>
      <c r="U89" s="82"/>
    </row>
    <row r="90" spans="1:21" x14ac:dyDescent="0.25">
      <c r="A90" s="74"/>
      <c r="B90" s="83"/>
      <c r="C90" s="80"/>
      <c r="D90" s="80"/>
      <c r="E90" s="82"/>
      <c r="F90" s="82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93"/>
      <c r="T90" s="82"/>
      <c r="U90" s="82"/>
    </row>
    <row r="91" spans="1:21" x14ac:dyDescent="0.25">
      <c r="A91" s="74"/>
      <c r="B91" s="83"/>
      <c r="C91" s="80"/>
      <c r="D91" s="80"/>
      <c r="E91" s="82"/>
      <c r="F91" s="82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93"/>
      <c r="T91" s="82"/>
      <c r="U91" s="82"/>
    </row>
    <row r="92" spans="1:21" x14ac:dyDescent="0.25">
      <c r="A92" s="74"/>
      <c r="B92" s="83"/>
      <c r="C92" s="80"/>
      <c r="D92" s="80"/>
      <c r="E92" s="82"/>
      <c r="F92" s="82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93"/>
      <c r="T92" s="82"/>
      <c r="U92" s="82"/>
    </row>
    <row r="93" spans="1:21" x14ac:dyDescent="0.25">
      <c r="A93" s="74"/>
      <c r="B93" s="83"/>
      <c r="C93" s="80"/>
      <c r="D93" s="80"/>
      <c r="E93" s="82"/>
      <c r="F93" s="82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93"/>
      <c r="T93" s="82"/>
      <c r="U93" s="82"/>
    </row>
    <row r="94" spans="1:21" x14ac:dyDescent="0.25">
      <c r="A94" s="74"/>
      <c r="B94" s="83"/>
      <c r="C94" s="80"/>
      <c r="D94" s="80"/>
      <c r="E94" s="82"/>
      <c r="F94" s="82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93"/>
      <c r="T94" s="82"/>
      <c r="U94" s="82"/>
    </row>
    <row r="95" spans="1:21" x14ac:dyDescent="0.25">
      <c r="C95" s="80"/>
      <c r="D95" s="80"/>
      <c r="E95" s="82"/>
      <c r="F95" s="82"/>
    </row>
    <row r="96" spans="1:21" x14ac:dyDescent="0.25">
      <c r="C96" s="80"/>
      <c r="D96" s="80"/>
      <c r="E96" s="82"/>
      <c r="F96" s="82"/>
    </row>
    <row r="97" spans="3:6" x14ac:dyDescent="0.25">
      <c r="C97" s="80"/>
      <c r="D97" s="80"/>
      <c r="E97" s="82"/>
      <c r="F97" s="82"/>
    </row>
    <row r="98" spans="3:6" x14ac:dyDescent="0.25">
      <c r="C98" s="80"/>
      <c r="D98" s="80"/>
      <c r="E98" s="82"/>
      <c r="F98" s="82"/>
    </row>
  </sheetData>
  <conditionalFormatting sqref="G2">
    <cfRule type="expression" dxfId="13" priority="15">
      <formula>AND(J2=K2,G2="Yes")</formula>
    </cfRule>
  </conditionalFormatting>
  <conditionalFormatting sqref="H3:H8">
    <cfRule type="expression" dxfId="12" priority="4">
      <formula>AND(J3=K3,H3="Yes")</formula>
    </cfRule>
  </conditionalFormatting>
  <conditionalFormatting sqref="H10:H13">
    <cfRule type="expression" dxfId="11" priority="3">
      <formula>AND(J10=K10,H10="Yes")</formula>
    </cfRule>
  </conditionalFormatting>
  <conditionalFormatting sqref="H16:H22">
    <cfRule type="expression" dxfId="10" priority="1">
      <formula>AND(J16=K16,H16="Yes")</formula>
    </cfRule>
  </conditionalFormatting>
  <conditionalFormatting sqref="H24:H25">
    <cfRule type="expression" dxfId="9" priority="2">
      <formula>AND(J24=K24,H24="Yes")</formula>
    </cfRule>
  </conditionalFormatting>
  <conditionalFormatting sqref="H27">
    <cfRule type="expression" dxfId="8" priority="5">
      <formula>AND(J27=K27,H27="Yes")</formula>
    </cfRule>
  </conditionalFormatting>
  <conditionalFormatting sqref="H28:H498">
    <cfRule type="expression" dxfId="7" priority="49">
      <formula>AND(K28=L28,H28="Yes")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selection activeCell="D1" sqref="D1:E8"/>
    </sheetView>
  </sheetViews>
  <sheetFormatPr defaultRowHeight="15" x14ac:dyDescent="0.25"/>
  <cols>
    <col min="1" max="1" width="17.85546875" bestFit="1" customWidth="1"/>
  </cols>
  <sheetData>
    <row r="1" spans="1:5" ht="16.5" x14ac:dyDescent="0.3">
      <c r="A1" s="16">
        <v>2</v>
      </c>
      <c r="B1" s="78">
        <v>2</v>
      </c>
      <c r="C1" s="6"/>
      <c r="D1" s="79" t="s">
        <v>28</v>
      </c>
      <c r="E1" s="25">
        <v>0</v>
      </c>
    </row>
    <row r="2" spans="1:5" ht="16.5" x14ac:dyDescent="0.3">
      <c r="A2" s="18">
        <v>3</v>
      </c>
      <c r="B2" s="20">
        <v>3</v>
      </c>
      <c r="C2" s="6"/>
      <c r="D2" s="18" t="s">
        <v>58</v>
      </c>
      <c r="E2" s="26">
        <v>5.0000000000000001E-3</v>
      </c>
    </row>
    <row r="3" spans="1:5" ht="16.5" x14ac:dyDescent="0.3">
      <c r="A3" s="18">
        <v>4</v>
      </c>
      <c r="B3" s="20">
        <v>4</v>
      </c>
      <c r="C3" s="6"/>
      <c r="D3" s="18" t="s">
        <v>99</v>
      </c>
      <c r="E3" s="26">
        <v>0.97499999999999998</v>
      </c>
    </row>
    <row r="4" spans="1:5" ht="16.5" x14ac:dyDescent="0.3">
      <c r="A4" s="18">
        <v>5</v>
      </c>
      <c r="B4" s="20">
        <v>5</v>
      </c>
      <c r="C4" s="6"/>
      <c r="D4" s="18" t="s">
        <v>47</v>
      </c>
      <c r="E4" s="26">
        <v>0.03</v>
      </c>
    </row>
    <row r="5" spans="1:5" ht="16.5" x14ac:dyDescent="0.3">
      <c r="A5" s="18">
        <v>6</v>
      </c>
      <c r="B5" s="20">
        <v>6</v>
      </c>
      <c r="C5" s="6"/>
      <c r="D5" s="18" t="s">
        <v>27</v>
      </c>
      <c r="E5" s="26">
        <v>0.375</v>
      </c>
    </row>
    <row r="6" spans="1:5" ht="16.5" x14ac:dyDescent="0.3">
      <c r="A6" s="18">
        <v>7</v>
      </c>
      <c r="B6" s="20">
        <v>7</v>
      </c>
      <c r="C6" s="6"/>
      <c r="D6" s="18" t="s">
        <v>43</v>
      </c>
      <c r="E6" s="26">
        <v>0.625</v>
      </c>
    </row>
    <row r="7" spans="1:5" ht="16.5" x14ac:dyDescent="0.3">
      <c r="A7" s="18">
        <v>8</v>
      </c>
      <c r="B7" s="20">
        <v>8</v>
      </c>
      <c r="C7" s="6"/>
      <c r="D7" s="18" t="s">
        <v>39</v>
      </c>
      <c r="E7" s="26">
        <v>0.15</v>
      </c>
    </row>
    <row r="8" spans="1:5" ht="16.5" x14ac:dyDescent="0.3">
      <c r="A8" s="18">
        <v>9</v>
      </c>
      <c r="B8" s="20">
        <v>9</v>
      </c>
      <c r="C8" s="6"/>
      <c r="D8" s="21" t="s">
        <v>65</v>
      </c>
      <c r="E8" s="27">
        <v>0.85</v>
      </c>
    </row>
    <row r="9" spans="1:5" ht="16.5" x14ac:dyDescent="0.3">
      <c r="A9" s="18">
        <v>10</v>
      </c>
      <c r="B9" s="20">
        <v>10</v>
      </c>
      <c r="C9" s="6"/>
      <c r="D9" s="8"/>
      <c r="E9" s="14"/>
    </row>
    <row r="10" spans="1:5" ht="16.5" x14ac:dyDescent="0.3">
      <c r="A10" s="18" t="s">
        <v>26</v>
      </c>
      <c r="B10" s="19">
        <v>2.5000000000000001E-4</v>
      </c>
      <c r="C10" s="6"/>
      <c r="D10" s="6"/>
      <c r="E10" s="14"/>
    </row>
    <row r="11" spans="1:5" ht="16.5" x14ac:dyDescent="0.3">
      <c r="A11" s="18" t="s">
        <v>52</v>
      </c>
      <c r="B11" s="19">
        <v>5.0000000000000001E-4</v>
      </c>
      <c r="C11" s="6"/>
      <c r="D11" s="6"/>
      <c r="E11" s="14"/>
    </row>
    <row r="12" spans="1:5" ht="16.5" x14ac:dyDescent="0.3">
      <c r="A12" s="18" t="s">
        <v>38</v>
      </c>
      <c r="B12" s="19">
        <v>1E-3</v>
      </c>
      <c r="C12" s="6"/>
      <c r="D12" s="6"/>
      <c r="E12" s="14"/>
    </row>
    <row r="13" spans="1:5" ht="16.5" x14ac:dyDescent="0.3">
      <c r="A13" s="18" t="s">
        <v>61</v>
      </c>
      <c r="B13" s="19">
        <v>0.01</v>
      </c>
      <c r="C13" s="6"/>
      <c r="D13" s="6"/>
      <c r="E13" s="14"/>
    </row>
    <row r="14" spans="1:5" ht="16.5" x14ac:dyDescent="0.3">
      <c r="A14" s="18" t="s">
        <v>42</v>
      </c>
      <c r="B14" s="19">
        <v>0.1</v>
      </c>
      <c r="C14" s="6"/>
      <c r="D14" s="6"/>
      <c r="E14" s="14"/>
    </row>
    <row r="15" spans="1:5" ht="16.5" x14ac:dyDescent="0.3">
      <c r="A15" s="18" t="s">
        <v>103</v>
      </c>
      <c r="B15" s="19">
        <v>0.25</v>
      </c>
      <c r="C15" s="6"/>
      <c r="D15" s="6"/>
      <c r="E15" s="14"/>
    </row>
    <row r="16" spans="1:5" ht="16.5" x14ac:dyDescent="0.3">
      <c r="A16" s="18" t="s">
        <v>104</v>
      </c>
      <c r="B16" s="19">
        <v>0.5</v>
      </c>
      <c r="C16" s="6"/>
      <c r="D16" s="6"/>
      <c r="E16" s="14"/>
    </row>
    <row r="17" spans="1:5" ht="16.5" x14ac:dyDescent="0.3">
      <c r="A17" s="18" t="s">
        <v>105</v>
      </c>
      <c r="B17" s="20">
        <v>1</v>
      </c>
      <c r="C17" s="6"/>
      <c r="D17" s="6"/>
      <c r="E17" s="14"/>
    </row>
    <row r="18" spans="1:5" ht="16.5" x14ac:dyDescent="0.3">
      <c r="A18" s="21" t="s">
        <v>106</v>
      </c>
      <c r="B18" s="22">
        <v>-999</v>
      </c>
      <c r="C18" s="6"/>
      <c r="D18" s="6"/>
      <c r="E18" s="14"/>
    </row>
  </sheetData>
  <sortState xmlns:xlrd2="http://schemas.microsoft.com/office/spreadsheetml/2017/richdata2" ref="D1:E8">
    <sortCondition ref="D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98"/>
  <sheetViews>
    <sheetView topLeftCell="E1" workbookViewId="0">
      <pane ySplit="1" topLeftCell="A2" activePane="bottomLeft" state="frozen"/>
      <selection activeCell="H1" sqref="H1"/>
      <selection pane="bottomLeft" activeCell="P3" sqref="P3"/>
    </sheetView>
  </sheetViews>
  <sheetFormatPr defaultRowHeight="15" x14ac:dyDescent="0.25"/>
  <cols>
    <col min="1" max="1" width="8.28515625" bestFit="1" customWidth="1"/>
    <col min="2" max="2" width="24.28515625" bestFit="1" customWidth="1"/>
    <col min="4" max="5" width="11" customWidth="1"/>
    <col min="6" max="6" width="10.5703125" bestFit="1" customWidth="1"/>
    <col min="7" max="7" width="10.5703125" customWidth="1"/>
    <col min="8" max="8" width="11.28515625" customWidth="1"/>
    <col min="9" max="9" width="13.85546875" customWidth="1"/>
    <col min="10" max="10" width="24.140625" bestFit="1" customWidth="1"/>
    <col min="11" max="11" width="13" style="113" customWidth="1"/>
    <col min="12" max="12" width="29.7109375" bestFit="1" customWidth="1"/>
    <col min="13" max="13" width="9.140625" style="122"/>
    <col min="14" max="14" width="11" style="122" bestFit="1" customWidth="1"/>
    <col min="15" max="15" width="23.7109375" bestFit="1" customWidth="1"/>
    <col min="16" max="17" width="23.7109375" customWidth="1"/>
    <col min="18" max="18" width="9.140625" style="128"/>
    <col min="19" max="19" width="10.7109375" style="128" customWidth="1"/>
    <col min="20" max="20" width="10.42578125" style="114" customWidth="1"/>
    <col min="21" max="21" width="12" style="114" customWidth="1"/>
  </cols>
  <sheetData>
    <row r="1" spans="1:21" s="124" customFormat="1" ht="31.5" thickBot="1" x14ac:dyDescent="0.35">
      <c r="A1" s="119" t="s">
        <v>244</v>
      </c>
      <c r="B1" s="116" t="s">
        <v>247</v>
      </c>
      <c r="C1" s="117" t="s">
        <v>143</v>
      </c>
      <c r="D1" s="118" t="s">
        <v>144</v>
      </c>
      <c r="E1" s="117" t="s">
        <v>18</v>
      </c>
      <c r="F1" s="117" t="s">
        <v>19</v>
      </c>
      <c r="G1" s="117" t="s">
        <v>280</v>
      </c>
      <c r="H1" s="117" t="s">
        <v>214</v>
      </c>
      <c r="I1" s="119" t="s">
        <v>145</v>
      </c>
      <c r="J1" s="119" t="s">
        <v>172</v>
      </c>
      <c r="K1" s="123" t="s">
        <v>245</v>
      </c>
      <c r="L1" s="119" t="s">
        <v>164</v>
      </c>
      <c r="M1" s="125" t="s">
        <v>107</v>
      </c>
      <c r="N1" s="125" t="s">
        <v>278</v>
      </c>
      <c r="O1" s="119" t="s">
        <v>154</v>
      </c>
      <c r="P1" s="139" t="s">
        <v>282</v>
      </c>
      <c r="Q1" s="139" t="s">
        <v>287</v>
      </c>
      <c r="R1" s="126" t="s">
        <v>110</v>
      </c>
      <c r="S1" s="127" t="s">
        <v>279</v>
      </c>
      <c r="T1" s="129" t="s">
        <v>273</v>
      </c>
      <c r="U1" s="129" t="s">
        <v>274</v>
      </c>
    </row>
    <row r="2" spans="1:21" x14ac:dyDescent="0.25">
      <c r="A2" s="74">
        <f>Original_data!A2</f>
        <v>0</v>
      </c>
      <c r="B2" s="74">
        <f>Original_data!B2</f>
        <v>0</v>
      </c>
      <c r="C2" s="74">
        <f>Original_data!C2</f>
        <v>0</v>
      </c>
      <c r="D2" s="74">
        <f>Original_data!D2</f>
        <v>0</v>
      </c>
      <c r="E2" s="74">
        <f>Original_data!E2</f>
        <v>0</v>
      </c>
      <c r="F2" s="74">
        <f>Original_data!F2</f>
        <v>0</v>
      </c>
      <c r="G2" s="74">
        <f>Original_data!H2</f>
        <v>0</v>
      </c>
      <c r="H2" s="74">
        <f>Original_data!G2</f>
        <v>0</v>
      </c>
      <c r="I2" s="74">
        <f>Original_data!I2</f>
        <v>0</v>
      </c>
      <c r="J2" s="74">
        <f>Original_data!J2</f>
        <v>0</v>
      </c>
      <c r="K2" s="113">
        <f>IFERROR(LOOKUP($J2,Lookup_Tables!$A$3:$A$9,Lookup_Tables!$B$3:$B$9),0)</f>
        <v>0</v>
      </c>
      <c r="L2" s="74">
        <f>Original_data!K2</f>
        <v>0</v>
      </c>
      <c r="M2" s="122">
        <f>IFERROR(LOOKUP($L2,Lookup_Tables!$A$12:$A$18,Lookup_Tables!$B$12:$B$18),0)</f>
        <v>0</v>
      </c>
      <c r="N2" s="122">
        <f t="shared" ref="N2:N64" si="0">PRODUCT($K2*$M2)</f>
        <v>0</v>
      </c>
      <c r="O2" s="93">
        <f>Original_data!L2</f>
        <v>0</v>
      </c>
      <c r="P2" s="93">
        <f>Original_data!M2</f>
        <v>0</v>
      </c>
      <c r="Q2" s="93">
        <f>Original_data!N2</f>
        <v>0</v>
      </c>
      <c r="R2" s="128">
        <f>IFERROR(LOOKUP($O2,Lookup_Tables!$A$21:$A$28,Lookup_Tables!$B$21:$B$28),0)</f>
        <v>0</v>
      </c>
      <c r="S2" s="128">
        <f t="shared" ref="S2:S24" si="1">PRODUCT($K2*$R2)</f>
        <v>0</v>
      </c>
      <c r="T2" s="131" t="str">
        <f t="shared" ref="T2:T64" si="2">IFERROR((($N2-$S2)/($N2)),"")</f>
        <v/>
      </c>
      <c r="U2" s="131" t="str">
        <f>IFERROR(((SUM($N$2:$N2)-SUM($S$2:$S2))/(SUM($N$2:$N2))),"")</f>
        <v/>
      </c>
    </row>
    <row r="3" spans="1:21" x14ac:dyDescent="0.25">
      <c r="A3" s="74">
        <f>Original_data!A3</f>
        <v>0</v>
      </c>
      <c r="B3" s="74">
        <f>Original_data!B3</f>
        <v>0</v>
      </c>
      <c r="C3" s="74">
        <f>Original_data!C3</f>
        <v>0</v>
      </c>
      <c r="D3" s="74">
        <f>Original_data!D3</f>
        <v>0</v>
      </c>
      <c r="E3" s="74">
        <f>Original_data!E3</f>
        <v>0</v>
      </c>
      <c r="F3" s="74">
        <f>Original_data!F3</f>
        <v>0</v>
      </c>
      <c r="G3" s="74">
        <f>Original_data!H3</f>
        <v>0</v>
      </c>
      <c r="H3" s="74">
        <f>Original_data!G3</f>
        <v>0</v>
      </c>
      <c r="I3" s="74">
        <f>Original_data!I3</f>
        <v>0</v>
      </c>
      <c r="J3" s="74">
        <f>Original_data!J3</f>
        <v>0</v>
      </c>
      <c r="K3" s="113">
        <f>IFERROR(LOOKUP($J3,Lookup_Tables!$A$3:$A$9,Lookup_Tables!$B$3:$B$9),0)</f>
        <v>0</v>
      </c>
      <c r="L3" s="74">
        <f>Original_data!K3</f>
        <v>0</v>
      </c>
      <c r="M3" s="122">
        <f>IFERROR(LOOKUP($L3,Lookup_Tables!$A$12:$A$18,Lookup_Tables!$B$12:$B$18),0)</f>
        <v>0</v>
      </c>
      <c r="N3" s="122">
        <f t="shared" si="0"/>
        <v>0</v>
      </c>
      <c r="O3" s="93">
        <f>Original_data!L3</f>
        <v>0</v>
      </c>
      <c r="P3" s="93">
        <f>Original_data!M3</f>
        <v>0</v>
      </c>
      <c r="Q3" s="93">
        <f>Original_data!N3</f>
        <v>0</v>
      </c>
      <c r="R3" s="128">
        <f>IFERROR(LOOKUP($O3,Lookup_Tables!$A$21:$A$28,Lookup_Tables!$B$21:$B$28),0)</f>
        <v>0</v>
      </c>
      <c r="S3" s="128">
        <f t="shared" si="1"/>
        <v>0</v>
      </c>
      <c r="T3" s="131" t="str">
        <f t="shared" si="2"/>
        <v/>
      </c>
      <c r="U3" s="131" t="str">
        <f>IFERROR(((SUM($N$2:$N3)-SUM($S$2:$S3))/(SUM($N$2:$N3))),"")</f>
        <v/>
      </c>
    </row>
    <row r="4" spans="1:21" x14ac:dyDescent="0.25">
      <c r="A4" s="74">
        <f>Original_data!A4</f>
        <v>0</v>
      </c>
      <c r="B4" s="74">
        <f>Original_data!B4</f>
        <v>0</v>
      </c>
      <c r="C4" s="74">
        <f>Original_data!C4</f>
        <v>0</v>
      </c>
      <c r="D4" s="74">
        <f>Original_data!D4</f>
        <v>0</v>
      </c>
      <c r="E4" s="74">
        <f>Original_data!E4</f>
        <v>0</v>
      </c>
      <c r="F4" s="74">
        <f>Original_data!F4</f>
        <v>0</v>
      </c>
      <c r="G4" s="74">
        <f>Original_data!H4</f>
        <v>0</v>
      </c>
      <c r="H4" s="74">
        <f>Original_data!G4</f>
        <v>0</v>
      </c>
      <c r="I4" s="74">
        <f>Original_data!I4</f>
        <v>0</v>
      </c>
      <c r="J4" s="74">
        <f>Original_data!J4</f>
        <v>0</v>
      </c>
      <c r="K4" s="113">
        <f>IFERROR(LOOKUP($J4,Lookup_Tables!$A$3:$A$9,Lookup_Tables!$B$3:$B$9),0)</f>
        <v>0</v>
      </c>
      <c r="L4" s="74">
        <f>Original_data!K4</f>
        <v>0</v>
      </c>
      <c r="M4" s="122">
        <f>IFERROR(LOOKUP($L4,Lookup_Tables!$A$12:$A$18,Lookup_Tables!$B$12:$B$18),0)</f>
        <v>0</v>
      </c>
      <c r="N4" s="122">
        <f t="shared" si="0"/>
        <v>0</v>
      </c>
      <c r="O4" s="93">
        <f>Original_data!L4</f>
        <v>0</v>
      </c>
      <c r="P4" s="93">
        <f>Original_data!M4</f>
        <v>0</v>
      </c>
      <c r="Q4" s="93">
        <f>Original_data!N4</f>
        <v>0</v>
      </c>
      <c r="R4" s="128">
        <f>IFERROR(LOOKUP($O4,Lookup_Tables!$A$21:$A$28,Lookup_Tables!$B$21:$B$28),0)</f>
        <v>0</v>
      </c>
      <c r="S4" s="128">
        <f t="shared" si="1"/>
        <v>0</v>
      </c>
      <c r="T4" s="131" t="str">
        <f t="shared" si="2"/>
        <v/>
      </c>
      <c r="U4" s="131" t="str">
        <f>IFERROR(((SUM($N$2:$N4)-SUM($S$2:$S4))/(SUM($N$2:$N4))),"")</f>
        <v/>
      </c>
    </row>
    <row r="5" spans="1:21" x14ac:dyDescent="0.25">
      <c r="A5" s="74">
        <f>Original_data!A5</f>
        <v>0</v>
      </c>
      <c r="B5" s="74">
        <f>Original_data!B5</f>
        <v>0</v>
      </c>
      <c r="C5" s="74">
        <f>Original_data!C5</f>
        <v>0</v>
      </c>
      <c r="D5" s="74">
        <f>Original_data!D5</f>
        <v>0</v>
      </c>
      <c r="E5" s="74">
        <f>Original_data!E5</f>
        <v>0</v>
      </c>
      <c r="F5" s="74">
        <f>Original_data!F5</f>
        <v>0</v>
      </c>
      <c r="G5" s="74">
        <f>Original_data!H5</f>
        <v>0</v>
      </c>
      <c r="H5" s="74">
        <f>Original_data!G5</f>
        <v>0</v>
      </c>
      <c r="I5" s="74">
        <f>Original_data!I5</f>
        <v>0</v>
      </c>
      <c r="J5" s="74">
        <f>Original_data!J5</f>
        <v>0</v>
      </c>
      <c r="K5" s="113">
        <f>IFERROR(LOOKUP($J5,Lookup_Tables!$A$3:$A$9,Lookup_Tables!$B$3:$B$9),0)</f>
        <v>0</v>
      </c>
      <c r="L5" s="74">
        <f>Original_data!K5</f>
        <v>0</v>
      </c>
      <c r="M5" s="122">
        <f>IFERROR(LOOKUP($L5,Lookup_Tables!$A$12:$A$18,Lookup_Tables!$B$12:$B$18),0)</f>
        <v>0</v>
      </c>
      <c r="N5" s="122">
        <f t="shared" si="0"/>
        <v>0</v>
      </c>
      <c r="O5" s="93">
        <f>Original_data!L5</f>
        <v>0</v>
      </c>
      <c r="P5" s="93">
        <f>Original_data!M5</f>
        <v>0</v>
      </c>
      <c r="Q5" s="93">
        <f>Original_data!N5</f>
        <v>0</v>
      </c>
      <c r="R5" s="128">
        <f>IFERROR(LOOKUP($O5,Lookup_Tables!$A$21:$A$28,Lookup_Tables!$B$21:$B$28),0)</f>
        <v>0</v>
      </c>
      <c r="S5" s="128">
        <f t="shared" si="1"/>
        <v>0</v>
      </c>
      <c r="T5" s="131" t="str">
        <f t="shared" si="2"/>
        <v/>
      </c>
      <c r="U5" s="131" t="str">
        <f>IFERROR(((SUM($N$2:$N5)-SUM($S$2:$S5))/(SUM($N$2:$N5))),"")</f>
        <v/>
      </c>
    </row>
    <row r="6" spans="1:21" x14ac:dyDescent="0.25">
      <c r="A6" s="74">
        <f>Original_data!A6</f>
        <v>0</v>
      </c>
      <c r="B6" s="74">
        <f>Original_data!B6</f>
        <v>0</v>
      </c>
      <c r="C6" s="74">
        <f>Original_data!C6</f>
        <v>0</v>
      </c>
      <c r="D6" s="74">
        <f>Original_data!D6</f>
        <v>0</v>
      </c>
      <c r="E6" s="74">
        <f>Original_data!E6</f>
        <v>0</v>
      </c>
      <c r="F6" s="74">
        <f>Original_data!F6</f>
        <v>0</v>
      </c>
      <c r="G6" s="74">
        <f>Original_data!H6</f>
        <v>0</v>
      </c>
      <c r="H6" s="74">
        <f>Original_data!G6</f>
        <v>0</v>
      </c>
      <c r="I6" s="74">
        <f>Original_data!I6</f>
        <v>0</v>
      </c>
      <c r="J6" s="74">
        <f>Original_data!J6</f>
        <v>0</v>
      </c>
      <c r="K6" s="113">
        <f>IFERROR(LOOKUP($J6,Lookup_Tables!$A$3:$A$9,Lookup_Tables!$B$3:$B$9),0)</f>
        <v>0</v>
      </c>
      <c r="L6" s="74">
        <f>Original_data!K6</f>
        <v>0</v>
      </c>
      <c r="M6" s="122">
        <f>IFERROR(LOOKUP($L6,Lookup_Tables!$A$12:$A$18,Lookup_Tables!$B$12:$B$18),0)</f>
        <v>0</v>
      </c>
      <c r="N6" s="122">
        <f t="shared" si="0"/>
        <v>0</v>
      </c>
      <c r="O6" s="93">
        <f>Original_data!L6</f>
        <v>0</v>
      </c>
      <c r="P6" s="93">
        <f>Original_data!M6</f>
        <v>0</v>
      </c>
      <c r="Q6" s="93">
        <f>Original_data!N6</f>
        <v>0</v>
      </c>
      <c r="R6" s="128">
        <f>IFERROR(LOOKUP($O6,Lookup_Tables!$A$21:$A$28,Lookup_Tables!$B$21:$B$28),0)</f>
        <v>0</v>
      </c>
      <c r="S6" s="128">
        <f t="shared" si="1"/>
        <v>0</v>
      </c>
      <c r="T6" s="131" t="str">
        <f t="shared" si="2"/>
        <v/>
      </c>
      <c r="U6" s="131" t="str">
        <f>IFERROR(((SUM($N$2:$N6)-SUM($S$2:$S6))/(SUM($N$2:$N6))),"")</f>
        <v/>
      </c>
    </row>
    <row r="7" spans="1:21" x14ac:dyDescent="0.25">
      <c r="A7" s="74">
        <f>Original_data!A7</f>
        <v>0</v>
      </c>
      <c r="B7" s="74">
        <f>Original_data!B7</f>
        <v>0</v>
      </c>
      <c r="C7" s="74">
        <f>Original_data!C7</f>
        <v>0</v>
      </c>
      <c r="D7" s="74">
        <f>Original_data!D7</f>
        <v>0</v>
      </c>
      <c r="E7" s="74">
        <f>Original_data!E7</f>
        <v>0</v>
      </c>
      <c r="F7" s="74">
        <f>Original_data!F7</f>
        <v>0</v>
      </c>
      <c r="G7" s="74">
        <f>Original_data!H7</f>
        <v>0</v>
      </c>
      <c r="H7" s="74">
        <f>Original_data!G7</f>
        <v>0</v>
      </c>
      <c r="I7" s="74">
        <f>Original_data!I7</f>
        <v>0</v>
      </c>
      <c r="J7" s="74">
        <f>Original_data!J7</f>
        <v>0</v>
      </c>
      <c r="K7" s="113">
        <f>IFERROR(LOOKUP($J7,Lookup_Tables!$A$3:$A$9,Lookup_Tables!$B$3:$B$9),0)</f>
        <v>0</v>
      </c>
      <c r="L7" s="74">
        <f>Original_data!K7</f>
        <v>0</v>
      </c>
      <c r="M7" s="122">
        <f>IFERROR(LOOKUP($L7,Lookup_Tables!$A$12:$A$18,Lookup_Tables!$B$12:$B$18),0)</f>
        <v>0</v>
      </c>
      <c r="N7" s="122">
        <f t="shared" si="0"/>
        <v>0</v>
      </c>
      <c r="O7" s="93">
        <f>Original_data!L7</f>
        <v>0</v>
      </c>
      <c r="P7" s="93">
        <f>Original_data!M7</f>
        <v>0</v>
      </c>
      <c r="Q7" s="93">
        <f>Original_data!N7</f>
        <v>0</v>
      </c>
      <c r="R7" s="128">
        <f>IFERROR(LOOKUP($O7,Lookup_Tables!$A$21:$A$28,Lookup_Tables!$B$21:$B$28),0)</f>
        <v>0</v>
      </c>
      <c r="S7" s="128">
        <f t="shared" si="1"/>
        <v>0</v>
      </c>
      <c r="T7" s="131" t="str">
        <f t="shared" si="2"/>
        <v/>
      </c>
      <c r="U7" s="131" t="str">
        <f>IFERROR(((SUM($N$2:$N7)-SUM($S$2:$S7))/(SUM($N$2:$N7))),"")</f>
        <v/>
      </c>
    </row>
    <row r="8" spans="1:21" x14ac:dyDescent="0.25">
      <c r="A8" s="74">
        <f>Original_data!A8</f>
        <v>0</v>
      </c>
      <c r="B8" s="74">
        <f>Original_data!B8</f>
        <v>0</v>
      </c>
      <c r="C8" s="74">
        <f>Original_data!C8</f>
        <v>0</v>
      </c>
      <c r="D8" s="74">
        <f>Original_data!D8</f>
        <v>0</v>
      </c>
      <c r="E8" s="74">
        <f>Original_data!E8</f>
        <v>0</v>
      </c>
      <c r="F8" s="74">
        <f>Original_data!F8</f>
        <v>0</v>
      </c>
      <c r="G8" s="74">
        <f>Original_data!H8</f>
        <v>0</v>
      </c>
      <c r="H8" s="74">
        <f>Original_data!G8</f>
        <v>0</v>
      </c>
      <c r="I8" s="74">
        <f>Original_data!I8</f>
        <v>0</v>
      </c>
      <c r="J8" s="74">
        <f>Original_data!J8</f>
        <v>0</v>
      </c>
      <c r="K8" s="113">
        <f>IFERROR(LOOKUP($J8,Lookup_Tables!$A$3:$A$9,Lookup_Tables!$B$3:$B$9),0)</f>
        <v>0</v>
      </c>
      <c r="L8" s="74">
        <f>Original_data!K8</f>
        <v>0</v>
      </c>
      <c r="M8" s="122">
        <f>IFERROR(LOOKUP($L8,Lookup_Tables!$A$12:$A$18,Lookup_Tables!$B$12:$B$18),0)</f>
        <v>0</v>
      </c>
      <c r="N8" s="122">
        <f t="shared" si="0"/>
        <v>0</v>
      </c>
      <c r="O8" s="93">
        <f>Original_data!L8</f>
        <v>0</v>
      </c>
      <c r="P8" s="93">
        <f>Original_data!M8</f>
        <v>0</v>
      </c>
      <c r="Q8" s="93">
        <f>Original_data!N8</f>
        <v>0</v>
      </c>
      <c r="R8" s="128">
        <f>IFERROR(LOOKUP($O8,Lookup_Tables!$A$21:$A$28,Lookup_Tables!$B$21:$B$28),0)</f>
        <v>0</v>
      </c>
      <c r="S8" s="128">
        <f>PRODUCT($K8*$R8)</f>
        <v>0</v>
      </c>
      <c r="T8" s="131" t="str">
        <f>IFERROR((($N8-$S8)/($N8)),"")</f>
        <v/>
      </c>
      <c r="U8" s="131" t="str">
        <f>IFERROR(((SUM($N$2:$N8)-SUM($S$2:$S8))/(SUM($N$2:$N8))),"")</f>
        <v/>
      </c>
    </row>
    <row r="9" spans="1:21" x14ac:dyDescent="0.25">
      <c r="A9" s="74">
        <f>Original_data!A9</f>
        <v>0</v>
      </c>
      <c r="B9" s="74">
        <f>Original_data!B9</f>
        <v>0</v>
      </c>
      <c r="C9" s="74">
        <f>Original_data!C9</f>
        <v>0</v>
      </c>
      <c r="D9" s="74">
        <f>Original_data!D9</f>
        <v>0</v>
      </c>
      <c r="E9" s="74">
        <f>Original_data!E9</f>
        <v>0</v>
      </c>
      <c r="F9" s="74">
        <f>Original_data!F9</f>
        <v>0</v>
      </c>
      <c r="G9" s="74">
        <f>Original_data!H9</f>
        <v>0</v>
      </c>
      <c r="H9" s="74">
        <f>Original_data!G9</f>
        <v>0</v>
      </c>
      <c r="I9" s="74">
        <f>Original_data!I9</f>
        <v>0</v>
      </c>
      <c r="J9" s="74">
        <f>Original_data!J9</f>
        <v>0</v>
      </c>
      <c r="K9" s="113">
        <f>IFERROR(LOOKUP($J9,Lookup_Tables!$A$3:$A$9,Lookup_Tables!$B$3:$B$9),0)</f>
        <v>0</v>
      </c>
      <c r="L9" s="74">
        <f>Original_data!K9</f>
        <v>0</v>
      </c>
      <c r="M9" s="122">
        <f>IFERROR(LOOKUP($L9,Lookup_Tables!$A$12:$A$18,Lookup_Tables!$B$12:$B$18),0)</f>
        <v>0</v>
      </c>
      <c r="N9" s="122">
        <f t="shared" si="0"/>
        <v>0</v>
      </c>
      <c r="O9" s="93">
        <f>Original_data!L9</f>
        <v>0</v>
      </c>
      <c r="P9" s="93">
        <f>Original_data!M9</f>
        <v>0</v>
      </c>
      <c r="Q9" s="93">
        <f>Original_data!N9</f>
        <v>0</v>
      </c>
      <c r="R9" s="128">
        <f>IFERROR(LOOKUP($O9,Lookup_Tables!$A$21:$A$28,Lookup_Tables!$B$21:$B$28),0)</f>
        <v>0</v>
      </c>
      <c r="S9" s="128">
        <f t="shared" si="1"/>
        <v>0</v>
      </c>
      <c r="T9" s="131" t="str">
        <f t="shared" si="2"/>
        <v/>
      </c>
      <c r="U9" s="131" t="str">
        <f>IFERROR(((SUM($N$2:$N9)-SUM($S$2:$S9))/(SUM($N$2:$N9))),"")</f>
        <v/>
      </c>
    </row>
    <row r="10" spans="1:21" x14ac:dyDescent="0.25">
      <c r="A10" s="74">
        <f>Original_data!A10</f>
        <v>0</v>
      </c>
      <c r="B10" s="74">
        <f>Original_data!B10</f>
        <v>0</v>
      </c>
      <c r="C10" s="74">
        <f>Original_data!C10</f>
        <v>0</v>
      </c>
      <c r="D10" s="74">
        <f>Original_data!D10</f>
        <v>0</v>
      </c>
      <c r="E10" s="74">
        <f>Original_data!E10</f>
        <v>0</v>
      </c>
      <c r="F10" s="74">
        <f>Original_data!F10</f>
        <v>0</v>
      </c>
      <c r="G10" s="74">
        <f>Original_data!H10</f>
        <v>0</v>
      </c>
      <c r="H10" s="74">
        <f>Original_data!G10</f>
        <v>0</v>
      </c>
      <c r="I10" s="74">
        <f>Original_data!I10</f>
        <v>0</v>
      </c>
      <c r="J10" s="74">
        <f>Original_data!J10</f>
        <v>0</v>
      </c>
      <c r="K10" s="113">
        <f>IFERROR(LOOKUP($J10,Lookup_Tables!$A$3:$A$9,Lookup_Tables!$B$3:$B$9),0)</f>
        <v>0</v>
      </c>
      <c r="L10" s="74">
        <f>Original_data!K10</f>
        <v>0</v>
      </c>
      <c r="M10" s="122">
        <f>IFERROR(LOOKUP($L10,Lookup_Tables!$A$12:$A$18,Lookup_Tables!$B$12:$B$18),0)</f>
        <v>0</v>
      </c>
      <c r="N10" s="122">
        <f t="shared" si="0"/>
        <v>0</v>
      </c>
      <c r="O10" s="93">
        <f>Original_data!L10</f>
        <v>0</v>
      </c>
      <c r="P10" s="93">
        <f>Original_data!M10</f>
        <v>0</v>
      </c>
      <c r="Q10" s="93">
        <f>Original_data!N10</f>
        <v>0</v>
      </c>
      <c r="R10" s="128">
        <f>IFERROR(LOOKUP($O10,Lookup_Tables!$A$21:$A$28,Lookup_Tables!$B$21:$B$28),0)</f>
        <v>0</v>
      </c>
      <c r="S10" s="128">
        <f t="shared" si="1"/>
        <v>0</v>
      </c>
      <c r="T10" s="131" t="str">
        <f t="shared" si="2"/>
        <v/>
      </c>
      <c r="U10" s="131" t="str">
        <f>IFERROR(((SUM($N$2:$N10)-SUM($S$2:$S10))/(SUM($N$2:$N10))),"")</f>
        <v/>
      </c>
    </row>
    <row r="11" spans="1:21" x14ac:dyDescent="0.25">
      <c r="A11" s="74">
        <f>Original_data!A11</f>
        <v>0</v>
      </c>
      <c r="B11" s="74">
        <f>Original_data!B11</f>
        <v>0</v>
      </c>
      <c r="C11" s="74">
        <f>Original_data!C11</f>
        <v>0</v>
      </c>
      <c r="D11" s="74">
        <f>Original_data!D11</f>
        <v>0</v>
      </c>
      <c r="E11" s="74">
        <f>Original_data!E11</f>
        <v>0</v>
      </c>
      <c r="F11" s="74">
        <f>Original_data!F11</f>
        <v>0</v>
      </c>
      <c r="G11" s="74">
        <f>Original_data!H11</f>
        <v>0</v>
      </c>
      <c r="H11" s="74">
        <f>Original_data!G11</f>
        <v>0</v>
      </c>
      <c r="I11" s="74">
        <f>Original_data!I11</f>
        <v>0</v>
      </c>
      <c r="J11" s="74">
        <f>Original_data!J11</f>
        <v>0</v>
      </c>
      <c r="K11" s="113">
        <f>IFERROR(LOOKUP($J11,Lookup_Tables!$A$3:$A$9,Lookup_Tables!$B$3:$B$9),0)</f>
        <v>0</v>
      </c>
      <c r="L11" s="74">
        <f>Original_data!K11</f>
        <v>0</v>
      </c>
      <c r="M11" s="122">
        <f>IFERROR(LOOKUP($L11,Lookup_Tables!$A$12:$A$18,Lookup_Tables!$B$12:$B$18),0)</f>
        <v>0</v>
      </c>
      <c r="N11" s="122">
        <f t="shared" si="0"/>
        <v>0</v>
      </c>
      <c r="O11" s="93">
        <f>Original_data!L11</f>
        <v>0</v>
      </c>
      <c r="P11" s="93">
        <f>Original_data!M11</f>
        <v>0</v>
      </c>
      <c r="Q11" s="93">
        <f>Original_data!N11</f>
        <v>0</v>
      </c>
      <c r="R11" s="128">
        <f>IFERROR(LOOKUP($O11,Lookup_Tables!$A$21:$A$28,Lookup_Tables!$B$21:$B$28),0)</f>
        <v>0</v>
      </c>
      <c r="S11" s="128">
        <f t="shared" si="1"/>
        <v>0</v>
      </c>
      <c r="T11" s="131" t="str">
        <f t="shared" si="2"/>
        <v/>
      </c>
      <c r="U11" s="131" t="str">
        <f>IFERROR(((SUM($N$2:$N11)-SUM($S$2:$S11))/(SUM($N$2:$N11))),"")</f>
        <v/>
      </c>
    </row>
    <row r="12" spans="1:21" x14ac:dyDescent="0.25">
      <c r="A12" s="74">
        <f>Original_data!A12</f>
        <v>0</v>
      </c>
      <c r="B12" s="74">
        <f>Original_data!B12</f>
        <v>0</v>
      </c>
      <c r="C12" s="74">
        <f>Original_data!C12</f>
        <v>0</v>
      </c>
      <c r="D12" s="74">
        <f>Original_data!D12</f>
        <v>0</v>
      </c>
      <c r="E12" s="74">
        <f>Original_data!E12</f>
        <v>0</v>
      </c>
      <c r="F12" s="74">
        <f>Original_data!F12</f>
        <v>0</v>
      </c>
      <c r="G12" s="74">
        <f>Original_data!H12</f>
        <v>0</v>
      </c>
      <c r="H12" s="74">
        <f>Original_data!G12</f>
        <v>0</v>
      </c>
      <c r="I12" s="74">
        <f>Original_data!I12</f>
        <v>0</v>
      </c>
      <c r="J12" s="74">
        <f>Original_data!J12</f>
        <v>0</v>
      </c>
      <c r="K12" s="113">
        <f>IFERROR(LOOKUP($J12,Lookup_Tables!$A$3:$A$9,Lookup_Tables!$B$3:$B$9),0)</f>
        <v>0</v>
      </c>
      <c r="L12" s="74">
        <f>Original_data!K12</f>
        <v>0</v>
      </c>
      <c r="M12" s="122">
        <f>IFERROR(LOOKUP($L12,Lookup_Tables!$A$12:$A$18,Lookup_Tables!$B$12:$B$18),0)</f>
        <v>0</v>
      </c>
      <c r="N12" s="122">
        <f t="shared" si="0"/>
        <v>0</v>
      </c>
      <c r="O12" s="93">
        <f>Original_data!L12</f>
        <v>0</v>
      </c>
      <c r="P12" s="93">
        <f>Original_data!M12</f>
        <v>0</v>
      </c>
      <c r="Q12" s="93">
        <f>Original_data!N12</f>
        <v>0</v>
      </c>
      <c r="R12" s="128">
        <f>IFERROR(LOOKUP($O12,Lookup_Tables!$A$21:$A$28,Lookup_Tables!$B$21:$B$28),0)</f>
        <v>0</v>
      </c>
      <c r="S12" s="128">
        <f t="shared" si="1"/>
        <v>0</v>
      </c>
      <c r="T12" s="131" t="str">
        <f t="shared" si="2"/>
        <v/>
      </c>
      <c r="U12" s="131" t="str">
        <f>IFERROR(((SUM($N$2:$N12)-SUM($S$2:$S12))/(SUM($N$2:$N12))),"")</f>
        <v/>
      </c>
    </row>
    <row r="13" spans="1:21" x14ac:dyDescent="0.25">
      <c r="A13" s="74">
        <f>Original_data!A13</f>
        <v>0</v>
      </c>
      <c r="B13" s="74">
        <f>Original_data!B13</f>
        <v>0</v>
      </c>
      <c r="C13" s="74">
        <f>Original_data!C13</f>
        <v>0</v>
      </c>
      <c r="D13" s="74">
        <f>Original_data!D13</f>
        <v>0</v>
      </c>
      <c r="E13" s="74">
        <f>Original_data!E13</f>
        <v>0</v>
      </c>
      <c r="F13" s="74">
        <f>Original_data!F13</f>
        <v>0</v>
      </c>
      <c r="G13" s="74">
        <f>Original_data!H13</f>
        <v>0</v>
      </c>
      <c r="H13" s="74">
        <f>Original_data!G13</f>
        <v>0</v>
      </c>
      <c r="I13" s="74">
        <f>Original_data!I13</f>
        <v>0</v>
      </c>
      <c r="J13" s="74">
        <f>Original_data!J13</f>
        <v>0</v>
      </c>
      <c r="K13" s="113">
        <f>IFERROR(LOOKUP($J13,Lookup_Tables!$A$3:$A$9,Lookup_Tables!$B$3:$B$9),0)</f>
        <v>0</v>
      </c>
      <c r="L13" s="74">
        <f>Original_data!K13</f>
        <v>0</v>
      </c>
      <c r="M13" s="122">
        <f>IFERROR(LOOKUP($L13,Lookup_Tables!$A$12:$A$18,Lookup_Tables!$B$12:$B$18),0)</f>
        <v>0</v>
      </c>
      <c r="N13" s="122">
        <f t="shared" si="0"/>
        <v>0</v>
      </c>
      <c r="O13" s="93">
        <f>Original_data!L13</f>
        <v>0</v>
      </c>
      <c r="P13" s="93">
        <f>Original_data!M13</f>
        <v>0</v>
      </c>
      <c r="Q13" s="93">
        <f>Original_data!N13</f>
        <v>0</v>
      </c>
      <c r="R13" s="128">
        <f>IFERROR(LOOKUP($O13,Lookup_Tables!$A$21:$A$28,Lookup_Tables!$B$21:$B$28),0)</f>
        <v>0</v>
      </c>
      <c r="S13" s="128">
        <f t="shared" si="1"/>
        <v>0</v>
      </c>
      <c r="T13" s="131" t="str">
        <f t="shared" si="2"/>
        <v/>
      </c>
      <c r="U13" s="131" t="str">
        <f>IFERROR(((SUM($N$2:$N13)-SUM($S$2:$S13))/(SUM($N$2:$N13))),"")</f>
        <v/>
      </c>
    </row>
    <row r="14" spans="1:21" x14ac:dyDescent="0.25">
      <c r="A14" s="74">
        <f>Original_data!A14</f>
        <v>0</v>
      </c>
      <c r="B14" s="74">
        <f>Original_data!B14</f>
        <v>0</v>
      </c>
      <c r="C14" s="74">
        <f>Original_data!C14</f>
        <v>0</v>
      </c>
      <c r="D14" s="74">
        <f>Original_data!D14</f>
        <v>0</v>
      </c>
      <c r="E14" s="74">
        <f>Original_data!E14</f>
        <v>0</v>
      </c>
      <c r="F14" s="74">
        <f>Original_data!F14</f>
        <v>0</v>
      </c>
      <c r="G14" s="74">
        <f>Original_data!H14</f>
        <v>0</v>
      </c>
      <c r="H14" s="74">
        <f>Original_data!G14</f>
        <v>0</v>
      </c>
      <c r="I14" s="74">
        <f>Original_data!I14</f>
        <v>0</v>
      </c>
      <c r="J14" s="74">
        <f>Original_data!J14</f>
        <v>0</v>
      </c>
      <c r="K14" s="113">
        <f>IFERROR(LOOKUP($J14,Lookup_Tables!$A$3:$A$9,Lookup_Tables!$B$3:$B$9),0)</f>
        <v>0</v>
      </c>
      <c r="L14" s="74">
        <f>Original_data!K14</f>
        <v>0</v>
      </c>
      <c r="M14" s="122">
        <f>IFERROR(LOOKUP($L14,Lookup_Tables!$A$12:$A$18,Lookup_Tables!$B$12:$B$18),0)</f>
        <v>0</v>
      </c>
      <c r="N14" s="122">
        <f t="shared" si="0"/>
        <v>0</v>
      </c>
      <c r="O14" s="93">
        <f>Original_data!L14</f>
        <v>0</v>
      </c>
      <c r="P14" s="93">
        <f>Original_data!M14</f>
        <v>0</v>
      </c>
      <c r="Q14" s="93">
        <f>Original_data!N14</f>
        <v>0</v>
      </c>
      <c r="R14" s="128">
        <f>IFERROR(LOOKUP($O14,Lookup_Tables!$A$21:$A$28,Lookup_Tables!$B$21:$B$28),0)</f>
        <v>0</v>
      </c>
      <c r="S14" s="128">
        <f t="shared" si="1"/>
        <v>0</v>
      </c>
      <c r="T14" s="131" t="str">
        <f t="shared" si="2"/>
        <v/>
      </c>
      <c r="U14" s="131" t="str">
        <f>IFERROR(((SUM($N$2:$N14)-SUM($S$2:$S14))/(SUM($N$2:$N14))),"")</f>
        <v/>
      </c>
    </row>
    <row r="15" spans="1:21" x14ac:dyDescent="0.25">
      <c r="A15" s="74">
        <f>Original_data!A15</f>
        <v>0</v>
      </c>
      <c r="B15" s="74">
        <f>Original_data!B15</f>
        <v>0</v>
      </c>
      <c r="C15" s="74">
        <f>Original_data!C15</f>
        <v>0</v>
      </c>
      <c r="D15" s="74">
        <f>Original_data!D15</f>
        <v>0</v>
      </c>
      <c r="E15" s="74">
        <f>Original_data!E15</f>
        <v>0</v>
      </c>
      <c r="F15" s="74">
        <f>Original_data!F15</f>
        <v>0</v>
      </c>
      <c r="G15" s="74">
        <f>Original_data!H15</f>
        <v>0</v>
      </c>
      <c r="H15" s="74">
        <f>Original_data!G15</f>
        <v>0</v>
      </c>
      <c r="I15" s="74">
        <f>Original_data!I15</f>
        <v>0</v>
      </c>
      <c r="J15" s="74">
        <f>Original_data!J15</f>
        <v>0</v>
      </c>
      <c r="K15" s="113">
        <f>IFERROR(LOOKUP($J15,Lookup_Tables!$A$3:$A$9,Lookup_Tables!$B$3:$B$9),0)</f>
        <v>0</v>
      </c>
      <c r="L15" s="74">
        <f>Original_data!K15</f>
        <v>0</v>
      </c>
      <c r="M15" s="122">
        <f>IFERROR(LOOKUP($L15,Lookup_Tables!$A$12:$A$18,Lookup_Tables!$B$12:$B$18),0)</f>
        <v>0</v>
      </c>
      <c r="N15" s="122">
        <f t="shared" si="0"/>
        <v>0</v>
      </c>
      <c r="O15" s="93">
        <f>Original_data!L15</f>
        <v>0</v>
      </c>
      <c r="P15" s="93">
        <f>Original_data!M15</f>
        <v>0</v>
      </c>
      <c r="Q15" s="93">
        <f>Original_data!N15</f>
        <v>0</v>
      </c>
      <c r="R15" s="128">
        <f>IFERROR(LOOKUP($O15,Lookup_Tables!$A$21:$A$28,Lookup_Tables!$B$21:$B$28),0)</f>
        <v>0</v>
      </c>
      <c r="S15" s="128">
        <f t="shared" si="1"/>
        <v>0</v>
      </c>
      <c r="T15" s="131" t="str">
        <f t="shared" si="2"/>
        <v/>
      </c>
      <c r="U15" s="131" t="str">
        <f>IFERROR(((SUM($N$2:$N15)-SUM($S$2:$S15))/(SUM($N$2:$N15))),"")</f>
        <v/>
      </c>
    </row>
    <row r="16" spans="1:21" x14ac:dyDescent="0.25">
      <c r="A16" s="74">
        <f>Original_data!A16</f>
        <v>0</v>
      </c>
      <c r="B16" s="74">
        <f>Original_data!B16</f>
        <v>0</v>
      </c>
      <c r="C16" s="74">
        <f>Original_data!C16</f>
        <v>0</v>
      </c>
      <c r="D16" s="74">
        <f>Original_data!D16</f>
        <v>0</v>
      </c>
      <c r="E16" s="74">
        <f>Original_data!E16</f>
        <v>0</v>
      </c>
      <c r="F16" s="74">
        <f>Original_data!F16</f>
        <v>0</v>
      </c>
      <c r="G16" s="74">
        <f>Original_data!H16</f>
        <v>0</v>
      </c>
      <c r="H16" s="74">
        <f>Original_data!G16</f>
        <v>0</v>
      </c>
      <c r="I16" s="74">
        <f>Original_data!I16</f>
        <v>0</v>
      </c>
      <c r="J16" s="74">
        <f>Original_data!J16</f>
        <v>0</v>
      </c>
      <c r="K16" s="113">
        <f>IFERROR(LOOKUP($J16,Lookup_Tables!$A$3:$A$9,Lookup_Tables!$B$3:$B$9),0)</f>
        <v>0</v>
      </c>
      <c r="L16" s="74">
        <f>Original_data!K16</f>
        <v>0</v>
      </c>
      <c r="M16" s="122">
        <f>IFERROR(LOOKUP($L16,Lookup_Tables!$A$12:$A$18,Lookup_Tables!$B$12:$B$18),0)</f>
        <v>0</v>
      </c>
      <c r="N16" s="122">
        <f t="shared" si="0"/>
        <v>0</v>
      </c>
      <c r="O16" s="93">
        <f>Original_data!L16</f>
        <v>0</v>
      </c>
      <c r="P16" s="93">
        <f>Original_data!M16</f>
        <v>0</v>
      </c>
      <c r="Q16" s="93">
        <f>Original_data!N16</f>
        <v>0</v>
      </c>
      <c r="R16" s="128">
        <f>IFERROR(LOOKUP($O16,Lookup_Tables!$A$21:$A$28,Lookup_Tables!$B$21:$B$28),0)</f>
        <v>0</v>
      </c>
      <c r="S16" s="128">
        <f t="shared" si="1"/>
        <v>0</v>
      </c>
      <c r="T16" s="131" t="str">
        <f t="shared" si="2"/>
        <v/>
      </c>
      <c r="U16" s="131" t="str">
        <f>IFERROR(((SUM($N$2:$N16)-SUM($S$2:$S16))/(SUM($N$2:$N16))),"")</f>
        <v/>
      </c>
    </row>
    <row r="17" spans="1:21" x14ac:dyDescent="0.25">
      <c r="A17" s="74">
        <f>Original_data!A17</f>
        <v>0</v>
      </c>
      <c r="B17" s="74">
        <f>Original_data!B17</f>
        <v>0</v>
      </c>
      <c r="C17" s="74">
        <f>Original_data!C17</f>
        <v>0</v>
      </c>
      <c r="D17" s="74">
        <f>Original_data!D17</f>
        <v>0</v>
      </c>
      <c r="E17" s="74">
        <f>Original_data!E17</f>
        <v>0</v>
      </c>
      <c r="F17" s="74">
        <f>Original_data!F17</f>
        <v>0</v>
      </c>
      <c r="G17" s="74">
        <f>Original_data!H17</f>
        <v>0</v>
      </c>
      <c r="H17" s="74">
        <f>Original_data!G17</f>
        <v>0</v>
      </c>
      <c r="I17" s="74">
        <f>Original_data!I17</f>
        <v>0</v>
      </c>
      <c r="J17" s="74">
        <f>Original_data!J17</f>
        <v>0</v>
      </c>
      <c r="K17" s="113">
        <f>IFERROR(LOOKUP($J17,Lookup_Tables!$A$3:$A$9,Lookup_Tables!$B$3:$B$9),0)</f>
        <v>0</v>
      </c>
      <c r="L17" s="74">
        <f>Original_data!K17</f>
        <v>0</v>
      </c>
      <c r="M17" s="122">
        <f>IFERROR(LOOKUP($L17,Lookup_Tables!$A$12:$A$18,Lookup_Tables!$B$12:$B$18),0)</f>
        <v>0</v>
      </c>
      <c r="N17" s="122">
        <f t="shared" si="0"/>
        <v>0</v>
      </c>
      <c r="O17" s="93">
        <f>Original_data!L17</f>
        <v>0</v>
      </c>
      <c r="P17" s="93">
        <f>Original_data!M17</f>
        <v>0</v>
      </c>
      <c r="Q17" s="93">
        <f>Original_data!N17</f>
        <v>0</v>
      </c>
      <c r="R17" s="128">
        <f>IFERROR(LOOKUP($O17,Lookup_Tables!$A$21:$A$28,Lookup_Tables!$B$21:$B$28),0)</f>
        <v>0</v>
      </c>
      <c r="S17" s="128">
        <f t="shared" si="1"/>
        <v>0</v>
      </c>
      <c r="T17" s="131" t="str">
        <f t="shared" si="2"/>
        <v/>
      </c>
      <c r="U17" s="131" t="str">
        <f>IFERROR(((SUM($N$2:$N17)-SUM($S$2:$S17))/(SUM($N$2:$N17))),"")</f>
        <v/>
      </c>
    </row>
    <row r="18" spans="1:21" x14ac:dyDescent="0.25">
      <c r="A18" s="74">
        <f>Original_data!A18</f>
        <v>0</v>
      </c>
      <c r="B18" s="74">
        <f>Original_data!B18</f>
        <v>0</v>
      </c>
      <c r="C18" s="74">
        <f>Original_data!C18</f>
        <v>0</v>
      </c>
      <c r="D18" s="74">
        <f>Original_data!D18</f>
        <v>0</v>
      </c>
      <c r="E18" s="74">
        <f>Original_data!E18</f>
        <v>0</v>
      </c>
      <c r="F18" s="74">
        <f>Original_data!F18</f>
        <v>0</v>
      </c>
      <c r="G18" s="74">
        <f>Original_data!H18</f>
        <v>0</v>
      </c>
      <c r="H18" s="74">
        <f>Original_data!G18</f>
        <v>0</v>
      </c>
      <c r="I18" s="74">
        <f>Original_data!I18</f>
        <v>0</v>
      </c>
      <c r="J18" s="74">
        <f>Original_data!J18</f>
        <v>0</v>
      </c>
      <c r="K18" s="113">
        <f>IFERROR(LOOKUP($J18,Lookup_Tables!$A$3:$A$9,Lookup_Tables!$B$3:$B$9),0)</f>
        <v>0</v>
      </c>
      <c r="L18" s="74">
        <f>Original_data!K18</f>
        <v>0</v>
      </c>
      <c r="M18" s="122">
        <f>IFERROR(LOOKUP($L18,Lookup_Tables!$A$12:$A$18,Lookup_Tables!$B$12:$B$18),0)</f>
        <v>0</v>
      </c>
      <c r="N18" s="122">
        <f t="shared" si="0"/>
        <v>0</v>
      </c>
      <c r="O18" s="93">
        <f>Original_data!L18</f>
        <v>0</v>
      </c>
      <c r="P18" s="93">
        <f>Original_data!M18</f>
        <v>0</v>
      </c>
      <c r="Q18" s="93">
        <f>Original_data!N18</f>
        <v>0</v>
      </c>
      <c r="R18" s="128">
        <f>IFERROR(LOOKUP($O18,Lookup_Tables!$A$21:$A$28,Lookup_Tables!$B$21:$B$28),0)</f>
        <v>0</v>
      </c>
      <c r="S18" s="128">
        <f t="shared" si="1"/>
        <v>0</v>
      </c>
      <c r="T18" s="131" t="str">
        <f t="shared" si="2"/>
        <v/>
      </c>
      <c r="U18" s="131" t="str">
        <f>IFERROR(((SUM($N$2:$N18)-SUM($S$2:$S18))/(SUM($N$2:$N18))),"")</f>
        <v/>
      </c>
    </row>
    <row r="19" spans="1:21" x14ac:dyDescent="0.25">
      <c r="A19" s="74">
        <f>Original_data!A19</f>
        <v>0</v>
      </c>
      <c r="B19" s="74">
        <f>Original_data!B19</f>
        <v>0</v>
      </c>
      <c r="C19" s="74">
        <f>Original_data!C19</f>
        <v>0</v>
      </c>
      <c r="D19" s="74">
        <f>Original_data!D19</f>
        <v>0</v>
      </c>
      <c r="E19" s="74">
        <f>Original_data!E19</f>
        <v>0</v>
      </c>
      <c r="F19" s="74">
        <f>Original_data!F19</f>
        <v>0</v>
      </c>
      <c r="G19" s="74">
        <f>Original_data!H19</f>
        <v>0</v>
      </c>
      <c r="H19" s="74">
        <f>Original_data!G19</f>
        <v>0</v>
      </c>
      <c r="I19" s="74">
        <f>Original_data!I19</f>
        <v>0</v>
      </c>
      <c r="J19" s="74">
        <f>Original_data!J19</f>
        <v>0</v>
      </c>
      <c r="K19" s="113">
        <f>IFERROR(LOOKUP($J19,Lookup_Tables!$A$3:$A$9,Lookup_Tables!$B$3:$B$9),0)</f>
        <v>0</v>
      </c>
      <c r="L19" s="74">
        <f>Original_data!K19</f>
        <v>0</v>
      </c>
      <c r="M19" s="122">
        <f>IFERROR(LOOKUP($L19,Lookup_Tables!$A$12:$A$18,Lookup_Tables!$B$12:$B$18),0)</f>
        <v>0</v>
      </c>
      <c r="N19" s="122">
        <f t="shared" si="0"/>
        <v>0</v>
      </c>
      <c r="O19" s="93">
        <f>Original_data!L19</f>
        <v>0</v>
      </c>
      <c r="P19" s="93">
        <f>Original_data!M19</f>
        <v>0</v>
      </c>
      <c r="Q19" s="93">
        <f>Original_data!N19</f>
        <v>0</v>
      </c>
      <c r="R19" s="128">
        <f>IFERROR(LOOKUP($O19,Lookup_Tables!$A$21:$A$28,Lookup_Tables!$B$21:$B$28),0)</f>
        <v>0</v>
      </c>
      <c r="S19" s="128">
        <f t="shared" si="1"/>
        <v>0</v>
      </c>
      <c r="T19" s="131" t="str">
        <f t="shared" si="2"/>
        <v/>
      </c>
      <c r="U19" s="131" t="str">
        <f>IFERROR(((SUM($N$2:$N19)-SUM($S$2:$S19))/(SUM($N$2:$N19))),"")</f>
        <v/>
      </c>
    </row>
    <row r="20" spans="1:21" x14ac:dyDescent="0.25">
      <c r="A20" s="74">
        <f>Original_data!A20</f>
        <v>0</v>
      </c>
      <c r="B20" s="74">
        <f>Original_data!B20</f>
        <v>0</v>
      </c>
      <c r="C20" s="74">
        <f>Original_data!C20</f>
        <v>0</v>
      </c>
      <c r="D20" s="74">
        <f>Original_data!D20</f>
        <v>0</v>
      </c>
      <c r="E20" s="74">
        <f>Original_data!E20</f>
        <v>0</v>
      </c>
      <c r="F20" s="74">
        <f>Original_data!F20</f>
        <v>0</v>
      </c>
      <c r="G20" s="74">
        <f>Original_data!H20</f>
        <v>0</v>
      </c>
      <c r="H20" s="74">
        <f>Original_data!G20</f>
        <v>0</v>
      </c>
      <c r="I20" s="74">
        <f>Original_data!I20</f>
        <v>0</v>
      </c>
      <c r="J20" s="74">
        <f>Original_data!J20</f>
        <v>0</v>
      </c>
      <c r="K20" s="113">
        <f>IFERROR(LOOKUP($J20,Lookup_Tables!$A$3:$A$9,Lookup_Tables!$B$3:$B$9),0)</f>
        <v>0</v>
      </c>
      <c r="L20" s="74">
        <f>Original_data!K20</f>
        <v>0</v>
      </c>
      <c r="M20" s="122">
        <f>IFERROR(LOOKUP($L20,Lookup_Tables!$A$12:$A$18,Lookup_Tables!$B$12:$B$18),0)</f>
        <v>0</v>
      </c>
      <c r="N20" s="122">
        <f t="shared" si="0"/>
        <v>0</v>
      </c>
      <c r="O20" s="93">
        <f>Original_data!L20</f>
        <v>0</v>
      </c>
      <c r="P20" s="93">
        <f>Original_data!M20</f>
        <v>0</v>
      </c>
      <c r="Q20" s="93">
        <f>Original_data!N20</f>
        <v>0</v>
      </c>
      <c r="R20" s="128">
        <f>IFERROR(LOOKUP($O20,Lookup_Tables!$A$21:$A$28,Lookup_Tables!$B$21:$B$28),0)</f>
        <v>0</v>
      </c>
      <c r="S20" s="128">
        <f t="shared" si="1"/>
        <v>0</v>
      </c>
      <c r="T20" s="131" t="str">
        <f t="shared" si="2"/>
        <v/>
      </c>
      <c r="U20" s="131" t="str">
        <f>IFERROR(((SUM($N$2:$N20)-SUM($S$2:$S20))/(SUM($N$2:$N20))),"")</f>
        <v/>
      </c>
    </row>
    <row r="21" spans="1:21" x14ac:dyDescent="0.25">
      <c r="A21" s="74">
        <f>Original_data!A21</f>
        <v>0</v>
      </c>
      <c r="B21" s="74">
        <f>Original_data!B21</f>
        <v>0</v>
      </c>
      <c r="C21" s="74">
        <f>Original_data!C21</f>
        <v>0</v>
      </c>
      <c r="D21" s="74">
        <f>Original_data!D21</f>
        <v>0</v>
      </c>
      <c r="E21" s="74">
        <f>Original_data!E21</f>
        <v>0</v>
      </c>
      <c r="F21" s="74">
        <f>Original_data!F21</f>
        <v>0</v>
      </c>
      <c r="G21" s="74">
        <f>Original_data!H21</f>
        <v>0</v>
      </c>
      <c r="H21" s="74">
        <f>Original_data!G21</f>
        <v>0</v>
      </c>
      <c r="I21" s="74">
        <f>Original_data!I21</f>
        <v>0</v>
      </c>
      <c r="J21" s="74">
        <f>Original_data!J21</f>
        <v>0</v>
      </c>
      <c r="K21" s="113">
        <f>IFERROR(LOOKUP($J21,Lookup_Tables!$A$3:$A$9,Lookup_Tables!$B$3:$B$9),0)</f>
        <v>0</v>
      </c>
      <c r="L21" s="74">
        <f>Original_data!K21</f>
        <v>0</v>
      </c>
      <c r="M21" s="122">
        <f>IFERROR(LOOKUP($L21,Lookup_Tables!$A$12:$A$18,Lookup_Tables!$B$12:$B$18),0)</f>
        <v>0</v>
      </c>
      <c r="N21" s="122">
        <f t="shared" si="0"/>
        <v>0</v>
      </c>
      <c r="O21" s="93">
        <f>Original_data!L21</f>
        <v>0</v>
      </c>
      <c r="P21" s="93">
        <f>Original_data!M21</f>
        <v>0</v>
      </c>
      <c r="Q21" s="93">
        <f>Original_data!N21</f>
        <v>0</v>
      </c>
      <c r="R21" s="128">
        <f>IFERROR(LOOKUP($O21,Lookup_Tables!$A$21:$A$28,Lookup_Tables!$B$21:$B$28),0)</f>
        <v>0</v>
      </c>
      <c r="S21" s="128">
        <f t="shared" si="1"/>
        <v>0</v>
      </c>
      <c r="T21" s="131" t="str">
        <f t="shared" si="2"/>
        <v/>
      </c>
      <c r="U21" s="131" t="str">
        <f>IFERROR(((SUM($N$2:$N21)-SUM($S$2:$S21))/(SUM($N$2:$N21))),"")</f>
        <v/>
      </c>
    </row>
    <row r="22" spans="1:21" x14ac:dyDescent="0.25">
      <c r="A22" s="74">
        <f>Original_data!A22</f>
        <v>0</v>
      </c>
      <c r="B22" s="74">
        <f>Original_data!B22</f>
        <v>0</v>
      </c>
      <c r="C22" s="74">
        <f>Original_data!C22</f>
        <v>0</v>
      </c>
      <c r="D22" s="74">
        <f>Original_data!D22</f>
        <v>0</v>
      </c>
      <c r="E22" s="74">
        <f>Original_data!E22</f>
        <v>0</v>
      </c>
      <c r="F22" s="74">
        <f>Original_data!F22</f>
        <v>0</v>
      </c>
      <c r="G22" s="74">
        <f>Original_data!H22</f>
        <v>0</v>
      </c>
      <c r="H22" s="74">
        <f>Original_data!G22</f>
        <v>0</v>
      </c>
      <c r="I22" s="74">
        <f>Original_data!I22</f>
        <v>0</v>
      </c>
      <c r="J22" s="74">
        <f>Original_data!J22</f>
        <v>0</v>
      </c>
      <c r="K22" s="113">
        <f>IFERROR(LOOKUP($J22,Lookup_Tables!$A$3:$A$9,Lookup_Tables!$B$3:$B$9),0)</f>
        <v>0</v>
      </c>
      <c r="L22" s="74">
        <f>Original_data!K22</f>
        <v>0</v>
      </c>
      <c r="M22" s="122">
        <f>IFERROR(LOOKUP($L22,Lookup_Tables!$A$12:$A$18,Lookup_Tables!$B$12:$B$18),0)</f>
        <v>0</v>
      </c>
      <c r="N22" s="122">
        <f t="shared" si="0"/>
        <v>0</v>
      </c>
      <c r="O22" s="93">
        <f>Original_data!L22</f>
        <v>0</v>
      </c>
      <c r="P22" s="93">
        <f>Original_data!M22</f>
        <v>0</v>
      </c>
      <c r="Q22" s="93">
        <f>Original_data!N22</f>
        <v>0</v>
      </c>
      <c r="R22" s="128">
        <f>IFERROR(LOOKUP($O22,Lookup_Tables!$A$21:$A$28,Lookup_Tables!$B$21:$B$28),0)</f>
        <v>0</v>
      </c>
      <c r="S22" s="128">
        <f t="shared" si="1"/>
        <v>0</v>
      </c>
      <c r="T22" s="131" t="str">
        <f t="shared" si="2"/>
        <v/>
      </c>
      <c r="U22" s="131" t="str">
        <f>IFERROR(((SUM($N$2:$N22)-SUM($S$2:$S22))/(SUM($N$2:$N22))),"")</f>
        <v/>
      </c>
    </row>
    <row r="23" spans="1:21" x14ac:dyDescent="0.25">
      <c r="A23" s="74">
        <f>Original_data!A23</f>
        <v>0</v>
      </c>
      <c r="B23" s="74">
        <f>Original_data!B23</f>
        <v>0</v>
      </c>
      <c r="C23" s="74">
        <f>Original_data!C23</f>
        <v>0</v>
      </c>
      <c r="D23" s="74">
        <f>Original_data!D23</f>
        <v>0</v>
      </c>
      <c r="E23" s="74">
        <f>Original_data!E23</f>
        <v>0</v>
      </c>
      <c r="F23" s="74">
        <f>Original_data!F23</f>
        <v>0</v>
      </c>
      <c r="G23" s="74">
        <f>Original_data!H23</f>
        <v>0</v>
      </c>
      <c r="H23" s="74">
        <f>Original_data!G23</f>
        <v>0</v>
      </c>
      <c r="I23" s="74">
        <f>Original_data!I23</f>
        <v>0</v>
      </c>
      <c r="J23" s="74">
        <f>Original_data!J23</f>
        <v>0</v>
      </c>
      <c r="K23" s="113">
        <f>IFERROR(LOOKUP($J23,Lookup_Tables!$A$3:$A$9,Lookup_Tables!$B$3:$B$9),0)</f>
        <v>0</v>
      </c>
      <c r="L23" s="74">
        <f>Original_data!K23</f>
        <v>0</v>
      </c>
      <c r="M23" s="122">
        <f>IFERROR(LOOKUP($L23,Lookup_Tables!$A$12:$A$18,Lookup_Tables!$B$12:$B$18),0)</f>
        <v>0</v>
      </c>
      <c r="N23" s="122">
        <f t="shared" si="0"/>
        <v>0</v>
      </c>
      <c r="O23" s="93">
        <f>Original_data!L23</f>
        <v>0</v>
      </c>
      <c r="P23" s="93">
        <f>Original_data!M23</f>
        <v>0</v>
      </c>
      <c r="Q23" s="93">
        <f>Original_data!N23</f>
        <v>0</v>
      </c>
      <c r="R23" s="128">
        <f>IFERROR(LOOKUP($O23,Lookup_Tables!$A$21:$A$28,Lookup_Tables!$B$21:$B$28),0)</f>
        <v>0</v>
      </c>
      <c r="S23" s="128">
        <f t="shared" si="1"/>
        <v>0</v>
      </c>
      <c r="T23" s="131" t="str">
        <f t="shared" si="2"/>
        <v/>
      </c>
      <c r="U23" s="131" t="str">
        <f>IFERROR(((SUM($N$2:$N23)-SUM($S$2:$S23))/(SUM($N$2:$N23))),"")</f>
        <v/>
      </c>
    </row>
    <row r="24" spans="1:21" x14ac:dyDescent="0.25">
      <c r="A24" s="74">
        <f>Original_data!A24</f>
        <v>0</v>
      </c>
      <c r="B24" s="74">
        <f>Original_data!B24</f>
        <v>0</v>
      </c>
      <c r="C24" s="74">
        <f>Original_data!C24</f>
        <v>0</v>
      </c>
      <c r="D24" s="74">
        <f>Original_data!D24</f>
        <v>0</v>
      </c>
      <c r="E24" s="74">
        <f>Original_data!E24</f>
        <v>0</v>
      </c>
      <c r="F24" s="74">
        <f>Original_data!F24</f>
        <v>0</v>
      </c>
      <c r="G24" s="74">
        <f>Original_data!H24</f>
        <v>0</v>
      </c>
      <c r="H24" s="74">
        <f>Original_data!G24</f>
        <v>0</v>
      </c>
      <c r="I24" s="74">
        <f>Original_data!I24</f>
        <v>0</v>
      </c>
      <c r="J24" s="74">
        <f>Original_data!J24</f>
        <v>0</v>
      </c>
      <c r="K24" s="113">
        <f>IFERROR(LOOKUP($J24,Lookup_Tables!$A$3:$A$9,Lookup_Tables!$B$3:$B$9),0)</f>
        <v>0</v>
      </c>
      <c r="L24" s="74">
        <f>Original_data!K24</f>
        <v>0</v>
      </c>
      <c r="M24" s="122">
        <f>IFERROR(LOOKUP($L24,Lookup_Tables!$A$12:$A$18,Lookup_Tables!$B$12:$B$18),0)</f>
        <v>0</v>
      </c>
      <c r="N24" s="122">
        <f t="shared" si="0"/>
        <v>0</v>
      </c>
      <c r="O24" s="93">
        <f>Original_data!L24</f>
        <v>0</v>
      </c>
      <c r="P24" s="93">
        <f>Original_data!M24</f>
        <v>0</v>
      </c>
      <c r="Q24" s="93">
        <f>Original_data!N24</f>
        <v>0</v>
      </c>
      <c r="R24" s="128">
        <f>IFERROR(LOOKUP($O24,Lookup_Tables!$A$21:$A$28,Lookup_Tables!$B$21:$B$28),0)</f>
        <v>0</v>
      </c>
      <c r="S24" s="128">
        <f t="shared" si="1"/>
        <v>0</v>
      </c>
      <c r="T24" s="131" t="str">
        <f t="shared" si="2"/>
        <v/>
      </c>
      <c r="U24" s="131" t="str">
        <f>IFERROR(((SUM($N$2:$N24)-SUM($S$2:$S24))/(SUM($N$2:$N24))),"")</f>
        <v/>
      </c>
    </row>
    <row r="25" spans="1:21" x14ac:dyDescent="0.25">
      <c r="A25" s="74">
        <f>Original_data!A25</f>
        <v>0</v>
      </c>
      <c r="B25" s="74">
        <f>Original_data!B25</f>
        <v>0</v>
      </c>
      <c r="C25" s="74">
        <f>Original_data!C25</f>
        <v>0</v>
      </c>
      <c r="D25" s="74">
        <f>Original_data!D25</f>
        <v>0</v>
      </c>
      <c r="E25" s="74">
        <f>Original_data!E25</f>
        <v>0</v>
      </c>
      <c r="F25" s="74">
        <f>Original_data!F25</f>
        <v>0</v>
      </c>
      <c r="G25" s="74">
        <f>Original_data!H25</f>
        <v>0</v>
      </c>
      <c r="H25" s="74">
        <f>Original_data!G25</f>
        <v>0</v>
      </c>
      <c r="I25" s="74">
        <f>Original_data!I25</f>
        <v>0</v>
      </c>
      <c r="J25" s="74">
        <f>Original_data!J25</f>
        <v>0</v>
      </c>
      <c r="K25" s="113">
        <f>IFERROR(LOOKUP($J25,Lookup_Tables!$A$3:$A$9,Lookup_Tables!$B$3:$B$9),0)</f>
        <v>0</v>
      </c>
      <c r="L25" s="74">
        <f>Original_data!K25</f>
        <v>0</v>
      </c>
      <c r="M25" s="122">
        <f>IFERROR(LOOKUP($L25,Lookup_Tables!$A$12:$A$18,Lookup_Tables!$B$12:$B$18),0)</f>
        <v>0</v>
      </c>
      <c r="N25" s="122">
        <f t="shared" si="0"/>
        <v>0</v>
      </c>
      <c r="O25" s="93">
        <f>Original_data!L25</f>
        <v>0</v>
      </c>
      <c r="P25" s="93">
        <f>Original_data!M25</f>
        <v>0</v>
      </c>
      <c r="Q25" s="93">
        <f>Original_data!N25</f>
        <v>0</v>
      </c>
      <c r="R25" s="128">
        <f>IFERROR(LOOKUP($O25,Lookup_Tables!$A$21:$A$28,Lookup_Tables!$B$21:$B$28),0)</f>
        <v>0</v>
      </c>
      <c r="S25" s="128">
        <f t="shared" ref="S25:S64" si="3">PRODUCT($K25*$R25)</f>
        <v>0</v>
      </c>
      <c r="T25" s="131" t="str">
        <f t="shared" si="2"/>
        <v/>
      </c>
      <c r="U25" s="131" t="str">
        <f>IFERROR(((SUM($N$2:$N25)-SUM($S$2:$S25))/(SUM($N$2:$N25))),"")</f>
        <v/>
      </c>
    </row>
    <row r="26" spans="1:21" x14ac:dyDescent="0.25">
      <c r="A26" s="74">
        <f>Original_data!A26</f>
        <v>0</v>
      </c>
      <c r="B26" s="74">
        <f>Original_data!B26</f>
        <v>0</v>
      </c>
      <c r="C26" s="74">
        <f>Original_data!C26</f>
        <v>0</v>
      </c>
      <c r="D26" s="74">
        <f>Original_data!D26</f>
        <v>0</v>
      </c>
      <c r="E26" s="74">
        <f>Original_data!E26</f>
        <v>0</v>
      </c>
      <c r="F26" s="74">
        <f>Original_data!F26</f>
        <v>0</v>
      </c>
      <c r="G26" s="74">
        <f>Original_data!H26</f>
        <v>0</v>
      </c>
      <c r="H26" s="74">
        <f>Original_data!G26</f>
        <v>0</v>
      </c>
      <c r="I26" s="74">
        <f>Original_data!I26</f>
        <v>0</v>
      </c>
      <c r="J26" s="74">
        <f>Original_data!J26</f>
        <v>0</v>
      </c>
      <c r="K26" s="113">
        <f>IFERROR(LOOKUP($J26,Lookup_Tables!$A$3:$A$9,Lookup_Tables!$B$3:$B$9),0)</f>
        <v>0</v>
      </c>
      <c r="L26" s="74">
        <f>Original_data!K26</f>
        <v>0</v>
      </c>
      <c r="M26" s="122">
        <f>IFERROR(LOOKUP($L26,Lookup_Tables!$A$12:$A$18,Lookup_Tables!$B$12:$B$18),0)</f>
        <v>0</v>
      </c>
      <c r="N26" s="122">
        <f t="shared" si="0"/>
        <v>0</v>
      </c>
      <c r="O26" s="93">
        <f>Original_data!L26</f>
        <v>0</v>
      </c>
      <c r="P26" s="93">
        <f>Original_data!M26</f>
        <v>0</v>
      </c>
      <c r="Q26" s="93">
        <f>Original_data!N26</f>
        <v>0</v>
      </c>
      <c r="R26" s="128">
        <f>IFERROR(LOOKUP($O26,Lookup_Tables!$A$21:$A$28,Lookup_Tables!$B$21:$B$28),0)</f>
        <v>0</v>
      </c>
      <c r="S26" s="128">
        <f t="shared" si="3"/>
        <v>0</v>
      </c>
      <c r="T26" s="131" t="str">
        <f t="shared" si="2"/>
        <v/>
      </c>
      <c r="U26" s="131" t="str">
        <f>IFERROR(((SUM($N$2:$N26)-SUM($S$2:$S26))/(SUM($N$2:$N26))),"")</f>
        <v/>
      </c>
    </row>
    <row r="27" spans="1:21" x14ac:dyDescent="0.25">
      <c r="A27" s="74">
        <f>Original_data!A27</f>
        <v>0</v>
      </c>
      <c r="B27" s="74">
        <f>Original_data!B27</f>
        <v>0</v>
      </c>
      <c r="C27" s="74">
        <f>Original_data!C27</f>
        <v>0</v>
      </c>
      <c r="D27" s="74">
        <f>Original_data!D27</f>
        <v>0</v>
      </c>
      <c r="E27" s="74">
        <f>Original_data!E27</f>
        <v>0</v>
      </c>
      <c r="F27" s="74">
        <f>Original_data!F27</f>
        <v>0</v>
      </c>
      <c r="G27" s="74">
        <f>Original_data!H27</f>
        <v>0</v>
      </c>
      <c r="H27" s="74">
        <f>Original_data!G27</f>
        <v>0</v>
      </c>
      <c r="I27" s="74">
        <f>Original_data!I27</f>
        <v>0</v>
      </c>
      <c r="J27" s="74">
        <f>Original_data!J27</f>
        <v>0</v>
      </c>
      <c r="K27" s="113">
        <f>IFERROR(LOOKUP($J27,Lookup_Tables!$A$3:$A$9,Lookup_Tables!$B$3:$B$9),0)</f>
        <v>0</v>
      </c>
      <c r="L27" s="74">
        <f>Original_data!K27</f>
        <v>0</v>
      </c>
      <c r="M27" s="122">
        <f>IFERROR(LOOKUP($L27,Lookup_Tables!$A$12:$A$18,Lookup_Tables!$B$12:$B$18),0)</f>
        <v>0</v>
      </c>
      <c r="N27" s="122">
        <f t="shared" si="0"/>
        <v>0</v>
      </c>
      <c r="O27" s="93">
        <f>Original_data!L27</f>
        <v>0</v>
      </c>
      <c r="P27" s="93">
        <f>Original_data!M27</f>
        <v>0</v>
      </c>
      <c r="Q27" s="93">
        <f>Original_data!N27</f>
        <v>0</v>
      </c>
      <c r="R27" s="128">
        <f>IFERROR(LOOKUP($O27,Lookup_Tables!$A$21:$A$28,Lookup_Tables!$B$21:$B$28),0)</f>
        <v>0</v>
      </c>
      <c r="S27" s="128">
        <f t="shared" si="3"/>
        <v>0</v>
      </c>
      <c r="T27" s="131" t="str">
        <f t="shared" si="2"/>
        <v/>
      </c>
      <c r="U27" s="131" t="str">
        <f>IFERROR(((SUM($N$2:$N27)-SUM($S$2:$S27))/(SUM($N$2:$N27))),"")</f>
        <v/>
      </c>
    </row>
    <row r="28" spans="1:21" x14ac:dyDescent="0.25">
      <c r="A28" s="74">
        <f>Original_data!A28</f>
        <v>0</v>
      </c>
      <c r="B28" s="74">
        <f>Original_data!B28</f>
        <v>0</v>
      </c>
      <c r="C28" s="74">
        <f>Original_data!C28</f>
        <v>0</v>
      </c>
      <c r="D28" s="74">
        <f>Original_data!D28</f>
        <v>0</v>
      </c>
      <c r="E28" s="74">
        <f>Original_data!E28</f>
        <v>0</v>
      </c>
      <c r="F28" s="74">
        <f>Original_data!F28</f>
        <v>0</v>
      </c>
      <c r="G28" s="74">
        <f>Original_data!H28</f>
        <v>0</v>
      </c>
      <c r="H28" s="74">
        <f>Original_data!G28</f>
        <v>0</v>
      </c>
      <c r="I28" s="74">
        <f>Original_data!I28</f>
        <v>0</v>
      </c>
      <c r="J28" s="74">
        <f>Original_data!J28</f>
        <v>0</v>
      </c>
      <c r="K28" s="113">
        <f>IFERROR(LOOKUP($J28,Lookup_Tables!$A$3:$A$9,Lookup_Tables!$B$3:$B$9),0)</f>
        <v>0</v>
      </c>
      <c r="L28" s="74">
        <f>Original_data!K28</f>
        <v>0</v>
      </c>
      <c r="M28" s="122">
        <f>IFERROR(LOOKUP($L28,Lookup_Tables!$A$12:$A$18,Lookup_Tables!$B$12:$B$18),0)</f>
        <v>0</v>
      </c>
      <c r="N28" s="122">
        <f t="shared" si="0"/>
        <v>0</v>
      </c>
      <c r="O28" s="93">
        <f>Original_data!L28</f>
        <v>0</v>
      </c>
      <c r="P28" s="93">
        <f>Original_data!M28</f>
        <v>0</v>
      </c>
      <c r="Q28" s="93">
        <f>Original_data!N28</f>
        <v>0</v>
      </c>
      <c r="R28" s="128">
        <f>IFERROR(LOOKUP($O28,Lookup_Tables!$A$21:$A$28,Lookup_Tables!$B$21:$B$28),0)</f>
        <v>0</v>
      </c>
      <c r="S28" s="128">
        <f t="shared" si="3"/>
        <v>0</v>
      </c>
      <c r="T28" s="131" t="str">
        <f t="shared" si="2"/>
        <v/>
      </c>
      <c r="U28" s="131" t="str">
        <f>IFERROR(((SUM($N$2:$N28)-SUM($S$2:$S28))/(SUM($N$2:$N28))),"")</f>
        <v/>
      </c>
    </row>
    <row r="29" spans="1:21" x14ac:dyDescent="0.25">
      <c r="A29" s="74">
        <f>Original_data!A29</f>
        <v>0</v>
      </c>
      <c r="B29" s="74">
        <f>Original_data!B29</f>
        <v>0</v>
      </c>
      <c r="C29" s="74">
        <f>Original_data!C29</f>
        <v>0</v>
      </c>
      <c r="D29" s="74">
        <f>Original_data!D29</f>
        <v>0</v>
      </c>
      <c r="E29" s="74">
        <f>Original_data!E29</f>
        <v>0</v>
      </c>
      <c r="F29" s="74">
        <f>Original_data!F29</f>
        <v>0</v>
      </c>
      <c r="G29" s="74">
        <f>Original_data!H29</f>
        <v>0</v>
      </c>
      <c r="H29" s="74">
        <f>Original_data!G29</f>
        <v>0</v>
      </c>
      <c r="I29" s="74">
        <f>Original_data!I29</f>
        <v>0</v>
      </c>
      <c r="J29" s="74">
        <f>Original_data!J29</f>
        <v>0</v>
      </c>
      <c r="K29" s="113">
        <f>IFERROR(LOOKUP($J29,Lookup_Tables!$A$3:$A$9,Lookup_Tables!$B$3:$B$9),0)</f>
        <v>0</v>
      </c>
      <c r="L29" s="74">
        <f>Original_data!K29</f>
        <v>0</v>
      </c>
      <c r="M29" s="122">
        <f>IFERROR(LOOKUP($L29,Lookup_Tables!$A$12:$A$18,Lookup_Tables!$B$12:$B$18),0)</f>
        <v>0</v>
      </c>
      <c r="N29" s="122">
        <f t="shared" si="0"/>
        <v>0</v>
      </c>
      <c r="O29" s="93">
        <f>Original_data!L29</f>
        <v>0</v>
      </c>
      <c r="P29" s="93">
        <f>Original_data!M29</f>
        <v>0</v>
      </c>
      <c r="Q29" s="93">
        <f>Original_data!N29</f>
        <v>0</v>
      </c>
      <c r="R29" s="128">
        <f>IFERROR(LOOKUP($O29,Lookup_Tables!$A$21:$A$28,Lookup_Tables!$B$21:$B$28),0)</f>
        <v>0</v>
      </c>
      <c r="S29" s="128">
        <f t="shared" si="3"/>
        <v>0</v>
      </c>
      <c r="T29" s="131" t="str">
        <f t="shared" si="2"/>
        <v/>
      </c>
      <c r="U29" s="131" t="str">
        <f>IFERROR(((SUM($N$2:$N29)-SUM($S$2:$S29))/(SUM($N$2:$N29))),"")</f>
        <v/>
      </c>
    </row>
    <row r="30" spans="1:21" x14ac:dyDescent="0.25">
      <c r="A30" s="74">
        <f>Original_data!A30</f>
        <v>0</v>
      </c>
      <c r="B30" s="74">
        <f>Original_data!B30</f>
        <v>0</v>
      </c>
      <c r="C30" s="74">
        <f>Original_data!C30</f>
        <v>0</v>
      </c>
      <c r="D30" s="74">
        <f>Original_data!D30</f>
        <v>0</v>
      </c>
      <c r="E30" s="74">
        <f>Original_data!E30</f>
        <v>0</v>
      </c>
      <c r="F30" s="74">
        <f>Original_data!F30</f>
        <v>0</v>
      </c>
      <c r="G30" s="74">
        <f>Original_data!H30</f>
        <v>0</v>
      </c>
      <c r="H30" s="74">
        <f>Original_data!G30</f>
        <v>0</v>
      </c>
      <c r="I30" s="74">
        <f>Original_data!I30</f>
        <v>0</v>
      </c>
      <c r="J30" s="74">
        <f>Original_data!J30</f>
        <v>0</v>
      </c>
      <c r="K30" s="113">
        <f>IFERROR(LOOKUP($J30,Lookup_Tables!$A$3:$A$9,Lookup_Tables!$B$3:$B$9),0)</f>
        <v>0</v>
      </c>
      <c r="L30" s="74">
        <f>Original_data!K30</f>
        <v>0</v>
      </c>
      <c r="M30" s="122">
        <f>IFERROR(LOOKUP($L30,Lookup_Tables!$A$12:$A$18,Lookup_Tables!$B$12:$B$18),0)</f>
        <v>0</v>
      </c>
      <c r="N30" s="122">
        <f t="shared" si="0"/>
        <v>0</v>
      </c>
      <c r="O30" s="93">
        <f>Original_data!L30</f>
        <v>0</v>
      </c>
      <c r="P30" s="93">
        <f>Original_data!M30</f>
        <v>0</v>
      </c>
      <c r="Q30" s="93">
        <f>Original_data!N30</f>
        <v>0</v>
      </c>
      <c r="R30" s="128">
        <f>IFERROR(LOOKUP($O30,Lookup_Tables!$A$21:$A$28,Lookup_Tables!$B$21:$B$28),0)</f>
        <v>0</v>
      </c>
      <c r="S30" s="128">
        <f t="shared" si="3"/>
        <v>0</v>
      </c>
      <c r="T30" s="131" t="str">
        <f t="shared" si="2"/>
        <v/>
      </c>
      <c r="U30" s="131" t="str">
        <f>IFERROR(((SUM($N$2:$N30)-SUM($S$2:$S30))/(SUM($N$2:$N30))),"")</f>
        <v/>
      </c>
    </row>
    <row r="31" spans="1:21" x14ac:dyDescent="0.25">
      <c r="A31" s="74">
        <f>Original_data!A31</f>
        <v>0</v>
      </c>
      <c r="B31" s="74">
        <f>Original_data!B31</f>
        <v>0</v>
      </c>
      <c r="C31" s="74">
        <f>Original_data!C31</f>
        <v>0</v>
      </c>
      <c r="D31" s="74">
        <f>Original_data!D31</f>
        <v>0</v>
      </c>
      <c r="E31" s="74">
        <f>Original_data!E31</f>
        <v>0</v>
      </c>
      <c r="F31" s="74">
        <f>Original_data!F31</f>
        <v>0</v>
      </c>
      <c r="G31" s="74">
        <f>Original_data!H31</f>
        <v>0</v>
      </c>
      <c r="H31" s="74">
        <f>Original_data!G31</f>
        <v>0</v>
      </c>
      <c r="I31" s="74">
        <f>Original_data!I31</f>
        <v>0</v>
      </c>
      <c r="J31" s="74">
        <f>Original_data!J31</f>
        <v>0</v>
      </c>
      <c r="K31" s="113">
        <f>IFERROR(LOOKUP($J31,Lookup_Tables!$A$3:$A$9,Lookup_Tables!$B$3:$B$9),0)</f>
        <v>0</v>
      </c>
      <c r="L31" s="74">
        <f>Original_data!K31</f>
        <v>0</v>
      </c>
      <c r="M31" s="122">
        <f>IFERROR(LOOKUP($L31,Lookup_Tables!$A$12:$A$18,Lookup_Tables!$B$12:$B$18),0)</f>
        <v>0</v>
      </c>
      <c r="N31" s="122">
        <f t="shared" si="0"/>
        <v>0</v>
      </c>
      <c r="O31" s="93">
        <f>Original_data!L31</f>
        <v>0</v>
      </c>
      <c r="P31" s="93">
        <f>Original_data!M31</f>
        <v>0</v>
      </c>
      <c r="Q31" s="93">
        <f>Original_data!N31</f>
        <v>0</v>
      </c>
      <c r="R31" s="128">
        <f>IFERROR(LOOKUP($O31,Lookup_Tables!$A$21:$A$28,Lookup_Tables!$B$21:$B$28),0)</f>
        <v>0</v>
      </c>
      <c r="S31" s="128">
        <f t="shared" si="3"/>
        <v>0</v>
      </c>
      <c r="T31" s="131" t="str">
        <f t="shared" si="2"/>
        <v/>
      </c>
      <c r="U31" s="131" t="str">
        <f>IFERROR(((SUM($N$2:$N31)-SUM($S$2:$S31))/(SUM($N$2:$N31))),"")</f>
        <v/>
      </c>
    </row>
    <row r="32" spans="1:21" x14ac:dyDescent="0.25">
      <c r="A32" s="74">
        <f>Original_data!A32</f>
        <v>0</v>
      </c>
      <c r="B32" s="74">
        <f>Original_data!B32</f>
        <v>0</v>
      </c>
      <c r="C32" s="74">
        <f>Original_data!C32</f>
        <v>0</v>
      </c>
      <c r="D32" s="74">
        <f>Original_data!D32</f>
        <v>0</v>
      </c>
      <c r="E32" s="74">
        <f>Original_data!E32</f>
        <v>0</v>
      </c>
      <c r="F32" s="74">
        <f>Original_data!F32</f>
        <v>0</v>
      </c>
      <c r="G32" s="74">
        <f>Original_data!H32</f>
        <v>0</v>
      </c>
      <c r="H32" s="74">
        <f>Original_data!G32</f>
        <v>0</v>
      </c>
      <c r="I32" s="74">
        <f>Original_data!I32</f>
        <v>0</v>
      </c>
      <c r="J32" s="74">
        <f>Original_data!J32</f>
        <v>0</v>
      </c>
      <c r="K32" s="113">
        <f>IFERROR(LOOKUP($J32,Lookup_Tables!$A$3:$A$9,Lookup_Tables!$B$3:$B$9),0)</f>
        <v>0</v>
      </c>
      <c r="L32" s="74">
        <f>Original_data!K32</f>
        <v>0</v>
      </c>
      <c r="M32" s="122">
        <f>IFERROR(LOOKUP($L32,Lookup_Tables!$A$12:$A$18,Lookup_Tables!$B$12:$B$18),0)</f>
        <v>0</v>
      </c>
      <c r="N32" s="122">
        <f t="shared" si="0"/>
        <v>0</v>
      </c>
      <c r="O32" s="93">
        <f>Original_data!L32</f>
        <v>0</v>
      </c>
      <c r="P32" s="93">
        <f>Original_data!M32</f>
        <v>0</v>
      </c>
      <c r="Q32" s="93">
        <f>Original_data!N32</f>
        <v>0</v>
      </c>
      <c r="R32" s="128">
        <f>IFERROR(LOOKUP($O32,Lookup_Tables!$A$21:$A$28,Lookup_Tables!$B$21:$B$28),0)</f>
        <v>0</v>
      </c>
      <c r="S32" s="128">
        <f t="shared" si="3"/>
        <v>0</v>
      </c>
      <c r="T32" s="131" t="str">
        <f t="shared" si="2"/>
        <v/>
      </c>
      <c r="U32" s="131" t="str">
        <f>IFERROR(((SUM($N$2:$N32)-SUM($S$2:$S32))/(SUM($N$2:$N32))),"")</f>
        <v/>
      </c>
    </row>
    <row r="33" spans="1:21" x14ac:dyDescent="0.25">
      <c r="A33" s="74">
        <f>Original_data!A33</f>
        <v>0</v>
      </c>
      <c r="B33" s="74">
        <f>Original_data!B33</f>
        <v>0</v>
      </c>
      <c r="C33" s="74">
        <f>Original_data!C33</f>
        <v>0</v>
      </c>
      <c r="D33" s="74">
        <f>Original_data!D33</f>
        <v>0</v>
      </c>
      <c r="E33" s="74">
        <f>Original_data!E33</f>
        <v>0</v>
      </c>
      <c r="F33" s="74">
        <f>Original_data!F33</f>
        <v>0</v>
      </c>
      <c r="G33" s="74">
        <f>Original_data!H33</f>
        <v>0</v>
      </c>
      <c r="H33" s="74">
        <f>Original_data!G33</f>
        <v>0</v>
      </c>
      <c r="I33" s="74">
        <f>Original_data!I33</f>
        <v>0</v>
      </c>
      <c r="J33" s="74">
        <f>Original_data!J33</f>
        <v>0</v>
      </c>
      <c r="K33" s="113">
        <f>IFERROR(LOOKUP($J33,Lookup_Tables!$A$3:$A$9,Lookup_Tables!$B$3:$B$9),0)</f>
        <v>0</v>
      </c>
      <c r="L33" s="74">
        <f>Original_data!K33</f>
        <v>0</v>
      </c>
      <c r="M33" s="122">
        <f>IFERROR(LOOKUP($L33,Lookup_Tables!$A$12:$A$18,Lookup_Tables!$B$12:$B$18),0)</f>
        <v>0</v>
      </c>
      <c r="N33" s="122">
        <f t="shared" si="0"/>
        <v>0</v>
      </c>
      <c r="O33" s="93">
        <f>Original_data!L33</f>
        <v>0</v>
      </c>
      <c r="P33" s="93">
        <f>Original_data!M33</f>
        <v>0</v>
      </c>
      <c r="Q33" s="93">
        <f>Original_data!N33</f>
        <v>0</v>
      </c>
      <c r="R33" s="128">
        <f>IFERROR(LOOKUP($O33,Lookup_Tables!$A$21:$A$28,Lookup_Tables!$B$21:$B$28),0)</f>
        <v>0</v>
      </c>
      <c r="S33" s="128">
        <f t="shared" si="3"/>
        <v>0</v>
      </c>
      <c r="T33" s="131" t="str">
        <f t="shared" si="2"/>
        <v/>
      </c>
      <c r="U33" s="131" t="str">
        <f>IFERROR(((SUM($N$2:$N33)-SUM($S$2:$S33))/(SUM($N$2:$N33))),"")</f>
        <v/>
      </c>
    </row>
    <row r="34" spans="1:21" x14ac:dyDescent="0.25">
      <c r="A34" s="74">
        <f>Original_data!A34</f>
        <v>0</v>
      </c>
      <c r="B34" s="74">
        <f>Original_data!B34</f>
        <v>0</v>
      </c>
      <c r="C34" s="74">
        <f>Original_data!C34</f>
        <v>0</v>
      </c>
      <c r="D34" s="74">
        <f>Original_data!D34</f>
        <v>0</v>
      </c>
      <c r="E34" s="74">
        <f>Original_data!E34</f>
        <v>0</v>
      </c>
      <c r="F34" s="74">
        <f>Original_data!F34</f>
        <v>0</v>
      </c>
      <c r="G34" s="74">
        <f>Original_data!H34</f>
        <v>0</v>
      </c>
      <c r="H34" s="74">
        <f>Original_data!G34</f>
        <v>0</v>
      </c>
      <c r="I34" s="74">
        <f>Original_data!I34</f>
        <v>0</v>
      </c>
      <c r="J34" s="74">
        <f>Original_data!J34</f>
        <v>0</v>
      </c>
      <c r="K34" s="113">
        <f>IFERROR(LOOKUP($J34,Lookup_Tables!$A$3:$A$9,Lookup_Tables!$B$3:$B$9),0)</f>
        <v>0</v>
      </c>
      <c r="L34" s="74">
        <f>Original_data!K34</f>
        <v>0</v>
      </c>
      <c r="M34" s="122">
        <f>IFERROR(LOOKUP($L34,Lookup_Tables!$A$12:$A$18,Lookup_Tables!$B$12:$B$18),0)</f>
        <v>0</v>
      </c>
      <c r="N34" s="122">
        <f t="shared" si="0"/>
        <v>0</v>
      </c>
      <c r="O34" s="93">
        <f>Original_data!L34</f>
        <v>0</v>
      </c>
      <c r="P34" s="93">
        <f>Original_data!M34</f>
        <v>0</v>
      </c>
      <c r="Q34" s="93">
        <f>Original_data!N34</f>
        <v>0</v>
      </c>
      <c r="R34" s="128">
        <f>IFERROR(LOOKUP($O34,Lookup_Tables!$A$21:$A$28,Lookup_Tables!$B$21:$B$28),0)</f>
        <v>0</v>
      </c>
      <c r="S34" s="128">
        <f t="shared" si="3"/>
        <v>0</v>
      </c>
      <c r="T34" s="131" t="str">
        <f t="shared" si="2"/>
        <v/>
      </c>
      <c r="U34" s="131" t="str">
        <f>IFERROR(((SUM($N$2:$N34)-SUM($S$2:$S34))/(SUM($N$2:$N34))),"")</f>
        <v/>
      </c>
    </row>
    <row r="35" spans="1:21" x14ac:dyDescent="0.25">
      <c r="A35" s="74">
        <f>Original_data!A35</f>
        <v>0</v>
      </c>
      <c r="B35" s="74">
        <f>Original_data!B35</f>
        <v>0</v>
      </c>
      <c r="C35" s="74">
        <f>Original_data!C35</f>
        <v>0</v>
      </c>
      <c r="D35" s="74">
        <f>Original_data!D35</f>
        <v>0</v>
      </c>
      <c r="E35" s="74">
        <f>Original_data!E35</f>
        <v>0</v>
      </c>
      <c r="F35" s="74">
        <f>Original_data!F35</f>
        <v>0</v>
      </c>
      <c r="G35" s="74">
        <f>Original_data!H35</f>
        <v>0</v>
      </c>
      <c r="H35" s="74">
        <f>Original_data!G35</f>
        <v>0</v>
      </c>
      <c r="I35" s="74">
        <f>Original_data!I35</f>
        <v>0</v>
      </c>
      <c r="J35" s="74">
        <f>Original_data!J35</f>
        <v>0</v>
      </c>
      <c r="K35" s="113">
        <f>IFERROR(LOOKUP($J35,Lookup_Tables!$A$3:$A$9,Lookup_Tables!$B$3:$B$9),0)</f>
        <v>0</v>
      </c>
      <c r="L35" s="74">
        <f>Original_data!K35</f>
        <v>0</v>
      </c>
      <c r="M35" s="122">
        <f>IFERROR(LOOKUP($L35,Lookup_Tables!$A$12:$A$18,Lookup_Tables!$B$12:$B$18),0)</f>
        <v>0</v>
      </c>
      <c r="N35" s="122">
        <f t="shared" si="0"/>
        <v>0</v>
      </c>
      <c r="O35" s="93">
        <f>Original_data!L35</f>
        <v>0</v>
      </c>
      <c r="P35" s="93">
        <f>Original_data!M35</f>
        <v>0</v>
      </c>
      <c r="Q35" s="93">
        <f>Original_data!N35</f>
        <v>0</v>
      </c>
      <c r="R35" s="128">
        <f>IFERROR(LOOKUP($O35,Lookup_Tables!$A$21:$A$28,Lookup_Tables!$B$21:$B$28),0)</f>
        <v>0</v>
      </c>
      <c r="S35" s="128">
        <f t="shared" si="3"/>
        <v>0</v>
      </c>
      <c r="T35" s="131" t="str">
        <f t="shared" si="2"/>
        <v/>
      </c>
      <c r="U35" s="131" t="str">
        <f>IFERROR(((SUM($N$2:$N35)-SUM($S$2:$S35))/(SUM($N$2:$N35))),"")</f>
        <v/>
      </c>
    </row>
    <row r="36" spans="1:21" x14ac:dyDescent="0.25">
      <c r="A36" s="74">
        <f>Original_data!A36</f>
        <v>0</v>
      </c>
      <c r="B36" s="74">
        <f>Original_data!B36</f>
        <v>0</v>
      </c>
      <c r="C36" s="74">
        <f>Original_data!C36</f>
        <v>0</v>
      </c>
      <c r="D36" s="74">
        <f>Original_data!D36</f>
        <v>0</v>
      </c>
      <c r="E36" s="74">
        <f>Original_data!E36</f>
        <v>0</v>
      </c>
      <c r="F36" s="74">
        <f>Original_data!F36</f>
        <v>0</v>
      </c>
      <c r="G36" s="74">
        <f>Original_data!H36</f>
        <v>0</v>
      </c>
      <c r="H36" s="74">
        <f>Original_data!G36</f>
        <v>0</v>
      </c>
      <c r="I36" s="74">
        <f>Original_data!I36</f>
        <v>0</v>
      </c>
      <c r="J36" s="74">
        <f>Original_data!J36</f>
        <v>0</v>
      </c>
      <c r="K36" s="113">
        <f>IFERROR(LOOKUP($J36,Lookup_Tables!$A$3:$A$9,Lookup_Tables!$B$3:$B$9),0)</f>
        <v>0</v>
      </c>
      <c r="L36" s="74">
        <f>Original_data!K36</f>
        <v>0</v>
      </c>
      <c r="M36" s="122">
        <f>IFERROR(LOOKUP($L36,Lookup_Tables!$A$12:$A$18,Lookup_Tables!$B$12:$B$18),0)</f>
        <v>0</v>
      </c>
      <c r="N36" s="122">
        <f t="shared" si="0"/>
        <v>0</v>
      </c>
      <c r="O36" s="93">
        <f>Original_data!L36</f>
        <v>0</v>
      </c>
      <c r="P36" s="93">
        <f>Original_data!M36</f>
        <v>0</v>
      </c>
      <c r="Q36" s="93">
        <f>Original_data!N36</f>
        <v>0</v>
      </c>
      <c r="R36" s="128">
        <f>IFERROR(LOOKUP($O36,Lookup_Tables!$A$21:$A$28,Lookup_Tables!$B$21:$B$28),0)</f>
        <v>0</v>
      </c>
      <c r="S36" s="128">
        <f t="shared" si="3"/>
        <v>0</v>
      </c>
      <c r="T36" s="131" t="str">
        <f t="shared" si="2"/>
        <v/>
      </c>
      <c r="U36" s="131" t="str">
        <f>IFERROR(((SUM($N$2:$N36)-SUM($S$2:$S36))/(SUM($N$2:$N36))),"")</f>
        <v/>
      </c>
    </row>
    <row r="37" spans="1:21" x14ac:dyDescent="0.25">
      <c r="A37" s="74">
        <f>Original_data!A37</f>
        <v>0</v>
      </c>
      <c r="B37" s="74">
        <f>Original_data!B37</f>
        <v>0</v>
      </c>
      <c r="C37" s="74">
        <f>Original_data!C37</f>
        <v>0</v>
      </c>
      <c r="D37" s="74">
        <f>Original_data!D37</f>
        <v>0</v>
      </c>
      <c r="E37" s="74">
        <f>Original_data!E37</f>
        <v>0</v>
      </c>
      <c r="F37" s="74">
        <f>Original_data!F37</f>
        <v>0</v>
      </c>
      <c r="G37" s="74">
        <f>Original_data!H37</f>
        <v>0</v>
      </c>
      <c r="H37" s="74">
        <f>Original_data!G37</f>
        <v>0</v>
      </c>
      <c r="I37" s="74">
        <f>Original_data!I37</f>
        <v>0</v>
      </c>
      <c r="J37" s="74">
        <f>Original_data!J37</f>
        <v>0</v>
      </c>
      <c r="K37" s="113">
        <f>IFERROR(LOOKUP($J37,Lookup_Tables!$A$3:$A$9,Lookup_Tables!$B$3:$B$9),0)</f>
        <v>0</v>
      </c>
      <c r="L37" s="74">
        <f>Original_data!K37</f>
        <v>0</v>
      </c>
      <c r="M37" s="122">
        <f>IFERROR(LOOKUP($L37,Lookup_Tables!$A$12:$A$18,Lookup_Tables!$B$12:$B$18),0)</f>
        <v>0</v>
      </c>
      <c r="N37" s="122">
        <f t="shared" si="0"/>
        <v>0</v>
      </c>
      <c r="O37" s="93">
        <f>Original_data!L37</f>
        <v>0</v>
      </c>
      <c r="P37" s="93">
        <f>Original_data!M37</f>
        <v>0</v>
      </c>
      <c r="Q37" s="93">
        <f>Original_data!N37</f>
        <v>0</v>
      </c>
      <c r="R37" s="128">
        <f>IFERROR(LOOKUP($O37,Lookup_Tables!$A$21:$A$28,Lookup_Tables!$B$21:$B$28),0)</f>
        <v>0</v>
      </c>
      <c r="S37" s="128">
        <f t="shared" si="3"/>
        <v>0</v>
      </c>
      <c r="T37" s="131" t="str">
        <f t="shared" si="2"/>
        <v/>
      </c>
      <c r="U37" s="131" t="str">
        <f>IFERROR(((SUM($N$2:$N37)-SUM($S$2:$S37))/(SUM($N$2:$N37))),"")</f>
        <v/>
      </c>
    </row>
    <row r="38" spans="1:21" x14ac:dyDescent="0.25">
      <c r="A38" s="74">
        <f>Original_data!A38</f>
        <v>0</v>
      </c>
      <c r="B38" s="74">
        <f>Original_data!B38</f>
        <v>0</v>
      </c>
      <c r="C38" s="74">
        <f>Original_data!C38</f>
        <v>0</v>
      </c>
      <c r="D38" s="74">
        <f>Original_data!D38</f>
        <v>0</v>
      </c>
      <c r="E38" s="74">
        <f>Original_data!E38</f>
        <v>0</v>
      </c>
      <c r="F38" s="74">
        <f>Original_data!F38</f>
        <v>0</v>
      </c>
      <c r="G38" s="74">
        <f>Original_data!H38</f>
        <v>0</v>
      </c>
      <c r="H38" s="74">
        <f>Original_data!G38</f>
        <v>0</v>
      </c>
      <c r="I38" s="74">
        <f>Original_data!I38</f>
        <v>0</v>
      </c>
      <c r="J38" s="74">
        <f>Original_data!J38</f>
        <v>0</v>
      </c>
      <c r="K38" s="113">
        <f>IFERROR(LOOKUP($J38,Lookup_Tables!$A$3:$A$9,Lookup_Tables!$B$3:$B$9),0)</f>
        <v>0</v>
      </c>
      <c r="L38" s="74">
        <f>Original_data!K38</f>
        <v>0</v>
      </c>
      <c r="M38" s="122">
        <f>IFERROR(LOOKUP($L38,Lookup_Tables!$A$12:$A$18,Lookup_Tables!$B$12:$B$18),0)</f>
        <v>0</v>
      </c>
      <c r="N38" s="122">
        <f t="shared" si="0"/>
        <v>0</v>
      </c>
      <c r="O38" s="93">
        <f>Original_data!L38</f>
        <v>0</v>
      </c>
      <c r="P38" s="93">
        <f>Original_data!M38</f>
        <v>0</v>
      </c>
      <c r="Q38" s="93">
        <f>Original_data!N38</f>
        <v>0</v>
      </c>
      <c r="R38" s="128">
        <f>IFERROR(LOOKUP($O38,Lookup_Tables!$A$21:$A$28,Lookup_Tables!$B$21:$B$28),0)</f>
        <v>0</v>
      </c>
      <c r="S38" s="128">
        <f t="shared" si="3"/>
        <v>0</v>
      </c>
      <c r="T38" s="131" t="str">
        <f t="shared" si="2"/>
        <v/>
      </c>
      <c r="U38" s="131" t="str">
        <f>IFERROR(((SUM($N$2:$N38)-SUM($S$2:$S38))/(SUM($N$2:$N38))),"")</f>
        <v/>
      </c>
    </row>
    <row r="39" spans="1:21" x14ac:dyDescent="0.25">
      <c r="A39" s="74">
        <f>Original_data!A39</f>
        <v>0</v>
      </c>
      <c r="B39" s="74">
        <f>Original_data!B39</f>
        <v>0</v>
      </c>
      <c r="C39" s="74">
        <f>Original_data!C39</f>
        <v>0</v>
      </c>
      <c r="D39" s="74">
        <f>Original_data!D39</f>
        <v>0</v>
      </c>
      <c r="E39" s="74">
        <f>Original_data!E39</f>
        <v>0</v>
      </c>
      <c r="F39" s="74">
        <f>Original_data!F39</f>
        <v>0</v>
      </c>
      <c r="G39" s="74">
        <f>Original_data!H39</f>
        <v>0</v>
      </c>
      <c r="H39" s="74">
        <f>Original_data!G39</f>
        <v>0</v>
      </c>
      <c r="I39" s="74">
        <f>Original_data!I39</f>
        <v>0</v>
      </c>
      <c r="J39" s="74">
        <f>Original_data!J39</f>
        <v>0</v>
      </c>
      <c r="K39" s="113">
        <f>IFERROR(LOOKUP($J39,Lookup_Tables!$A$3:$A$9,Lookup_Tables!$B$3:$B$9),0)</f>
        <v>0</v>
      </c>
      <c r="L39" s="74">
        <f>Original_data!K39</f>
        <v>0</v>
      </c>
      <c r="M39" s="122">
        <f>IFERROR(LOOKUP($L39,Lookup_Tables!$A$12:$A$18,Lookup_Tables!$B$12:$B$18),0)</f>
        <v>0</v>
      </c>
      <c r="N39" s="122">
        <f t="shared" si="0"/>
        <v>0</v>
      </c>
      <c r="O39" s="93">
        <f>Original_data!L39</f>
        <v>0</v>
      </c>
      <c r="P39" s="93">
        <f>Original_data!M39</f>
        <v>0</v>
      </c>
      <c r="Q39" s="93">
        <f>Original_data!N39</f>
        <v>0</v>
      </c>
      <c r="R39" s="128">
        <f>IFERROR(LOOKUP($O39,Lookup_Tables!$A$21:$A$28,Lookup_Tables!$B$21:$B$28),0)</f>
        <v>0</v>
      </c>
      <c r="S39" s="128">
        <f t="shared" si="3"/>
        <v>0</v>
      </c>
      <c r="T39" s="131" t="str">
        <f t="shared" si="2"/>
        <v/>
      </c>
      <c r="U39" s="131" t="str">
        <f>IFERROR(((SUM($N$2:$N39)-SUM($S$2:$S39))/(SUM($N$2:$N39))),"")</f>
        <v/>
      </c>
    </row>
    <row r="40" spans="1:21" x14ac:dyDescent="0.25">
      <c r="A40" s="74">
        <f>Original_data!A40</f>
        <v>0</v>
      </c>
      <c r="B40" s="74">
        <f>Original_data!B40</f>
        <v>0</v>
      </c>
      <c r="C40" s="74">
        <f>Original_data!C40</f>
        <v>0</v>
      </c>
      <c r="D40" s="74">
        <f>Original_data!D40</f>
        <v>0</v>
      </c>
      <c r="E40" s="74">
        <f>Original_data!E40</f>
        <v>0</v>
      </c>
      <c r="F40" s="74">
        <f>Original_data!F40</f>
        <v>0</v>
      </c>
      <c r="G40" s="74">
        <f>Original_data!H40</f>
        <v>0</v>
      </c>
      <c r="H40" s="74">
        <f>Original_data!G40</f>
        <v>0</v>
      </c>
      <c r="I40" s="74">
        <f>Original_data!I40</f>
        <v>0</v>
      </c>
      <c r="J40" s="74">
        <f>Original_data!J40</f>
        <v>0</v>
      </c>
      <c r="K40" s="113">
        <f>IFERROR(LOOKUP($J40,Lookup_Tables!$A$3:$A$9,Lookup_Tables!$B$3:$B$9),0)</f>
        <v>0</v>
      </c>
      <c r="L40" s="74">
        <f>Original_data!K40</f>
        <v>0</v>
      </c>
      <c r="M40" s="122">
        <f>IFERROR(LOOKUP($L40,Lookup_Tables!$A$12:$A$18,Lookup_Tables!$B$12:$B$18),0)</f>
        <v>0</v>
      </c>
      <c r="N40" s="122">
        <f t="shared" si="0"/>
        <v>0</v>
      </c>
      <c r="O40" s="93">
        <f>Original_data!L40</f>
        <v>0</v>
      </c>
      <c r="P40" s="93">
        <f>Original_data!M40</f>
        <v>0</v>
      </c>
      <c r="Q40" s="93">
        <f>Original_data!N40</f>
        <v>0</v>
      </c>
      <c r="R40" s="128">
        <f>IFERROR(LOOKUP($O40,Lookup_Tables!$A$21:$A$28,Lookup_Tables!$B$21:$B$28),0)</f>
        <v>0</v>
      </c>
      <c r="S40" s="128">
        <f t="shared" si="3"/>
        <v>0</v>
      </c>
      <c r="T40" s="131" t="str">
        <f t="shared" si="2"/>
        <v/>
      </c>
      <c r="U40" s="131" t="str">
        <f>IFERROR(((SUM($N$2:$N40)-SUM($S$2:$S40))/(SUM($N$2:$N40))),"")</f>
        <v/>
      </c>
    </row>
    <row r="41" spans="1:21" x14ac:dyDescent="0.25">
      <c r="A41" s="74">
        <f>Original_data!A41</f>
        <v>0</v>
      </c>
      <c r="B41" s="74">
        <f>Original_data!B41</f>
        <v>0</v>
      </c>
      <c r="C41" s="74">
        <f>Original_data!C41</f>
        <v>0</v>
      </c>
      <c r="D41" s="74">
        <f>Original_data!D41</f>
        <v>0</v>
      </c>
      <c r="E41" s="74">
        <f>Original_data!E41</f>
        <v>0</v>
      </c>
      <c r="F41" s="74">
        <f>Original_data!F41</f>
        <v>0</v>
      </c>
      <c r="G41" s="74">
        <f>Original_data!H41</f>
        <v>0</v>
      </c>
      <c r="H41" s="74">
        <f>Original_data!G41</f>
        <v>0</v>
      </c>
      <c r="I41" s="74">
        <f>Original_data!I41</f>
        <v>0</v>
      </c>
      <c r="J41" s="74">
        <f>Original_data!J41</f>
        <v>0</v>
      </c>
      <c r="K41" s="113">
        <f>IFERROR(LOOKUP($J41,Lookup_Tables!$A$3:$A$9,Lookup_Tables!$B$3:$B$9),0)</f>
        <v>0</v>
      </c>
      <c r="L41" s="74">
        <f>Original_data!K41</f>
        <v>0</v>
      </c>
      <c r="M41" s="122">
        <f>IFERROR(LOOKUP($L41,Lookup_Tables!$A$12:$A$18,Lookup_Tables!$B$12:$B$18),0)</f>
        <v>0</v>
      </c>
      <c r="N41" s="122">
        <f t="shared" si="0"/>
        <v>0</v>
      </c>
      <c r="O41" s="93">
        <f>Original_data!L41</f>
        <v>0</v>
      </c>
      <c r="P41" s="93">
        <f>Original_data!M41</f>
        <v>0</v>
      </c>
      <c r="Q41" s="93">
        <f>Original_data!N41</f>
        <v>0</v>
      </c>
      <c r="R41" s="128">
        <f>IFERROR(LOOKUP($O41,Lookup_Tables!$A$21:$A$28,Lookup_Tables!$B$21:$B$28),0)</f>
        <v>0</v>
      </c>
      <c r="S41" s="128">
        <f t="shared" si="3"/>
        <v>0</v>
      </c>
      <c r="T41" s="131" t="str">
        <f t="shared" si="2"/>
        <v/>
      </c>
      <c r="U41" s="131" t="str">
        <f>IFERROR(((SUM($N$2:$N41)-SUM($S$2:$S41))/(SUM($N$2:$N41))),"")</f>
        <v/>
      </c>
    </row>
    <row r="42" spans="1:21" x14ac:dyDescent="0.25">
      <c r="A42" s="74">
        <f>Original_data!A42</f>
        <v>0</v>
      </c>
      <c r="B42" s="74">
        <f>Original_data!B42</f>
        <v>0</v>
      </c>
      <c r="C42" s="74">
        <f>Original_data!C42</f>
        <v>0</v>
      </c>
      <c r="D42" s="74">
        <f>Original_data!D42</f>
        <v>0</v>
      </c>
      <c r="E42" s="74">
        <f>Original_data!E42</f>
        <v>0</v>
      </c>
      <c r="F42" s="74">
        <f>Original_data!F42</f>
        <v>0</v>
      </c>
      <c r="G42" s="74">
        <f>Original_data!H42</f>
        <v>0</v>
      </c>
      <c r="H42" s="74">
        <f>Original_data!G42</f>
        <v>0</v>
      </c>
      <c r="I42" s="74">
        <f>Original_data!I42</f>
        <v>0</v>
      </c>
      <c r="J42" s="74">
        <f>Original_data!J42</f>
        <v>0</v>
      </c>
      <c r="K42" s="113">
        <f>IFERROR(LOOKUP($J42,Lookup_Tables!$A$3:$A$9,Lookup_Tables!$B$3:$B$9),0)</f>
        <v>0</v>
      </c>
      <c r="L42" s="74">
        <f>Original_data!K42</f>
        <v>0</v>
      </c>
      <c r="M42" s="122">
        <f>IFERROR(LOOKUP($L42,Lookup_Tables!$A$12:$A$18,Lookup_Tables!$B$12:$B$18),0)</f>
        <v>0</v>
      </c>
      <c r="N42" s="122">
        <f t="shared" si="0"/>
        <v>0</v>
      </c>
      <c r="O42" s="93">
        <f>Original_data!L42</f>
        <v>0</v>
      </c>
      <c r="P42" s="93">
        <f>Original_data!M42</f>
        <v>0</v>
      </c>
      <c r="Q42" s="93">
        <f>Original_data!N42</f>
        <v>0</v>
      </c>
      <c r="R42" s="128">
        <f>IFERROR(LOOKUP($O42,Lookup_Tables!$A$21:$A$28,Lookup_Tables!$B$21:$B$28),0)</f>
        <v>0</v>
      </c>
      <c r="S42" s="128">
        <f t="shared" si="3"/>
        <v>0</v>
      </c>
      <c r="T42" s="131" t="str">
        <f t="shared" si="2"/>
        <v/>
      </c>
      <c r="U42" s="131" t="str">
        <f>IFERROR(((SUM($N$2:$N42)-SUM($S$2:$S42))/(SUM($N$2:$N42))),"")</f>
        <v/>
      </c>
    </row>
    <row r="43" spans="1:21" x14ac:dyDescent="0.25">
      <c r="A43" s="74">
        <f>Original_data!A43</f>
        <v>0</v>
      </c>
      <c r="B43" s="74">
        <f>Original_data!B43</f>
        <v>0</v>
      </c>
      <c r="C43" s="74">
        <f>Original_data!C43</f>
        <v>0</v>
      </c>
      <c r="D43" s="74">
        <f>Original_data!D43</f>
        <v>0</v>
      </c>
      <c r="E43" s="74">
        <f>Original_data!E43</f>
        <v>0</v>
      </c>
      <c r="F43" s="74">
        <f>Original_data!F43</f>
        <v>0</v>
      </c>
      <c r="G43" s="74">
        <f>Original_data!H43</f>
        <v>0</v>
      </c>
      <c r="H43" s="74">
        <f>Original_data!G43</f>
        <v>0</v>
      </c>
      <c r="I43" s="74">
        <f>Original_data!I43</f>
        <v>0</v>
      </c>
      <c r="J43" s="74">
        <f>Original_data!J43</f>
        <v>0</v>
      </c>
      <c r="K43" s="113">
        <f>IFERROR(LOOKUP($J43,Lookup_Tables!$A$3:$A$9,Lookup_Tables!$B$3:$B$9),0)</f>
        <v>0</v>
      </c>
      <c r="L43" s="74">
        <f>Original_data!K43</f>
        <v>0</v>
      </c>
      <c r="M43" s="122">
        <f>IFERROR(LOOKUP($L43,Lookup_Tables!$A$12:$A$18,Lookup_Tables!$B$12:$B$18),0)</f>
        <v>0</v>
      </c>
      <c r="N43" s="122">
        <f t="shared" si="0"/>
        <v>0</v>
      </c>
      <c r="O43" s="93">
        <f>Original_data!L43</f>
        <v>0</v>
      </c>
      <c r="P43" s="93">
        <f>Original_data!M43</f>
        <v>0</v>
      </c>
      <c r="Q43" s="93">
        <f>Original_data!N43</f>
        <v>0</v>
      </c>
      <c r="R43" s="128">
        <f>IFERROR(LOOKUP($O43,Lookup_Tables!$A$21:$A$28,Lookup_Tables!$B$21:$B$28),0)</f>
        <v>0</v>
      </c>
      <c r="S43" s="128">
        <f t="shared" si="3"/>
        <v>0</v>
      </c>
      <c r="T43" s="131" t="str">
        <f t="shared" si="2"/>
        <v/>
      </c>
      <c r="U43" s="131" t="str">
        <f>IFERROR(((SUM($N$2:$N43)-SUM($S$2:$S43))/(SUM($N$2:$N43))),"")</f>
        <v/>
      </c>
    </row>
    <row r="44" spans="1:21" x14ac:dyDescent="0.25">
      <c r="A44" s="74">
        <f>Original_data!A44</f>
        <v>0</v>
      </c>
      <c r="B44" s="74">
        <f>Original_data!B44</f>
        <v>0</v>
      </c>
      <c r="C44" s="74">
        <f>Original_data!C44</f>
        <v>0</v>
      </c>
      <c r="D44" s="74">
        <f>Original_data!D44</f>
        <v>0</v>
      </c>
      <c r="E44" s="74">
        <f>Original_data!E44</f>
        <v>0</v>
      </c>
      <c r="F44" s="74">
        <f>Original_data!F44</f>
        <v>0</v>
      </c>
      <c r="G44" s="74">
        <f>Original_data!H44</f>
        <v>0</v>
      </c>
      <c r="H44" s="74">
        <f>Original_data!G44</f>
        <v>0</v>
      </c>
      <c r="I44" s="74">
        <f>Original_data!I44</f>
        <v>0</v>
      </c>
      <c r="J44" s="74">
        <f>Original_data!J44</f>
        <v>0</v>
      </c>
      <c r="K44" s="113">
        <f>IFERROR(LOOKUP($J44,Lookup_Tables!$A$3:$A$9,Lookup_Tables!$B$3:$B$9),0)</f>
        <v>0</v>
      </c>
      <c r="L44" s="74">
        <f>Original_data!K44</f>
        <v>0</v>
      </c>
      <c r="M44" s="122">
        <f>IFERROR(LOOKUP($L44,Lookup_Tables!$A$12:$A$18,Lookup_Tables!$B$12:$B$18),0)</f>
        <v>0</v>
      </c>
      <c r="N44" s="122">
        <f t="shared" si="0"/>
        <v>0</v>
      </c>
      <c r="O44" s="93">
        <f>Original_data!L44</f>
        <v>0</v>
      </c>
      <c r="P44" s="93">
        <f>Original_data!M44</f>
        <v>0</v>
      </c>
      <c r="Q44" s="93">
        <f>Original_data!N44</f>
        <v>0</v>
      </c>
      <c r="R44" s="128">
        <f>IFERROR(LOOKUP($O44,Lookup_Tables!$A$21:$A$28,Lookup_Tables!$B$21:$B$28),0)</f>
        <v>0</v>
      </c>
      <c r="S44" s="128">
        <f t="shared" si="3"/>
        <v>0</v>
      </c>
      <c r="T44" s="131" t="str">
        <f t="shared" si="2"/>
        <v/>
      </c>
      <c r="U44" s="131" t="str">
        <f>IFERROR(((SUM($N$2:$N44)-SUM($S$2:$S44))/(SUM($N$2:$N44))),"")</f>
        <v/>
      </c>
    </row>
    <row r="45" spans="1:21" x14ac:dyDescent="0.25">
      <c r="A45" s="74">
        <f>Original_data!A45</f>
        <v>0</v>
      </c>
      <c r="B45" s="74">
        <f>Original_data!B45</f>
        <v>0</v>
      </c>
      <c r="C45" s="74">
        <f>Original_data!C45</f>
        <v>0</v>
      </c>
      <c r="D45" s="74">
        <f>Original_data!D45</f>
        <v>0</v>
      </c>
      <c r="E45" s="74">
        <f>Original_data!E45</f>
        <v>0</v>
      </c>
      <c r="F45" s="74">
        <f>Original_data!F45</f>
        <v>0</v>
      </c>
      <c r="G45" s="74">
        <f>Original_data!H45</f>
        <v>0</v>
      </c>
      <c r="H45" s="74">
        <f>Original_data!G45</f>
        <v>0</v>
      </c>
      <c r="I45" s="74">
        <f>Original_data!I45</f>
        <v>0</v>
      </c>
      <c r="J45" s="74">
        <f>Original_data!J45</f>
        <v>0</v>
      </c>
      <c r="K45" s="113">
        <f>IFERROR(LOOKUP($J45,Lookup_Tables!$A$3:$A$9,Lookup_Tables!$B$3:$B$9),0)</f>
        <v>0</v>
      </c>
      <c r="L45" s="74">
        <f>Original_data!K45</f>
        <v>0</v>
      </c>
      <c r="M45" s="122">
        <f>IFERROR(LOOKUP($L45,Lookup_Tables!$A$12:$A$18,Lookup_Tables!$B$12:$B$18),0)</f>
        <v>0</v>
      </c>
      <c r="N45" s="122">
        <f t="shared" si="0"/>
        <v>0</v>
      </c>
      <c r="O45" s="93">
        <f>Original_data!L45</f>
        <v>0</v>
      </c>
      <c r="P45" s="93">
        <f>Original_data!M45</f>
        <v>0</v>
      </c>
      <c r="Q45" s="93">
        <f>Original_data!N45</f>
        <v>0</v>
      </c>
      <c r="R45" s="128">
        <f>IFERROR(LOOKUP($O45,Lookup_Tables!$A$21:$A$28,Lookup_Tables!$B$21:$B$28),0)</f>
        <v>0</v>
      </c>
      <c r="S45" s="128">
        <f t="shared" si="3"/>
        <v>0</v>
      </c>
      <c r="T45" s="131" t="str">
        <f t="shared" si="2"/>
        <v/>
      </c>
      <c r="U45" s="131" t="str">
        <f>IFERROR(((SUM($N$2:$N45)-SUM($S$2:$S45))/(SUM($N$2:$N45))),"")</f>
        <v/>
      </c>
    </row>
    <row r="46" spans="1:21" x14ac:dyDescent="0.25">
      <c r="A46" s="74">
        <f>Original_data!A46</f>
        <v>0</v>
      </c>
      <c r="B46" s="74">
        <f>Original_data!B46</f>
        <v>0</v>
      </c>
      <c r="C46" s="74">
        <f>Original_data!C46</f>
        <v>0</v>
      </c>
      <c r="D46" s="74">
        <f>Original_data!D46</f>
        <v>0</v>
      </c>
      <c r="E46" s="74">
        <f>Original_data!E46</f>
        <v>0</v>
      </c>
      <c r="F46" s="74">
        <f>Original_data!F46</f>
        <v>0</v>
      </c>
      <c r="G46" s="74">
        <f>Original_data!H46</f>
        <v>0</v>
      </c>
      <c r="H46" s="74">
        <f>Original_data!G46</f>
        <v>0</v>
      </c>
      <c r="I46" s="74">
        <f>Original_data!I46</f>
        <v>0</v>
      </c>
      <c r="J46" s="74">
        <f>Original_data!J46</f>
        <v>0</v>
      </c>
      <c r="K46" s="113">
        <f>IFERROR(LOOKUP($J46,Lookup_Tables!$A$3:$A$9,Lookup_Tables!$B$3:$B$9),0)</f>
        <v>0</v>
      </c>
      <c r="L46" s="74">
        <f>Original_data!K46</f>
        <v>0</v>
      </c>
      <c r="M46" s="122">
        <f>IFERROR(LOOKUP($L46,Lookup_Tables!$A$12:$A$18,Lookup_Tables!$B$12:$B$18),0)</f>
        <v>0</v>
      </c>
      <c r="N46" s="122">
        <f t="shared" si="0"/>
        <v>0</v>
      </c>
      <c r="O46" s="93">
        <f>Original_data!L46</f>
        <v>0</v>
      </c>
      <c r="P46" s="93">
        <f>Original_data!M46</f>
        <v>0</v>
      </c>
      <c r="Q46" s="93">
        <f>Original_data!N46</f>
        <v>0</v>
      </c>
      <c r="R46" s="128">
        <f>IFERROR(LOOKUP($O46,Lookup_Tables!$A$21:$A$28,Lookup_Tables!$B$21:$B$28),0)</f>
        <v>0</v>
      </c>
      <c r="S46" s="128">
        <f t="shared" si="3"/>
        <v>0</v>
      </c>
      <c r="T46" s="131" t="str">
        <f t="shared" si="2"/>
        <v/>
      </c>
      <c r="U46" s="131" t="str">
        <f>IFERROR(((SUM($N$2:$N46)-SUM($S$2:$S46))/(SUM($N$2:$N46))),"")</f>
        <v/>
      </c>
    </row>
    <row r="47" spans="1:21" x14ac:dyDescent="0.25">
      <c r="A47" s="74">
        <f>Original_data!A47</f>
        <v>0</v>
      </c>
      <c r="B47" s="74">
        <f>Original_data!B47</f>
        <v>0</v>
      </c>
      <c r="C47" s="74">
        <f>Original_data!C47</f>
        <v>0</v>
      </c>
      <c r="D47" s="74">
        <f>Original_data!D47</f>
        <v>0</v>
      </c>
      <c r="E47" s="74">
        <f>Original_data!E47</f>
        <v>0</v>
      </c>
      <c r="F47" s="74">
        <f>Original_data!F47</f>
        <v>0</v>
      </c>
      <c r="G47" s="74">
        <f>Original_data!H47</f>
        <v>0</v>
      </c>
      <c r="H47" s="74">
        <f>Original_data!G47</f>
        <v>0</v>
      </c>
      <c r="I47" s="74">
        <f>Original_data!I47</f>
        <v>0</v>
      </c>
      <c r="J47" s="74">
        <f>Original_data!J47</f>
        <v>0</v>
      </c>
      <c r="K47" s="113">
        <f>IFERROR(LOOKUP($J47,Lookup_Tables!$A$3:$A$9,Lookup_Tables!$B$3:$B$9),0)</f>
        <v>0</v>
      </c>
      <c r="L47" s="74">
        <f>Original_data!K47</f>
        <v>0</v>
      </c>
      <c r="M47" s="122">
        <f>IFERROR(LOOKUP($L47,Lookup_Tables!$A$12:$A$18,Lookup_Tables!$B$12:$B$18),0)</f>
        <v>0</v>
      </c>
      <c r="N47" s="122">
        <f t="shared" si="0"/>
        <v>0</v>
      </c>
      <c r="O47" s="93">
        <f>Original_data!L47</f>
        <v>0</v>
      </c>
      <c r="P47" s="93">
        <f>Original_data!M47</f>
        <v>0</v>
      </c>
      <c r="Q47" s="93">
        <f>Original_data!N47</f>
        <v>0</v>
      </c>
      <c r="R47" s="128">
        <f>IFERROR(LOOKUP($O47,Lookup_Tables!$A$21:$A$28,Lookup_Tables!$B$21:$B$28),0)</f>
        <v>0</v>
      </c>
      <c r="S47" s="128">
        <f t="shared" si="3"/>
        <v>0</v>
      </c>
      <c r="T47" s="131" t="str">
        <f t="shared" si="2"/>
        <v/>
      </c>
      <c r="U47" s="131" t="str">
        <f>IFERROR(((SUM($N$2:$N47)-SUM($S$2:$S47))/(SUM($N$2:$N47))),"")</f>
        <v/>
      </c>
    </row>
    <row r="48" spans="1:21" x14ac:dyDescent="0.25">
      <c r="A48" s="74">
        <f>Original_data!A48</f>
        <v>0</v>
      </c>
      <c r="B48" s="74">
        <f>Original_data!B48</f>
        <v>0</v>
      </c>
      <c r="C48" s="74">
        <f>Original_data!C48</f>
        <v>0</v>
      </c>
      <c r="D48" s="74">
        <f>Original_data!D48</f>
        <v>0</v>
      </c>
      <c r="E48" s="74">
        <f>Original_data!E48</f>
        <v>0</v>
      </c>
      <c r="F48" s="74">
        <f>Original_data!F48</f>
        <v>0</v>
      </c>
      <c r="G48" s="74">
        <f>Original_data!H48</f>
        <v>0</v>
      </c>
      <c r="H48" s="74">
        <f>Original_data!G48</f>
        <v>0</v>
      </c>
      <c r="I48" s="74">
        <f>Original_data!I48</f>
        <v>0</v>
      </c>
      <c r="J48" s="74">
        <f>Original_data!J48</f>
        <v>0</v>
      </c>
      <c r="K48" s="113">
        <f>IFERROR(LOOKUP($J48,Lookup_Tables!$A$3:$A$9,Lookup_Tables!$B$3:$B$9),0)</f>
        <v>0</v>
      </c>
      <c r="L48" s="74">
        <f>Original_data!K48</f>
        <v>0</v>
      </c>
      <c r="M48" s="122">
        <f>IFERROR(LOOKUP($L48,Lookup_Tables!$A$12:$A$18,Lookup_Tables!$B$12:$B$18),0)</f>
        <v>0</v>
      </c>
      <c r="N48" s="122">
        <f t="shared" si="0"/>
        <v>0</v>
      </c>
      <c r="O48" s="93">
        <f>Original_data!L48</f>
        <v>0</v>
      </c>
      <c r="P48" s="93">
        <f>Original_data!M48</f>
        <v>0</v>
      </c>
      <c r="Q48" s="93">
        <f>Original_data!N48</f>
        <v>0</v>
      </c>
      <c r="R48" s="128">
        <f>IFERROR(LOOKUP($O48,Lookup_Tables!$A$21:$A$28,Lookup_Tables!$B$21:$B$28),0)</f>
        <v>0</v>
      </c>
      <c r="S48" s="128">
        <f t="shared" si="3"/>
        <v>0</v>
      </c>
      <c r="T48" s="131" t="str">
        <f t="shared" si="2"/>
        <v/>
      </c>
      <c r="U48" s="131" t="str">
        <f>IFERROR(((SUM($N$2:$N48)-SUM($S$2:$S48))/(SUM($N$2:$N48))),"")</f>
        <v/>
      </c>
    </row>
    <row r="49" spans="1:21" x14ac:dyDescent="0.25">
      <c r="A49" s="74">
        <f>Original_data!A49</f>
        <v>0</v>
      </c>
      <c r="B49" s="74">
        <f>Original_data!B49</f>
        <v>0</v>
      </c>
      <c r="C49" s="74">
        <f>Original_data!C49</f>
        <v>0</v>
      </c>
      <c r="D49" s="74">
        <f>Original_data!D49</f>
        <v>0</v>
      </c>
      <c r="E49" s="74">
        <f>Original_data!E49</f>
        <v>0</v>
      </c>
      <c r="F49" s="74">
        <f>Original_data!F49</f>
        <v>0</v>
      </c>
      <c r="G49" s="74">
        <f>Original_data!H49</f>
        <v>0</v>
      </c>
      <c r="H49" s="74">
        <f>Original_data!G49</f>
        <v>0</v>
      </c>
      <c r="I49" s="74">
        <f>Original_data!I49</f>
        <v>0</v>
      </c>
      <c r="J49" s="74">
        <f>Original_data!J49</f>
        <v>0</v>
      </c>
      <c r="K49" s="113">
        <f>IFERROR(LOOKUP($J49,Lookup_Tables!$A$3:$A$9,Lookup_Tables!$B$3:$B$9),0)</f>
        <v>0</v>
      </c>
      <c r="L49" s="74">
        <f>Original_data!K49</f>
        <v>0</v>
      </c>
      <c r="M49" s="122">
        <f>IFERROR(LOOKUP($L49,Lookup_Tables!$A$12:$A$18,Lookup_Tables!$B$12:$B$18),0)</f>
        <v>0</v>
      </c>
      <c r="N49" s="122">
        <f t="shared" si="0"/>
        <v>0</v>
      </c>
      <c r="O49" s="93">
        <f>Original_data!L49</f>
        <v>0</v>
      </c>
      <c r="P49" s="93">
        <f>Original_data!M49</f>
        <v>0</v>
      </c>
      <c r="Q49" s="93">
        <f>Original_data!N49</f>
        <v>0</v>
      </c>
      <c r="R49" s="128">
        <f>IFERROR(LOOKUP($O49,Lookup_Tables!$A$21:$A$28,Lookup_Tables!$B$21:$B$28),0)</f>
        <v>0</v>
      </c>
      <c r="S49" s="128">
        <f t="shared" si="3"/>
        <v>0</v>
      </c>
      <c r="T49" s="131" t="str">
        <f t="shared" si="2"/>
        <v/>
      </c>
      <c r="U49" s="131" t="str">
        <f>IFERROR(((SUM($N$2:$N49)-SUM($S$2:$S49))/(SUM($N$2:$N49))),"")</f>
        <v/>
      </c>
    </row>
    <row r="50" spans="1:21" x14ac:dyDescent="0.25">
      <c r="A50" s="74">
        <f>Original_data!A50</f>
        <v>0</v>
      </c>
      <c r="B50" s="74">
        <f>Original_data!B50</f>
        <v>0</v>
      </c>
      <c r="C50" s="74">
        <f>Original_data!C50</f>
        <v>0</v>
      </c>
      <c r="D50" s="74">
        <f>Original_data!D50</f>
        <v>0</v>
      </c>
      <c r="E50" s="74">
        <f>Original_data!E50</f>
        <v>0</v>
      </c>
      <c r="F50" s="74">
        <f>Original_data!F50</f>
        <v>0</v>
      </c>
      <c r="G50" s="74">
        <f>Original_data!H50</f>
        <v>0</v>
      </c>
      <c r="H50" s="74">
        <f>Original_data!G50</f>
        <v>0</v>
      </c>
      <c r="I50" s="74">
        <f>Original_data!I50</f>
        <v>0</v>
      </c>
      <c r="J50" s="74">
        <f>Original_data!J50</f>
        <v>0</v>
      </c>
      <c r="K50" s="113">
        <f>IFERROR(LOOKUP($J50,Lookup_Tables!$A$3:$A$9,Lookup_Tables!$B$3:$B$9),0)</f>
        <v>0</v>
      </c>
      <c r="L50" s="74">
        <f>Original_data!K50</f>
        <v>0</v>
      </c>
      <c r="M50" s="122">
        <f>IFERROR(LOOKUP($L50,Lookup_Tables!$A$12:$A$18,Lookup_Tables!$B$12:$B$18),0)</f>
        <v>0</v>
      </c>
      <c r="N50" s="122">
        <f t="shared" si="0"/>
        <v>0</v>
      </c>
      <c r="O50" s="93">
        <f>Original_data!L50</f>
        <v>0</v>
      </c>
      <c r="P50" s="93">
        <f>Original_data!M50</f>
        <v>0</v>
      </c>
      <c r="Q50" s="93">
        <f>Original_data!N50</f>
        <v>0</v>
      </c>
      <c r="R50" s="128">
        <f>IFERROR(LOOKUP($O50,Lookup_Tables!$A$21:$A$28,Lookup_Tables!$B$21:$B$28),0)</f>
        <v>0</v>
      </c>
      <c r="S50" s="128">
        <f t="shared" si="3"/>
        <v>0</v>
      </c>
      <c r="T50" s="131" t="str">
        <f t="shared" si="2"/>
        <v/>
      </c>
      <c r="U50" s="131" t="str">
        <f>IFERROR(((SUM($N$2:$N50)-SUM($S$2:$S50))/(SUM($N$2:$N50))),"")</f>
        <v/>
      </c>
    </row>
    <row r="51" spans="1:21" x14ac:dyDescent="0.25">
      <c r="A51" s="74">
        <f>Original_data!A51</f>
        <v>0</v>
      </c>
      <c r="B51" s="74">
        <f>Original_data!B51</f>
        <v>0</v>
      </c>
      <c r="C51" s="74">
        <f>Original_data!C51</f>
        <v>0</v>
      </c>
      <c r="D51" s="74">
        <f>Original_data!D51</f>
        <v>0</v>
      </c>
      <c r="E51" s="74">
        <f>Original_data!E51</f>
        <v>0</v>
      </c>
      <c r="F51" s="74">
        <f>Original_data!F51</f>
        <v>0</v>
      </c>
      <c r="G51" s="74">
        <f>Original_data!H51</f>
        <v>0</v>
      </c>
      <c r="H51" s="74">
        <f>Original_data!G51</f>
        <v>0</v>
      </c>
      <c r="I51" s="74">
        <f>Original_data!I51</f>
        <v>0</v>
      </c>
      <c r="J51" s="74">
        <f>Original_data!J51</f>
        <v>0</v>
      </c>
      <c r="K51" s="113">
        <f>IFERROR(LOOKUP($J51,Lookup_Tables!$A$3:$A$9,Lookup_Tables!$B$3:$B$9),0)</f>
        <v>0</v>
      </c>
      <c r="L51" s="74">
        <f>Original_data!K51</f>
        <v>0</v>
      </c>
      <c r="M51" s="122">
        <f>IFERROR(LOOKUP($L51,Lookup_Tables!$A$12:$A$18,Lookup_Tables!$B$12:$B$18),0)</f>
        <v>0</v>
      </c>
      <c r="N51" s="122">
        <f t="shared" si="0"/>
        <v>0</v>
      </c>
      <c r="O51" s="93">
        <f>Original_data!L51</f>
        <v>0</v>
      </c>
      <c r="P51" s="93">
        <f>Original_data!M51</f>
        <v>0</v>
      </c>
      <c r="Q51" s="93">
        <f>Original_data!N51</f>
        <v>0</v>
      </c>
      <c r="R51" s="128">
        <f>IFERROR(LOOKUP($O51,Lookup_Tables!$A$21:$A$28,Lookup_Tables!$B$21:$B$28),0)</f>
        <v>0</v>
      </c>
      <c r="S51" s="128">
        <f t="shared" si="3"/>
        <v>0</v>
      </c>
      <c r="T51" s="131" t="str">
        <f t="shared" si="2"/>
        <v/>
      </c>
      <c r="U51" s="131" t="str">
        <f>IFERROR(((SUM($N$2:$N51)-SUM($S$2:$S51))/(SUM($N$2:$N51))),"")</f>
        <v/>
      </c>
    </row>
    <row r="52" spans="1:21" x14ac:dyDescent="0.25">
      <c r="A52" s="74">
        <f>Original_data!A52</f>
        <v>0</v>
      </c>
      <c r="B52" s="74">
        <f>Original_data!B52</f>
        <v>0</v>
      </c>
      <c r="C52" s="74">
        <f>Original_data!C52</f>
        <v>0</v>
      </c>
      <c r="D52" s="74">
        <f>Original_data!D52</f>
        <v>0</v>
      </c>
      <c r="E52" s="74">
        <f>Original_data!E52</f>
        <v>0</v>
      </c>
      <c r="F52" s="74">
        <f>Original_data!F52</f>
        <v>0</v>
      </c>
      <c r="G52" s="74">
        <f>Original_data!H52</f>
        <v>0</v>
      </c>
      <c r="H52" s="74">
        <f>Original_data!G52</f>
        <v>0</v>
      </c>
      <c r="I52" s="74">
        <f>Original_data!I52</f>
        <v>0</v>
      </c>
      <c r="J52" s="74">
        <f>Original_data!J52</f>
        <v>0</v>
      </c>
      <c r="K52" s="113">
        <f>IFERROR(LOOKUP($J52,Lookup_Tables!$A$3:$A$9,Lookup_Tables!$B$3:$B$9),0)</f>
        <v>0</v>
      </c>
      <c r="L52" s="74">
        <f>Original_data!K52</f>
        <v>0</v>
      </c>
      <c r="M52" s="122">
        <f>IFERROR(LOOKUP($L52,Lookup_Tables!$A$12:$A$18,Lookup_Tables!$B$12:$B$18),0)</f>
        <v>0</v>
      </c>
      <c r="N52" s="122">
        <f t="shared" si="0"/>
        <v>0</v>
      </c>
      <c r="O52" s="93">
        <f>Original_data!L52</f>
        <v>0</v>
      </c>
      <c r="P52" s="93">
        <f>Original_data!M52</f>
        <v>0</v>
      </c>
      <c r="Q52" s="93">
        <f>Original_data!N52</f>
        <v>0</v>
      </c>
      <c r="R52" s="128">
        <f>IFERROR(LOOKUP($O52,Lookup_Tables!$A$21:$A$28,Lookup_Tables!$B$21:$B$28),0)</f>
        <v>0</v>
      </c>
      <c r="S52" s="128">
        <f t="shared" si="3"/>
        <v>0</v>
      </c>
      <c r="T52" s="131" t="str">
        <f t="shared" si="2"/>
        <v/>
      </c>
      <c r="U52" s="131" t="str">
        <f>IFERROR(((SUM($N$2:$N52)-SUM($S$2:$S52))/(SUM($N$2:$N52))),"")</f>
        <v/>
      </c>
    </row>
    <row r="53" spans="1:21" x14ac:dyDescent="0.25">
      <c r="A53" s="74">
        <f>Original_data!A53</f>
        <v>0</v>
      </c>
      <c r="B53" s="74">
        <f>Original_data!B53</f>
        <v>0</v>
      </c>
      <c r="C53" s="74">
        <f>Original_data!C53</f>
        <v>0</v>
      </c>
      <c r="D53" s="74">
        <f>Original_data!D53</f>
        <v>0</v>
      </c>
      <c r="E53" s="74">
        <f>Original_data!E53</f>
        <v>0</v>
      </c>
      <c r="F53" s="74">
        <f>Original_data!F53</f>
        <v>0</v>
      </c>
      <c r="G53" s="74">
        <f>Original_data!H53</f>
        <v>0</v>
      </c>
      <c r="H53" s="74">
        <f>Original_data!G53</f>
        <v>0</v>
      </c>
      <c r="I53" s="74">
        <f>Original_data!I53</f>
        <v>0</v>
      </c>
      <c r="J53" s="74">
        <f>Original_data!J53</f>
        <v>0</v>
      </c>
      <c r="K53" s="113">
        <f>IFERROR(LOOKUP($J53,Lookup_Tables!$A$3:$A$9,Lookup_Tables!$B$3:$B$9),0)</f>
        <v>0</v>
      </c>
      <c r="L53" s="74">
        <f>Original_data!K53</f>
        <v>0</v>
      </c>
      <c r="M53" s="122">
        <f>IFERROR(LOOKUP($L53,Lookup_Tables!$A$12:$A$18,Lookup_Tables!$B$12:$B$18),0)</f>
        <v>0</v>
      </c>
      <c r="N53" s="122">
        <f t="shared" si="0"/>
        <v>0</v>
      </c>
      <c r="O53" s="93">
        <f>Original_data!L53</f>
        <v>0</v>
      </c>
      <c r="P53" s="93">
        <f>Original_data!M53</f>
        <v>0</v>
      </c>
      <c r="Q53" s="93">
        <f>Original_data!N53</f>
        <v>0</v>
      </c>
      <c r="R53" s="128">
        <f>IFERROR(LOOKUP($O53,Lookup_Tables!$A$21:$A$28,Lookup_Tables!$B$21:$B$28),0)</f>
        <v>0</v>
      </c>
      <c r="S53" s="128">
        <f t="shared" si="3"/>
        <v>0</v>
      </c>
      <c r="T53" s="131" t="str">
        <f t="shared" si="2"/>
        <v/>
      </c>
      <c r="U53" s="131" t="str">
        <f>IFERROR(((SUM($N$2:$N53)-SUM($S$2:$S53))/(SUM($N$2:$N53))),"")</f>
        <v/>
      </c>
    </row>
    <row r="54" spans="1:21" x14ac:dyDescent="0.25">
      <c r="A54" s="74">
        <f>Original_data!A54</f>
        <v>0</v>
      </c>
      <c r="B54" s="74">
        <f>Original_data!B54</f>
        <v>0</v>
      </c>
      <c r="C54" s="74">
        <f>Original_data!C54</f>
        <v>0</v>
      </c>
      <c r="D54" s="74">
        <f>Original_data!D54</f>
        <v>0</v>
      </c>
      <c r="E54" s="74">
        <f>Original_data!E54</f>
        <v>0</v>
      </c>
      <c r="F54" s="74">
        <f>Original_data!F54</f>
        <v>0</v>
      </c>
      <c r="G54" s="74">
        <f>Original_data!H54</f>
        <v>0</v>
      </c>
      <c r="H54" s="74">
        <f>Original_data!G54</f>
        <v>0</v>
      </c>
      <c r="I54" s="74">
        <f>Original_data!I54</f>
        <v>0</v>
      </c>
      <c r="J54" s="74">
        <f>Original_data!J54</f>
        <v>0</v>
      </c>
      <c r="K54" s="113">
        <f>IFERROR(LOOKUP($J54,Lookup_Tables!$A$3:$A$9,Lookup_Tables!$B$3:$B$9),0)</f>
        <v>0</v>
      </c>
      <c r="L54" s="74">
        <f>Original_data!K54</f>
        <v>0</v>
      </c>
      <c r="M54" s="122">
        <f>IFERROR(LOOKUP($L54,Lookup_Tables!$A$12:$A$18,Lookup_Tables!$B$12:$B$18),0)</f>
        <v>0</v>
      </c>
      <c r="N54" s="122">
        <f t="shared" si="0"/>
        <v>0</v>
      </c>
      <c r="O54" s="93">
        <f>Original_data!L54</f>
        <v>0</v>
      </c>
      <c r="P54" s="93">
        <f>Original_data!M54</f>
        <v>0</v>
      </c>
      <c r="Q54" s="93">
        <f>Original_data!N54</f>
        <v>0</v>
      </c>
      <c r="R54" s="128">
        <f>IFERROR(LOOKUP($O54,Lookup_Tables!$A$21:$A$28,Lookup_Tables!$B$21:$B$28),0)</f>
        <v>0</v>
      </c>
      <c r="S54" s="128">
        <f t="shared" si="3"/>
        <v>0</v>
      </c>
      <c r="T54" s="131" t="str">
        <f t="shared" si="2"/>
        <v/>
      </c>
      <c r="U54" s="131" t="str">
        <f>IFERROR(((SUM($N$2:$N54)-SUM($S$2:$S54))/(SUM($N$2:$N54))),"")</f>
        <v/>
      </c>
    </row>
    <row r="55" spans="1:21" x14ac:dyDescent="0.25">
      <c r="A55" s="74">
        <f>Original_data!A55</f>
        <v>0</v>
      </c>
      <c r="B55" s="74">
        <f>Original_data!B55</f>
        <v>0</v>
      </c>
      <c r="C55" s="74">
        <f>Original_data!C55</f>
        <v>0</v>
      </c>
      <c r="D55" s="74">
        <f>Original_data!D55</f>
        <v>0</v>
      </c>
      <c r="E55" s="74">
        <f>Original_data!E55</f>
        <v>0</v>
      </c>
      <c r="F55" s="74">
        <f>Original_data!F55</f>
        <v>0</v>
      </c>
      <c r="G55" s="74">
        <f>Original_data!H55</f>
        <v>0</v>
      </c>
      <c r="H55" s="74">
        <f>Original_data!G55</f>
        <v>0</v>
      </c>
      <c r="I55" s="74">
        <f>Original_data!I55</f>
        <v>0</v>
      </c>
      <c r="J55" s="74">
        <f>Original_data!J55</f>
        <v>0</v>
      </c>
      <c r="K55" s="113">
        <f>IFERROR(LOOKUP($J55,Lookup_Tables!$A$3:$A$9,Lookup_Tables!$B$3:$B$9),0)</f>
        <v>0</v>
      </c>
      <c r="L55" s="74">
        <f>Original_data!K55</f>
        <v>0</v>
      </c>
      <c r="M55" s="122">
        <f>IFERROR(LOOKUP($L55,Lookup_Tables!$A$12:$A$18,Lookup_Tables!$B$12:$B$18),0)</f>
        <v>0</v>
      </c>
      <c r="N55" s="122">
        <f t="shared" si="0"/>
        <v>0</v>
      </c>
      <c r="O55" s="93">
        <f>Original_data!L55</f>
        <v>0</v>
      </c>
      <c r="P55" s="93">
        <f>Original_data!M55</f>
        <v>0</v>
      </c>
      <c r="Q55" s="93">
        <f>Original_data!N55</f>
        <v>0</v>
      </c>
      <c r="R55" s="128">
        <f>IFERROR(LOOKUP($O55,Lookup_Tables!$A$21:$A$28,Lookup_Tables!$B$21:$B$28),0)</f>
        <v>0</v>
      </c>
      <c r="S55" s="128">
        <f t="shared" si="3"/>
        <v>0</v>
      </c>
      <c r="T55" s="131" t="str">
        <f t="shared" si="2"/>
        <v/>
      </c>
      <c r="U55" s="131" t="str">
        <f>IFERROR(((SUM($N$2:$N55)-SUM($S$2:$S55))/(SUM($N$2:$N55))),"")</f>
        <v/>
      </c>
    </row>
    <row r="56" spans="1:21" x14ac:dyDescent="0.25">
      <c r="A56" s="74">
        <f>Original_data!A56</f>
        <v>0</v>
      </c>
      <c r="B56" s="74">
        <f>Original_data!B56</f>
        <v>0</v>
      </c>
      <c r="C56" s="74">
        <f>Original_data!C56</f>
        <v>0</v>
      </c>
      <c r="D56" s="74">
        <f>Original_data!D56</f>
        <v>0</v>
      </c>
      <c r="E56" s="74">
        <f>Original_data!E56</f>
        <v>0</v>
      </c>
      <c r="F56" s="74">
        <f>Original_data!F56</f>
        <v>0</v>
      </c>
      <c r="G56" s="74">
        <f>Original_data!H56</f>
        <v>0</v>
      </c>
      <c r="H56" s="74">
        <f>Original_data!G56</f>
        <v>0</v>
      </c>
      <c r="I56" s="74">
        <f>Original_data!I56</f>
        <v>0</v>
      </c>
      <c r="J56" s="74">
        <f>Original_data!J56</f>
        <v>0</v>
      </c>
      <c r="K56" s="113">
        <f>IFERROR(LOOKUP($J56,Lookup_Tables!$A$3:$A$9,Lookup_Tables!$B$3:$B$9),0)</f>
        <v>0</v>
      </c>
      <c r="L56" s="74">
        <f>Original_data!K56</f>
        <v>0</v>
      </c>
      <c r="M56" s="122">
        <f>IFERROR(LOOKUP($L56,Lookup_Tables!$A$12:$A$18,Lookup_Tables!$B$12:$B$18),0)</f>
        <v>0</v>
      </c>
      <c r="N56" s="122">
        <f t="shared" si="0"/>
        <v>0</v>
      </c>
      <c r="O56" s="93">
        <f>Original_data!L56</f>
        <v>0</v>
      </c>
      <c r="P56" s="93">
        <f>Original_data!M56</f>
        <v>0</v>
      </c>
      <c r="Q56" s="93">
        <f>Original_data!N56</f>
        <v>0</v>
      </c>
      <c r="R56" s="128">
        <f>IFERROR(LOOKUP($O56,Lookup_Tables!$A$21:$A$28,Lookup_Tables!$B$21:$B$28),0)</f>
        <v>0</v>
      </c>
      <c r="S56" s="128">
        <f t="shared" si="3"/>
        <v>0</v>
      </c>
      <c r="T56" s="131" t="str">
        <f t="shared" si="2"/>
        <v/>
      </c>
      <c r="U56" s="131" t="str">
        <f>IFERROR(((SUM($N$2:$N56)-SUM($S$2:$S56))/(SUM($N$2:$N56))),"")</f>
        <v/>
      </c>
    </row>
    <row r="57" spans="1:21" x14ac:dyDescent="0.25">
      <c r="A57" s="74">
        <f>Original_data!A57</f>
        <v>0</v>
      </c>
      <c r="B57" s="74">
        <f>Original_data!B57</f>
        <v>0</v>
      </c>
      <c r="C57" s="74">
        <f>Original_data!C57</f>
        <v>0</v>
      </c>
      <c r="D57" s="74">
        <f>Original_data!D57</f>
        <v>0</v>
      </c>
      <c r="E57" s="74">
        <f>Original_data!E57</f>
        <v>0</v>
      </c>
      <c r="F57" s="74">
        <f>Original_data!F57</f>
        <v>0</v>
      </c>
      <c r="G57" s="74">
        <f>Original_data!H57</f>
        <v>0</v>
      </c>
      <c r="H57" s="74">
        <f>Original_data!G57</f>
        <v>0</v>
      </c>
      <c r="I57" s="74">
        <f>Original_data!I57</f>
        <v>0</v>
      </c>
      <c r="J57" s="74">
        <f>Original_data!J57</f>
        <v>0</v>
      </c>
      <c r="K57" s="113">
        <f>IFERROR(LOOKUP($J57,Lookup_Tables!$A$3:$A$9,Lookup_Tables!$B$3:$B$9),0)</f>
        <v>0</v>
      </c>
      <c r="L57" s="74">
        <f>Original_data!K57</f>
        <v>0</v>
      </c>
      <c r="M57" s="122">
        <f>IFERROR(LOOKUP($L57,Lookup_Tables!$A$12:$A$18,Lookup_Tables!$B$12:$B$18),0)</f>
        <v>0</v>
      </c>
      <c r="N57" s="122">
        <f t="shared" si="0"/>
        <v>0</v>
      </c>
      <c r="O57" s="93">
        <f>Original_data!L57</f>
        <v>0</v>
      </c>
      <c r="P57" s="93">
        <f>Original_data!M57</f>
        <v>0</v>
      </c>
      <c r="Q57" s="93">
        <f>Original_data!N57</f>
        <v>0</v>
      </c>
      <c r="R57" s="128">
        <f>IFERROR(LOOKUP($O57,Lookup_Tables!$A$21:$A$28,Lookup_Tables!$B$21:$B$28),0)</f>
        <v>0</v>
      </c>
      <c r="S57" s="128">
        <f t="shared" si="3"/>
        <v>0</v>
      </c>
      <c r="T57" s="131" t="str">
        <f t="shared" si="2"/>
        <v/>
      </c>
      <c r="U57" s="131" t="str">
        <f>IFERROR(((SUM($N$2:$N57)-SUM($S$2:$S57))/(SUM($N$2:$N57))),"")</f>
        <v/>
      </c>
    </row>
    <row r="58" spans="1:21" x14ac:dyDescent="0.25">
      <c r="A58" s="74">
        <f>Original_data!A58</f>
        <v>0</v>
      </c>
      <c r="B58" s="74">
        <f>Original_data!B58</f>
        <v>0</v>
      </c>
      <c r="C58" s="74">
        <f>Original_data!C58</f>
        <v>0</v>
      </c>
      <c r="D58" s="74">
        <f>Original_data!D58</f>
        <v>0</v>
      </c>
      <c r="E58" s="74">
        <f>Original_data!E58</f>
        <v>0</v>
      </c>
      <c r="F58" s="74">
        <f>Original_data!F58</f>
        <v>0</v>
      </c>
      <c r="G58" s="74">
        <f>Original_data!H58</f>
        <v>0</v>
      </c>
      <c r="H58" s="74">
        <f>Original_data!G58</f>
        <v>0</v>
      </c>
      <c r="I58" s="74">
        <f>Original_data!I58</f>
        <v>0</v>
      </c>
      <c r="J58" s="74">
        <f>Original_data!J58</f>
        <v>0</v>
      </c>
      <c r="K58" s="113">
        <f>IFERROR(LOOKUP($J58,Lookup_Tables!$A$3:$A$9,Lookup_Tables!$B$3:$B$9),0)</f>
        <v>0</v>
      </c>
      <c r="L58" s="74">
        <f>Original_data!K58</f>
        <v>0</v>
      </c>
      <c r="M58" s="122">
        <f>IFERROR(LOOKUP($L58,Lookup_Tables!$A$12:$A$18,Lookup_Tables!$B$12:$B$18),0)</f>
        <v>0</v>
      </c>
      <c r="N58" s="122">
        <f t="shared" si="0"/>
        <v>0</v>
      </c>
      <c r="O58" s="93">
        <f>Original_data!L58</f>
        <v>0</v>
      </c>
      <c r="P58" s="93">
        <f>Original_data!M58</f>
        <v>0</v>
      </c>
      <c r="Q58" s="93">
        <f>Original_data!N58</f>
        <v>0</v>
      </c>
      <c r="R58" s="128">
        <f>IFERROR(LOOKUP($O58,Lookup_Tables!$A$21:$A$28,Lookup_Tables!$B$21:$B$28),0)</f>
        <v>0</v>
      </c>
      <c r="S58" s="128">
        <f t="shared" si="3"/>
        <v>0</v>
      </c>
      <c r="T58" s="131" t="str">
        <f t="shared" si="2"/>
        <v/>
      </c>
      <c r="U58" s="131" t="str">
        <f>IFERROR(((SUM($N$2:$N58)-SUM($S$2:$S58))/(SUM($N$2:$N58))),"")</f>
        <v/>
      </c>
    </row>
    <row r="59" spans="1:21" x14ac:dyDescent="0.25">
      <c r="A59" s="74">
        <f>Original_data!A59</f>
        <v>0</v>
      </c>
      <c r="B59" s="74">
        <f>Original_data!B59</f>
        <v>0</v>
      </c>
      <c r="C59" s="74">
        <f>Original_data!C59</f>
        <v>0</v>
      </c>
      <c r="D59" s="74">
        <f>Original_data!D59</f>
        <v>0</v>
      </c>
      <c r="E59" s="74">
        <f>Original_data!E59</f>
        <v>0</v>
      </c>
      <c r="F59" s="74">
        <f>Original_data!F59</f>
        <v>0</v>
      </c>
      <c r="G59" s="74">
        <f>Original_data!H59</f>
        <v>0</v>
      </c>
      <c r="H59" s="74">
        <f>Original_data!G59</f>
        <v>0</v>
      </c>
      <c r="I59" s="74">
        <f>Original_data!I59</f>
        <v>0</v>
      </c>
      <c r="J59" s="74">
        <f>Original_data!J59</f>
        <v>0</v>
      </c>
      <c r="K59" s="113">
        <f>IFERROR(LOOKUP($J59,Lookup_Tables!$A$3:$A$9,Lookup_Tables!$B$3:$B$9),0)</f>
        <v>0</v>
      </c>
      <c r="L59" s="74">
        <f>Original_data!K59</f>
        <v>0</v>
      </c>
      <c r="M59" s="122">
        <f>IFERROR(LOOKUP($L59,Lookup_Tables!$A$12:$A$18,Lookup_Tables!$B$12:$B$18),0)</f>
        <v>0</v>
      </c>
      <c r="N59" s="122">
        <f t="shared" si="0"/>
        <v>0</v>
      </c>
      <c r="O59" s="93">
        <f>Original_data!L59</f>
        <v>0</v>
      </c>
      <c r="P59" s="93">
        <f>Original_data!M59</f>
        <v>0</v>
      </c>
      <c r="Q59" s="93">
        <f>Original_data!N59</f>
        <v>0</v>
      </c>
      <c r="R59" s="128">
        <f>IFERROR(LOOKUP($O59,Lookup_Tables!$A$21:$A$28,Lookup_Tables!$B$21:$B$28),0)</f>
        <v>0</v>
      </c>
      <c r="S59" s="128">
        <f t="shared" si="3"/>
        <v>0</v>
      </c>
      <c r="T59" s="131" t="str">
        <f t="shared" si="2"/>
        <v/>
      </c>
      <c r="U59" s="131" t="str">
        <f>IFERROR(((SUM($N$2:$N59)-SUM($S$2:$S59))/(SUM($N$2:$N59))),"")</f>
        <v/>
      </c>
    </row>
    <row r="60" spans="1:21" x14ac:dyDescent="0.25">
      <c r="A60" s="74">
        <f>Original_data!A60</f>
        <v>0</v>
      </c>
      <c r="B60" s="74">
        <f>Original_data!B60</f>
        <v>0</v>
      </c>
      <c r="C60" s="74">
        <f>Original_data!C60</f>
        <v>0</v>
      </c>
      <c r="D60" s="74">
        <f>Original_data!D60</f>
        <v>0</v>
      </c>
      <c r="E60" s="74">
        <f>Original_data!E60</f>
        <v>0</v>
      </c>
      <c r="F60" s="74">
        <f>Original_data!F60</f>
        <v>0</v>
      </c>
      <c r="G60" s="74">
        <f>Original_data!H60</f>
        <v>0</v>
      </c>
      <c r="H60" s="74">
        <f>Original_data!G60</f>
        <v>0</v>
      </c>
      <c r="I60" s="74">
        <f>Original_data!I60</f>
        <v>0</v>
      </c>
      <c r="J60" s="74">
        <f>Original_data!J60</f>
        <v>0</v>
      </c>
      <c r="K60" s="113">
        <f>IFERROR(LOOKUP($J60,Lookup_Tables!$A$3:$A$9,Lookup_Tables!$B$3:$B$9),0)</f>
        <v>0</v>
      </c>
      <c r="L60" s="74">
        <f>Original_data!K60</f>
        <v>0</v>
      </c>
      <c r="M60" s="122">
        <f>IFERROR(LOOKUP($L60,Lookup_Tables!$A$12:$A$18,Lookup_Tables!$B$12:$B$18),0)</f>
        <v>0</v>
      </c>
      <c r="N60" s="122">
        <f t="shared" si="0"/>
        <v>0</v>
      </c>
      <c r="O60" s="93">
        <f>Original_data!L60</f>
        <v>0</v>
      </c>
      <c r="P60" s="93">
        <f>Original_data!M60</f>
        <v>0</v>
      </c>
      <c r="Q60" s="93">
        <f>Original_data!N60</f>
        <v>0</v>
      </c>
      <c r="R60" s="128">
        <f>IFERROR(LOOKUP($O60,Lookup_Tables!$A$21:$A$28,Lookup_Tables!$B$21:$B$28),0)</f>
        <v>0</v>
      </c>
      <c r="S60" s="128">
        <f t="shared" si="3"/>
        <v>0</v>
      </c>
      <c r="T60" s="131" t="str">
        <f t="shared" si="2"/>
        <v/>
      </c>
      <c r="U60" s="131" t="str">
        <f>IFERROR(((SUM($N$2:$N60)-SUM($S$2:$S60))/(SUM($N$2:$N60))),"")</f>
        <v/>
      </c>
    </row>
    <row r="61" spans="1:21" x14ac:dyDescent="0.25">
      <c r="A61" s="74">
        <f>Original_data!A61</f>
        <v>0</v>
      </c>
      <c r="B61" s="74">
        <f>Original_data!B61</f>
        <v>0</v>
      </c>
      <c r="C61" s="74">
        <f>Original_data!C61</f>
        <v>0</v>
      </c>
      <c r="D61" s="74">
        <f>Original_data!D61</f>
        <v>0</v>
      </c>
      <c r="E61" s="74">
        <f>Original_data!E61</f>
        <v>0</v>
      </c>
      <c r="F61" s="74">
        <f>Original_data!F61</f>
        <v>0</v>
      </c>
      <c r="G61" s="74">
        <f>Original_data!H61</f>
        <v>0</v>
      </c>
      <c r="H61" s="74">
        <f>Original_data!G61</f>
        <v>0</v>
      </c>
      <c r="I61" s="74">
        <f>Original_data!I61</f>
        <v>0</v>
      </c>
      <c r="J61" s="74">
        <f>Original_data!J61</f>
        <v>0</v>
      </c>
      <c r="K61" s="113">
        <f>IFERROR(LOOKUP($J61,Lookup_Tables!$A$3:$A$9,Lookup_Tables!$B$3:$B$9),0)</f>
        <v>0</v>
      </c>
      <c r="L61" s="74">
        <f>Original_data!K61</f>
        <v>0</v>
      </c>
      <c r="M61" s="122">
        <f>IFERROR(LOOKUP($L61,Lookup_Tables!$A$12:$A$18,Lookup_Tables!$B$12:$B$18),0)</f>
        <v>0</v>
      </c>
      <c r="N61" s="122">
        <f t="shared" si="0"/>
        <v>0</v>
      </c>
      <c r="O61" s="93">
        <f>Original_data!L61</f>
        <v>0</v>
      </c>
      <c r="P61" s="93">
        <f>Original_data!M61</f>
        <v>0</v>
      </c>
      <c r="Q61" s="93">
        <f>Original_data!N61</f>
        <v>0</v>
      </c>
      <c r="R61" s="128">
        <f>IFERROR(LOOKUP($O61,Lookup_Tables!$A$21:$A$28,Lookup_Tables!$B$21:$B$28),0)</f>
        <v>0</v>
      </c>
      <c r="S61" s="128">
        <f t="shared" si="3"/>
        <v>0</v>
      </c>
      <c r="T61" s="131" t="str">
        <f t="shared" si="2"/>
        <v/>
      </c>
      <c r="U61" s="131" t="str">
        <f>IFERROR(((SUM($N$2:$N61)-SUM($S$2:$S61))/(SUM($N$2:$N61))),"")</f>
        <v/>
      </c>
    </row>
    <row r="62" spans="1:21" x14ac:dyDescent="0.25">
      <c r="A62" s="74">
        <f>Original_data!A62</f>
        <v>0</v>
      </c>
      <c r="B62" s="74">
        <f>Original_data!B62</f>
        <v>0</v>
      </c>
      <c r="C62" s="74">
        <f>Original_data!C62</f>
        <v>0</v>
      </c>
      <c r="D62" s="74">
        <f>Original_data!D62</f>
        <v>0</v>
      </c>
      <c r="E62" s="74">
        <f>Original_data!E62</f>
        <v>0</v>
      </c>
      <c r="F62" s="74">
        <f>Original_data!F62</f>
        <v>0</v>
      </c>
      <c r="G62" s="74">
        <f>Original_data!H62</f>
        <v>0</v>
      </c>
      <c r="H62" s="74">
        <f>Original_data!G62</f>
        <v>0</v>
      </c>
      <c r="I62" s="74">
        <f>Original_data!I62</f>
        <v>0</v>
      </c>
      <c r="J62" s="74">
        <f>Original_data!J62</f>
        <v>0</v>
      </c>
      <c r="K62" s="113">
        <f>IFERROR(LOOKUP($J62,Lookup_Tables!$A$3:$A$9,Lookup_Tables!$B$3:$B$9),0)</f>
        <v>0</v>
      </c>
      <c r="L62" s="74">
        <f>Original_data!K62</f>
        <v>0</v>
      </c>
      <c r="M62" s="122">
        <f>IFERROR(LOOKUP($L62,Lookup_Tables!$A$12:$A$18,Lookup_Tables!$B$12:$B$18),0)</f>
        <v>0</v>
      </c>
      <c r="N62" s="122">
        <f t="shared" si="0"/>
        <v>0</v>
      </c>
      <c r="O62" s="93">
        <f>Original_data!L62</f>
        <v>0</v>
      </c>
      <c r="P62" s="93">
        <f>Original_data!M62</f>
        <v>0</v>
      </c>
      <c r="Q62" s="93">
        <f>Original_data!N62</f>
        <v>0</v>
      </c>
      <c r="R62" s="128">
        <f>IFERROR(LOOKUP($O62,Lookup_Tables!$A$21:$A$28,Lookup_Tables!$B$21:$B$28),0)</f>
        <v>0</v>
      </c>
      <c r="S62" s="128">
        <f t="shared" si="3"/>
        <v>0</v>
      </c>
      <c r="T62" s="131" t="str">
        <f t="shared" si="2"/>
        <v/>
      </c>
      <c r="U62" s="131" t="str">
        <f>IFERROR(((SUM($N$2:$N62)-SUM($S$2:$S62))/(SUM($N$2:$N62))),"")</f>
        <v/>
      </c>
    </row>
    <row r="63" spans="1:21" x14ac:dyDescent="0.25">
      <c r="A63" s="74">
        <f>Original_data!A63</f>
        <v>0</v>
      </c>
      <c r="B63" s="74">
        <f>Original_data!B63</f>
        <v>0</v>
      </c>
      <c r="C63" s="74">
        <f>Original_data!C63</f>
        <v>0</v>
      </c>
      <c r="D63" s="74">
        <f>Original_data!D63</f>
        <v>0</v>
      </c>
      <c r="E63" s="74">
        <f>Original_data!E63</f>
        <v>0</v>
      </c>
      <c r="F63" s="74">
        <f>Original_data!F63</f>
        <v>0</v>
      </c>
      <c r="G63" s="74">
        <f>Original_data!H63</f>
        <v>0</v>
      </c>
      <c r="H63" s="74">
        <f>Original_data!G63</f>
        <v>0</v>
      </c>
      <c r="I63" s="74">
        <f>Original_data!I63</f>
        <v>0</v>
      </c>
      <c r="J63" s="74">
        <f>Original_data!J63</f>
        <v>0</v>
      </c>
      <c r="K63" s="113">
        <f>IFERROR(LOOKUP($J63,Lookup_Tables!$A$3:$A$9,Lookup_Tables!$B$3:$B$9),0)</f>
        <v>0</v>
      </c>
      <c r="L63" s="74">
        <f>Original_data!K63</f>
        <v>0</v>
      </c>
      <c r="M63" s="122">
        <f>IFERROR(LOOKUP($L63,Lookup_Tables!$A$12:$A$18,Lookup_Tables!$B$12:$B$18),0)</f>
        <v>0</v>
      </c>
      <c r="N63" s="122">
        <f t="shared" si="0"/>
        <v>0</v>
      </c>
      <c r="O63" s="93">
        <f>Original_data!L63</f>
        <v>0</v>
      </c>
      <c r="P63" s="93">
        <f>Original_data!M63</f>
        <v>0</v>
      </c>
      <c r="Q63" s="93">
        <f>Original_data!N63</f>
        <v>0</v>
      </c>
      <c r="R63" s="128">
        <f>IFERROR(LOOKUP($O63,Lookup_Tables!$A$21:$A$28,Lookup_Tables!$B$21:$B$28),0)</f>
        <v>0</v>
      </c>
      <c r="S63" s="128">
        <f t="shared" si="3"/>
        <v>0</v>
      </c>
      <c r="T63" s="131" t="str">
        <f t="shared" si="2"/>
        <v/>
      </c>
      <c r="U63" s="131" t="str">
        <f>IFERROR(((SUM($N$2:$N63)-SUM($S$2:$S63))/(SUM($N$2:$N63))),"")</f>
        <v/>
      </c>
    </row>
    <row r="64" spans="1:21" x14ac:dyDescent="0.25">
      <c r="A64" s="74">
        <f>Original_data!A64</f>
        <v>0</v>
      </c>
      <c r="B64" s="74">
        <f>Original_data!B64</f>
        <v>0</v>
      </c>
      <c r="C64" s="74">
        <f>Original_data!C64</f>
        <v>0</v>
      </c>
      <c r="D64" s="74">
        <f>Original_data!D64</f>
        <v>0</v>
      </c>
      <c r="E64" s="74">
        <f>Original_data!E64</f>
        <v>0</v>
      </c>
      <c r="F64" s="74">
        <f>Original_data!F64</f>
        <v>0</v>
      </c>
      <c r="G64" s="74">
        <f>Original_data!H64</f>
        <v>0</v>
      </c>
      <c r="H64" s="74">
        <f>Original_data!G64</f>
        <v>0</v>
      </c>
      <c r="I64" s="74">
        <f>Original_data!I64</f>
        <v>0</v>
      </c>
      <c r="J64" s="74">
        <f>Original_data!J64</f>
        <v>0</v>
      </c>
      <c r="K64" s="113">
        <f>IFERROR(LOOKUP($J64,Lookup_Tables!$A$3:$A$9,Lookup_Tables!$B$3:$B$9),0)</f>
        <v>0</v>
      </c>
      <c r="L64" s="74">
        <f>Original_data!K64</f>
        <v>0</v>
      </c>
      <c r="M64" s="122">
        <f>IFERROR(LOOKUP($L64,Lookup_Tables!$A$12:$A$18,Lookup_Tables!$B$12:$B$18),0)</f>
        <v>0</v>
      </c>
      <c r="N64" s="122">
        <f t="shared" si="0"/>
        <v>0</v>
      </c>
      <c r="O64" s="93">
        <f>Original_data!L64</f>
        <v>0</v>
      </c>
      <c r="P64" s="93">
        <f>Original_data!M64</f>
        <v>0</v>
      </c>
      <c r="Q64" s="93">
        <f>Original_data!N64</f>
        <v>0</v>
      </c>
      <c r="R64" s="128">
        <f>IFERROR(LOOKUP($O64,Lookup_Tables!$A$21:$A$28,Lookup_Tables!$B$21:$B$28),0)</f>
        <v>0</v>
      </c>
      <c r="S64" s="128">
        <f t="shared" si="3"/>
        <v>0</v>
      </c>
      <c r="T64" s="131" t="str">
        <f t="shared" si="2"/>
        <v/>
      </c>
      <c r="U64" s="131" t="str">
        <f>IFERROR(((SUM($N$2:$N64)-SUM($S$2:$S64))/(SUM($N$2:$N64))),"")</f>
        <v/>
      </c>
    </row>
    <row r="65" spans="1:21" x14ac:dyDescent="0.25">
      <c r="A65" s="74">
        <f>Original_data!A65</f>
        <v>0</v>
      </c>
      <c r="B65" s="74">
        <f>Original_data!B65</f>
        <v>0</v>
      </c>
      <c r="C65" s="74">
        <f>Original_data!C65</f>
        <v>0</v>
      </c>
      <c r="D65" s="74">
        <f>Original_data!D65</f>
        <v>0</v>
      </c>
      <c r="E65" s="74">
        <f>Original_data!E65</f>
        <v>0</v>
      </c>
      <c r="F65" s="74">
        <f>Original_data!F65</f>
        <v>0</v>
      </c>
      <c r="G65" s="74">
        <f>Original_data!H65</f>
        <v>0</v>
      </c>
      <c r="H65" s="74">
        <f>Original_data!G65</f>
        <v>0</v>
      </c>
      <c r="I65" s="74">
        <f>Original_data!I65</f>
        <v>0</v>
      </c>
      <c r="J65" s="74">
        <f>Original_data!J65</f>
        <v>0</v>
      </c>
      <c r="K65" s="113">
        <f>IFERROR(LOOKUP($J65,Lookup_Tables!$A$3:$A$9,Lookup_Tables!$B$3:$B$9),0)</f>
        <v>0</v>
      </c>
      <c r="L65" s="74">
        <f>Original_data!K65</f>
        <v>0</v>
      </c>
      <c r="M65" s="122">
        <f>IFERROR(LOOKUP($L65,Lookup_Tables!$A$12:$A$18,Lookup_Tables!$B$12:$B$18),0)</f>
        <v>0</v>
      </c>
      <c r="N65" s="122">
        <f t="shared" ref="N65:N99" si="4">PRODUCT($K65*$M65)</f>
        <v>0</v>
      </c>
      <c r="O65" s="93">
        <f>Original_data!L65</f>
        <v>0</v>
      </c>
      <c r="P65" s="93">
        <f>Original_data!M65</f>
        <v>0</v>
      </c>
      <c r="Q65" s="93">
        <f>Original_data!N65</f>
        <v>0</v>
      </c>
      <c r="R65" s="128">
        <f>IFERROR(LOOKUP($O65,Lookup_Tables!$A$21:$A$28,Lookup_Tables!$B$21:$B$28),0)</f>
        <v>0</v>
      </c>
      <c r="S65" s="128">
        <f t="shared" ref="S65:S99" si="5">PRODUCT($K65*$R65)</f>
        <v>0</v>
      </c>
      <c r="T65" s="131" t="str">
        <f t="shared" ref="T65:T99" si="6">IFERROR((($N65-$S65)/($N65)),"")</f>
        <v/>
      </c>
      <c r="U65" s="131" t="str">
        <f>IFERROR(((SUM($N$2:$N65)-SUM($S$2:$S65))/(SUM($N$2:$N65))),"")</f>
        <v/>
      </c>
    </row>
    <row r="66" spans="1:21" x14ac:dyDescent="0.25">
      <c r="A66" s="74">
        <f>Original_data!A66</f>
        <v>0</v>
      </c>
      <c r="B66" s="74">
        <f>Original_data!B66</f>
        <v>0</v>
      </c>
      <c r="C66" s="74">
        <f>Original_data!C66</f>
        <v>0</v>
      </c>
      <c r="D66" s="74">
        <f>Original_data!D66</f>
        <v>0</v>
      </c>
      <c r="E66" s="74">
        <f>Original_data!E66</f>
        <v>0</v>
      </c>
      <c r="F66" s="74">
        <f>Original_data!F66</f>
        <v>0</v>
      </c>
      <c r="G66" s="74">
        <f>Original_data!H66</f>
        <v>0</v>
      </c>
      <c r="H66" s="74">
        <f>Original_data!G66</f>
        <v>0</v>
      </c>
      <c r="I66" s="74">
        <f>Original_data!I66</f>
        <v>0</v>
      </c>
      <c r="J66" s="74">
        <f>Original_data!J66</f>
        <v>0</v>
      </c>
      <c r="K66" s="113">
        <f>IFERROR(LOOKUP($J66,Lookup_Tables!$A$3:$A$9,Lookup_Tables!$B$3:$B$9),0)</f>
        <v>0</v>
      </c>
      <c r="L66" s="74">
        <f>Original_data!K66</f>
        <v>0</v>
      </c>
      <c r="M66" s="122">
        <f>IFERROR(LOOKUP($L66,Lookup_Tables!$A$12:$A$18,Lookup_Tables!$B$12:$B$18),0)</f>
        <v>0</v>
      </c>
      <c r="N66" s="122">
        <f t="shared" si="4"/>
        <v>0</v>
      </c>
      <c r="O66" s="93">
        <f>Original_data!L66</f>
        <v>0</v>
      </c>
      <c r="P66" s="93">
        <f>Original_data!M66</f>
        <v>0</v>
      </c>
      <c r="Q66" s="93">
        <f>Original_data!N66</f>
        <v>0</v>
      </c>
      <c r="R66" s="128">
        <f>IFERROR(LOOKUP($O66,Lookup_Tables!$A$21:$A$28,Lookup_Tables!$B$21:$B$28),0)</f>
        <v>0</v>
      </c>
      <c r="S66" s="128">
        <f t="shared" si="5"/>
        <v>0</v>
      </c>
      <c r="T66" s="131" t="str">
        <f t="shared" si="6"/>
        <v/>
      </c>
      <c r="U66" s="131" t="str">
        <f>IFERROR(((SUM($N$2:$N66)-SUM($S$2:$S66))/(SUM($N$2:$N66))),"")</f>
        <v/>
      </c>
    </row>
    <row r="67" spans="1:21" x14ac:dyDescent="0.25">
      <c r="A67" s="74">
        <f>Original_data!A67</f>
        <v>0</v>
      </c>
      <c r="B67" s="74">
        <f>Original_data!B67</f>
        <v>0</v>
      </c>
      <c r="C67" s="74">
        <f>Original_data!C67</f>
        <v>0</v>
      </c>
      <c r="D67" s="74">
        <f>Original_data!D67</f>
        <v>0</v>
      </c>
      <c r="E67" s="74">
        <f>Original_data!E67</f>
        <v>0</v>
      </c>
      <c r="F67" s="74">
        <f>Original_data!F67</f>
        <v>0</v>
      </c>
      <c r="G67" s="74">
        <f>Original_data!H67</f>
        <v>0</v>
      </c>
      <c r="H67" s="74">
        <f>Original_data!G67</f>
        <v>0</v>
      </c>
      <c r="I67" s="74">
        <f>Original_data!I67</f>
        <v>0</v>
      </c>
      <c r="J67" s="74">
        <f>Original_data!J67</f>
        <v>0</v>
      </c>
      <c r="K67" s="113">
        <f>IFERROR(LOOKUP($J67,Lookup_Tables!$A$3:$A$9,Lookup_Tables!$B$3:$B$9),0)</f>
        <v>0</v>
      </c>
      <c r="L67" s="74">
        <f>Original_data!K67</f>
        <v>0</v>
      </c>
      <c r="M67" s="122">
        <f>IFERROR(LOOKUP($L67,Lookup_Tables!$A$12:$A$18,Lookup_Tables!$B$12:$B$18),0)</f>
        <v>0</v>
      </c>
      <c r="N67" s="122">
        <f t="shared" si="4"/>
        <v>0</v>
      </c>
      <c r="O67" s="93">
        <f>Original_data!L67</f>
        <v>0</v>
      </c>
      <c r="P67" s="93">
        <f>Original_data!M67</f>
        <v>0</v>
      </c>
      <c r="Q67" s="93">
        <f>Original_data!N67</f>
        <v>0</v>
      </c>
      <c r="R67" s="128">
        <f>IFERROR(LOOKUP($O67,Lookup_Tables!$A$21:$A$28,Lookup_Tables!$B$21:$B$28),0)</f>
        <v>0</v>
      </c>
      <c r="S67" s="128">
        <f t="shared" si="5"/>
        <v>0</v>
      </c>
      <c r="T67" s="131" t="str">
        <f t="shared" si="6"/>
        <v/>
      </c>
      <c r="U67" s="131" t="str">
        <f>IFERROR(((SUM($N$2:$N67)-SUM($S$2:$S67))/(SUM($N$2:$N67))),"")</f>
        <v/>
      </c>
    </row>
    <row r="68" spans="1:21" x14ac:dyDescent="0.25">
      <c r="A68" s="74">
        <f>Original_data!A68</f>
        <v>0</v>
      </c>
      <c r="B68" s="74">
        <f>Original_data!B68</f>
        <v>0</v>
      </c>
      <c r="C68" s="74">
        <f>Original_data!C68</f>
        <v>0</v>
      </c>
      <c r="D68" s="74">
        <f>Original_data!D68</f>
        <v>0</v>
      </c>
      <c r="E68" s="74">
        <f>Original_data!E68</f>
        <v>0</v>
      </c>
      <c r="F68" s="74">
        <f>Original_data!F68</f>
        <v>0</v>
      </c>
      <c r="G68" s="74">
        <f>Original_data!H68</f>
        <v>0</v>
      </c>
      <c r="H68" s="74">
        <f>Original_data!G68</f>
        <v>0</v>
      </c>
      <c r="I68" s="74">
        <f>Original_data!I68</f>
        <v>0</v>
      </c>
      <c r="J68" s="74">
        <f>Original_data!J68</f>
        <v>0</v>
      </c>
      <c r="K68" s="113">
        <f>IFERROR(LOOKUP($J68,Lookup_Tables!$A$3:$A$9,Lookup_Tables!$B$3:$B$9),0)</f>
        <v>0</v>
      </c>
      <c r="L68" s="74">
        <f>Original_data!K68</f>
        <v>0</v>
      </c>
      <c r="M68" s="122">
        <f>IFERROR(LOOKUP($L68,Lookup_Tables!$A$12:$A$18,Lookup_Tables!$B$12:$B$18),0)</f>
        <v>0</v>
      </c>
      <c r="N68" s="122">
        <f t="shared" si="4"/>
        <v>0</v>
      </c>
      <c r="O68" s="93">
        <f>Original_data!L68</f>
        <v>0</v>
      </c>
      <c r="P68" s="93">
        <f>Original_data!M68</f>
        <v>0</v>
      </c>
      <c r="Q68" s="93">
        <f>Original_data!N68</f>
        <v>0</v>
      </c>
      <c r="R68" s="128">
        <f>IFERROR(LOOKUP($O68,Lookup_Tables!$A$21:$A$28,Lookup_Tables!$B$21:$B$28),0)</f>
        <v>0</v>
      </c>
      <c r="S68" s="128">
        <f t="shared" si="5"/>
        <v>0</v>
      </c>
      <c r="T68" s="131" t="str">
        <f t="shared" si="6"/>
        <v/>
      </c>
      <c r="U68" s="131" t="str">
        <f>IFERROR(((SUM($N$2:$N68)-SUM($S$2:$S68))/(SUM($N$2:$N68))),"")</f>
        <v/>
      </c>
    </row>
    <row r="69" spans="1:21" x14ac:dyDescent="0.25">
      <c r="A69" s="74">
        <f>Original_data!A69</f>
        <v>0</v>
      </c>
      <c r="B69" s="74">
        <f>Original_data!B69</f>
        <v>0</v>
      </c>
      <c r="C69" s="74">
        <f>Original_data!C69</f>
        <v>0</v>
      </c>
      <c r="D69" s="74">
        <f>Original_data!D69</f>
        <v>0</v>
      </c>
      <c r="E69" s="74">
        <f>Original_data!E69</f>
        <v>0</v>
      </c>
      <c r="F69" s="74">
        <f>Original_data!F69</f>
        <v>0</v>
      </c>
      <c r="G69" s="74">
        <f>Original_data!H69</f>
        <v>0</v>
      </c>
      <c r="H69" s="74">
        <f>Original_data!G69</f>
        <v>0</v>
      </c>
      <c r="I69" s="74">
        <f>Original_data!I69</f>
        <v>0</v>
      </c>
      <c r="J69" s="74">
        <f>Original_data!J69</f>
        <v>0</v>
      </c>
      <c r="K69" s="113">
        <f>IFERROR(LOOKUP($J69,Lookup_Tables!$A$3:$A$9,Lookup_Tables!$B$3:$B$9),0)</f>
        <v>0</v>
      </c>
      <c r="L69" s="74">
        <f>Original_data!K69</f>
        <v>0</v>
      </c>
      <c r="M69" s="122">
        <f>IFERROR(LOOKUP($L69,Lookup_Tables!$A$12:$A$18,Lookup_Tables!$B$12:$B$18),0)</f>
        <v>0</v>
      </c>
      <c r="N69" s="122">
        <f t="shared" si="4"/>
        <v>0</v>
      </c>
      <c r="O69" s="93">
        <f>Original_data!L69</f>
        <v>0</v>
      </c>
      <c r="P69" s="93">
        <f>Original_data!M69</f>
        <v>0</v>
      </c>
      <c r="Q69" s="93">
        <f>Original_data!N69</f>
        <v>0</v>
      </c>
      <c r="R69" s="128">
        <f>IFERROR(LOOKUP($O69,Lookup_Tables!$A$21:$A$28,Lookup_Tables!$B$21:$B$28),0)</f>
        <v>0</v>
      </c>
      <c r="S69" s="128">
        <f t="shared" si="5"/>
        <v>0</v>
      </c>
      <c r="T69" s="131" t="str">
        <f t="shared" si="6"/>
        <v/>
      </c>
      <c r="U69" s="131" t="str">
        <f>IFERROR(((SUM($N$2:$N69)-SUM($S$2:$S69))/(SUM($N$2:$N69))),"")</f>
        <v/>
      </c>
    </row>
    <row r="70" spans="1:21" x14ac:dyDescent="0.25">
      <c r="A70" s="74">
        <f>Original_data!A70</f>
        <v>0</v>
      </c>
      <c r="B70" s="74">
        <f>Original_data!B70</f>
        <v>0</v>
      </c>
      <c r="C70" s="74">
        <f>Original_data!C70</f>
        <v>0</v>
      </c>
      <c r="D70" s="74">
        <f>Original_data!D70</f>
        <v>0</v>
      </c>
      <c r="E70" s="74">
        <f>Original_data!E70</f>
        <v>0</v>
      </c>
      <c r="F70" s="74">
        <f>Original_data!F70</f>
        <v>0</v>
      </c>
      <c r="G70" s="74">
        <f>Original_data!H70</f>
        <v>0</v>
      </c>
      <c r="H70" s="74">
        <f>Original_data!G70</f>
        <v>0</v>
      </c>
      <c r="I70" s="74">
        <f>Original_data!I70</f>
        <v>0</v>
      </c>
      <c r="J70" s="74">
        <f>Original_data!J70</f>
        <v>0</v>
      </c>
      <c r="K70" s="113">
        <f>IFERROR(LOOKUP($J70,Lookup_Tables!$A$3:$A$9,Lookup_Tables!$B$3:$B$9),0)</f>
        <v>0</v>
      </c>
      <c r="L70" s="74">
        <f>Original_data!K70</f>
        <v>0</v>
      </c>
      <c r="M70" s="122">
        <f>IFERROR(LOOKUP($L70,Lookup_Tables!$A$12:$A$18,Lookup_Tables!$B$12:$B$18),0)</f>
        <v>0</v>
      </c>
      <c r="N70" s="122">
        <f t="shared" si="4"/>
        <v>0</v>
      </c>
      <c r="O70" s="93">
        <f>Original_data!L70</f>
        <v>0</v>
      </c>
      <c r="P70" s="93">
        <f>Original_data!M70</f>
        <v>0</v>
      </c>
      <c r="Q70" s="93">
        <f>Original_data!N70</f>
        <v>0</v>
      </c>
      <c r="R70" s="128">
        <f>IFERROR(LOOKUP($O70,Lookup_Tables!$A$21:$A$28,Lookup_Tables!$B$21:$B$28),0)</f>
        <v>0</v>
      </c>
      <c r="S70" s="128">
        <f t="shared" si="5"/>
        <v>0</v>
      </c>
      <c r="T70" s="131" t="str">
        <f t="shared" si="6"/>
        <v/>
      </c>
      <c r="U70" s="131" t="str">
        <f>IFERROR(((SUM($N$2:$N70)-SUM($S$2:$S70))/(SUM($N$2:$N70))),"")</f>
        <v/>
      </c>
    </row>
    <row r="71" spans="1:21" x14ac:dyDescent="0.25">
      <c r="A71" s="74">
        <f>Original_data!A71</f>
        <v>0</v>
      </c>
      <c r="B71" s="74">
        <f>Original_data!B71</f>
        <v>0</v>
      </c>
      <c r="C71" s="74">
        <f>Original_data!C71</f>
        <v>0</v>
      </c>
      <c r="D71" s="74">
        <f>Original_data!D71</f>
        <v>0</v>
      </c>
      <c r="E71" s="74">
        <f>Original_data!E71</f>
        <v>0</v>
      </c>
      <c r="F71" s="74">
        <f>Original_data!F71</f>
        <v>0</v>
      </c>
      <c r="G71" s="74">
        <f>Original_data!H71</f>
        <v>0</v>
      </c>
      <c r="H71" s="74">
        <f>Original_data!G71</f>
        <v>0</v>
      </c>
      <c r="I71" s="74">
        <f>Original_data!I71</f>
        <v>0</v>
      </c>
      <c r="J71" s="74">
        <f>Original_data!J71</f>
        <v>0</v>
      </c>
      <c r="K71" s="113">
        <f>IFERROR(LOOKUP($J71,Lookup_Tables!$A$3:$A$9,Lookup_Tables!$B$3:$B$9),0)</f>
        <v>0</v>
      </c>
      <c r="L71" s="74">
        <f>Original_data!K71</f>
        <v>0</v>
      </c>
      <c r="M71" s="122">
        <f>IFERROR(LOOKUP($L71,Lookup_Tables!$A$12:$A$18,Lookup_Tables!$B$12:$B$18),0)</f>
        <v>0</v>
      </c>
      <c r="N71" s="122">
        <f t="shared" si="4"/>
        <v>0</v>
      </c>
      <c r="O71" s="93">
        <f>Original_data!L71</f>
        <v>0</v>
      </c>
      <c r="P71" s="93">
        <f>Original_data!M71</f>
        <v>0</v>
      </c>
      <c r="Q71" s="93">
        <f>Original_data!N71</f>
        <v>0</v>
      </c>
      <c r="R71" s="128">
        <f>IFERROR(LOOKUP($O71,Lookup_Tables!$A$21:$A$28,Lookup_Tables!$B$21:$B$28),0)</f>
        <v>0</v>
      </c>
      <c r="S71" s="128">
        <f t="shared" si="5"/>
        <v>0</v>
      </c>
      <c r="T71" s="131" t="str">
        <f t="shared" si="6"/>
        <v/>
      </c>
      <c r="U71" s="131" t="str">
        <f>IFERROR(((SUM($N$2:$N71)-SUM($S$2:$S71))/(SUM($N$2:$N71))),"")</f>
        <v/>
      </c>
    </row>
    <row r="72" spans="1:21" x14ac:dyDescent="0.25">
      <c r="A72" s="74">
        <f>Original_data!A72</f>
        <v>0</v>
      </c>
      <c r="B72" s="74">
        <f>Original_data!B72</f>
        <v>0</v>
      </c>
      <c r="C72" s="74">
        <f>Original_data!C72</f>
        <v>0</v>
      </c>
      <c r="D72" s="74">
        <f>Original_data!D72</f>
        <v>0</v>
      </c>
      <c r="E72" s="74">
        <f>Original_data!E72</f>
        <v>0</v>
      </c>
      <c r="F72" s="74">
        <f>Original_data!F72</f>
        <v>0</v>
      </c>
      <c r="G72" s="74">
        <f>Original_data!H72</f>
        <v>0</v>
      </c>
      <c r="H72" s="74">
        <f>Original_data!G72</f>
        <v>0</v>
      </c>
      <c r="I72" s="74">
        <f>Original_data!I72</f>
        <v>0</v>
      </c>
      <c r="J72" s="74">
        <f>Original_data!J72</f>
        <v>0</v>
      </c>
      <c r="K72" s="113">
        <f>IFERROR(LOOKUP($J72,Lookup_Tables!$A$3:$A$9,Lookup_Tables!$B$3:$B$9),0)</f>
        <v>0</v>
      </c>
      <c r="L72" s="74">
        <f>Original_data!K72</f>
        <v>0</v>
      </c>
      <c r="M72" s="122">
        <f>IFERROR(LOOKUP($L72,Lookup_Tables!$A$12:$A$18,Lookup_Tables!$B$12:$B$18),0)</f>
        <v>0</v>
      </c>
      <c r="N72" s="122">
        <f t="shared" si="4"/>
        <v>0</v>
      </c>
      <c r="O72" s="93">
        <f>Original_data!L72</f>
        <v>0</v>
      </c>
      <c r="P72" s="93">
        <f>Original_data!M72</f>
        <v>0</v>
      </c>
      <c r="Q72" s="93">
        <f>Original_data!N72</f>
        <v>0</v>
      </c>
      <c r="R72" s="128">
        <f>IFERROR(LOOKUP($O72,Lookup_Tables!$A$21:$A$28,Lookup_Tables!$B$21:$B$28),0)</f>
        <v>0</v>
      </c>
      <c r="S72" s="128">
        <f t="shared" si="5"/>
        <v>0</v>
      </c>
      <c r="T72" s="131" t="str">
        <f t="shared" si="6"/>
        <v/>
      </c>
      <c r="U72" s="131" t="str">
        <f>IFERROR(((SUM($N$2:$N72)-SUM($S$2:$S72))/(SUM($N$2:$N72))),"")</f>
        <v/>
      </c>
    </row>
    <row r="73" spans="1:21" x14ac:dyDescent="0.25">
      <c r="A73" s="74">
        <f>Original_data!A73</f>
        <v>0</v>
      </c>
      <c r="B73" s="74">
        <f>Original_data!B73</f>
        <v>0</v>
      </c>
      <c r="C73" s="74">
        <f>Original_data!C73</f>
        <v>0</v>
      </c>
      <c r="D73" s="74">
        <f>Original_data!D73</f>
        <v>0</v>
      </c>
      <c r="E73" s="74">
        <f>Original_data!E73</f>
        <v>0</v>
      </c>
      <c r="F73" s="74">
        <f>Original_data!F73</f>
        <v>0</v>
      </c>
      <c r="G73" s="74">
        <f>Original_data!H73</f>
        <v>0</v>
      </c>
      <c r="H73" s="74">
        <f>Original_data!G73</f>
        <v>0</v>
      </c>
      <c r="I73" s="74">
        <f>Original_data!I73</f>
        <v>0</v>
      </c>
      <c r="J73" s="74">
        <f>Original_data!J73</f>
        <v>0</v>
      </c>
      <c r="K73" s="113">
        <f>IFERROR(LOOKUP($J73,Lookup_Tables!$A$3:$A$9,Lookup_Tables!$B$3:$B$9),0)</f>
        <v>0</v>
      </c>
      <c r="L73" s="74">
        <f>Original_data!K73</f>
        <v>0</v>
      </c>
      <c r="M73" s="122">
        <f>IFERROR(LOOKUP($L73,Lookup_Tables!$A$12:$A$18,Lookup_Tables!$B$12:$B$18),0)</f>
        <v>0</v>
      </c>
      <c r="N73" s="122">
        <f t="shared" si="4"/>
        <v>0</v>
      </c>
      <c r="O73" s="93">
        <f>Original_data!L73</f>
        <v>0</v>
      </c>
      <c r="P73" s="93">
        <f>Original_data!M73</f>
        <v>0</v>
      </c>
      <c r="Q73" s="93">
        <f>Original_data!N73</f>
        <v>0</v>
      </c>
      <c r="R73" s="128">
        <f>IFERROR(LOOKUP($O73,Lookup_Tables!$A$21:$A$28,Lookup_Tables!$B$21:$B$28),0)</f>
        <v>0</v>
      </c>
      <c r="S73" s="128">
        <f t="shared" si="5"/>
        <v>0</v>
      </c>
      <c r="T73" s="131" t="str">
        <f t="shared" si="6"/>
        <v/>
      </c>
      <c r="U73" s="131" t="str">
        <f>IFERROR(((SUM($N$2:$N73)-SUM($S$2:$S73))/(SUM($N$2:$N73))),"")</f>
        <v/>
      </c>
    </row>
    <row r="74" spans="1:21" x14ac:dyDescent="0.25">
      <c r="A74" s="74">
        <f>Original_data!A74</f>
        <v>0</v>
      </c>
      <c r="B74" s="74">
        <f>Original_data!B74</f>
        <v>0</v>
      </c>
      <c r="C74" s="74">
        <f>Original_data!C74</f>
        <v>0</v>
      </c>
      <c r="D74" s="74">
        <f>Original_data!D74</f>
        <v>0</v>
      </c>
      <c r="E74" s="74">
        <f>Original_data!E74</f>
        <v>0</v>
      </c>
      <c r="F74" s="74">
        <f>Original_data!F74</f>
        <v>0</v>
      </c>
      <c r="G74" s="74">
        <f>Original_data!H74</f>
        <v>0</v>
      </c>
      <c r="H74" s="74">
        <f>Original_data!G74</f>
        <v>0</v>
      </c>
      <c r="I74" s="74">
        <f>Original_data!I74</f>
        <v>0</v>
      </c>
      <c r="J74" s="74">
        <f>Original_data!J74</f>
        <v>0</v>
      </c>
      <c r="K74" s="113">
        <f>IFERROR(LOOKUP($J74,Lookup_Tables!$A$3:$A$9,Lookup_Tables!$B$3:$B$9),0)</f>
        <v>0</v>
      </c>
      <c r="L74" s="74">
        <f>Original_data!K74</f>
        <v>0</v>
      </c>
      <c r="M74" s="122">
        <f>IFERROR(LOOKUP($L74,Lookup_Tables!$A$12:$A$18,Lookup_Tables!$B$12:$B$18),0)</f>
        <v>0</v>
      </c>
      <c r="N74" s="122">
        <f t="shared" si="4"/>
        <v>0</v>
      </c>
      <c r="O74" s="93">
        <f>Original_data!L74</f>
        <v>0</v>
      </c>
      <c r="P74" s="93">
        <f>Original_data!M74</f>
        <v>0</v>
      </c>
      <c r="Q74" s="93">
        <f>Original_data!N74</f>
        <v>0</v>
      </c>
      <c r="R74" s="128">
        <f>IFERROR(LOOKUP($O74,Lookup_Tables!$A$21:$A$28,Lookup_Tables!$B$21:$B$28),0)</f>
        <v>0</v>
      </c>
      <c r="S74" s="128">
        <f t="shared" si="5"/>
        <v>0</v>
      </c>
      <c r="T74" s="131" t="str">
        <f t="shared" si="6"/>
        <v/>
      </c>
      <c r="U74" s="131" t="str">
        <f>IFERROR(((SUM($N$2:$N74)-SUM($S$2:$S74))/(SUM($N$2:$N74))),"")</f>
        <v/>
      </c>
    </row>
    <row r="75" spans="1:21" x14ac:dyDescent="0.25">
      <c r="A75" s="74">
        <f>Original_data!A75</f>
        <v>0</v>
      </c>
      <c r="B75" s="74">
        <f>Original_data!B75</f>
        <v>0</v>
      </c>
      <c r="C75" s="74">
        <f>Original_data!C75</f>
        <v>0</v>
      </c>
      <c r="D75" s="74">
        <f>Original_data!D75</f>
        <v>0</v>
      </c>
      <c r="E75" s="74">
        <f>Original_data!E75</f>
        <v>0</v>
      </c>
      <c r="F75" s="74">
        <f>Original_data!F75</f>
        <v>0</v>
      </c>
      <c r="G75" s="74">
        <f>Original_data!H75</f>
        <v>0</v>
      </c>
      <c r="H75" s="74">
        <f>Original_data!G75</f>
        <v>0</v>
      </c>
      <c r="I75" s="74">
        <f>Original_data!I75</f>
        <v>0</v>
      </c>
      <c r="J75" s="74">
        <f>Original_data!J75</f>
        <v>0</v>
      </c>
      <c r="K75" s="113">
        <f>IFERROR(LOOKUP($J75,Lookup_Tables!$A$3:$A$9,Lookup_Tables!$B$3:$B$9),0)</f>
        <v>0</v>
      </c>
      <c r="L75" s="74">
        <f>Original_data!K75</f>
        <v>0</v>
      </c>
      <c r="M75" s="122">
        <f>IFERROR(LOOKUP($L75,Lookup_Tables!$A$12:$A$18,Lookup_Tables!$B$12:$B$18),0)</f>
        <v>0</v>
      </c>
      <c r="N75" s="122">
        <f t="shared" si="4"/>
        <v>0</v>
      </c>
      <c r="O75" s="93">
        <f>Original_data!L75</f>
        <v>0</v>
      </c>
      <c r="P75" s="93">
        <f>Original_data!M75</f>
        <v>0</v>
      </c>
      <c r="Q75" s="93">
        <f>Original_data!N75</f>
        <v>0</v>
      </c>
      <c r="R75" s="128">
        <f>IFERROR(LOOKUP($O75,Lookup_Tables!$A$21:$A$28,Lookup_Tables!$B$21:$B$28),0)</f>
        <v>0</v>
      </c>
      <c r="S75" s="128">
        <f t="shared" si="5"/>
        <v>0</v>
      </c>
      <c r="T75" s="131" t="str">
        <f t="shared" si="6"/>
        <v/>
      </c>
      <c r="U75" s="131" t="str">
        <f>IFERROR(((SUM($N$2:$N75)-SUM($S$2:$S75))/(SUM($N$2:$N75))),"")</f>
        <v/>
      </c>
    </row>
    <row r="76" spans="1:21" x14ac:dyDescent="0.25">
      <c r="A76" s="74">
        <f>Original_data!A76</f>
        <v>0</v>
      </c>
      <c r="B76" s="74">
        <f>Original_data!B76</f>
        <v>0</v>
      </c>
      <c r="C76" s="74">
        <f>Original_data!C76</f>
        <v>0</v>
      </c>
      <c r="D76" s="74">
        <f>Original_data!D76</f>
        <v>0</v>
      </c>
      <c r="E76" s="74">
        <f>Original_data!E76</f>
        <v>0</v>
      </c>
      <c r="F76" s="74">
        <f>Original_data!F76</f>
        <v>0</v>
      </c>
      <c r="G76" s="74">
        <f>Original_data!H76</f>
        <v>0</v>
      </c>
      <c r="H76" s="74">
        <f>Original_data!G76</f>
        <v>0</v>
      </c>
      <c r="I76" s="74">
        <f>Original_data!I76</f>
        <v>0</v>
      </c>
      <c r="J76" s="74">
        <f>Original_data!J76</f>
        <v>0</v>
      </c>
      <c r="K76" s="113">
        <f>IFERROR(LOOKUP($J76,Lookup_Tables!$A$3:$A$9,Lookup_Tables!$B$3:$B$9),0)</f>
        <v>0</v>
      </c>
      <c r="L76" s="74">
        <f>Original_data!K76</f>
        <v>0</v>
      </c>
      <c r="M76" s="122">
        <f>IFERROR(LOOKUP($L76,Lookup_Tables!$A$12:$A$18,Lookup_Tables!$B$12:$B$18),0)</f>
        <v>0</v>
      </c>
      <c r="N76" s="122">
        <f t="shared" si="4"/>
        <v>0</v>
      </c>
      <c r="O76" s="93">
        <f>Original_data!L76</f>
        <v>0</v>
      </c>
      <c r="P76" s="93">
        <f>Original_data!M76</f>
        <v>0</v>
      </c>
      <c r="Q76" s="93">
        <f>Original_data!N76</f>
        <v>0</v>
      </c>
      <c r="R76" s="128">
        <f>IFERROR(LOOKUP($O76,Lookup_Tables!$A$21:$A$28,Lookup_Tables!$B$21:$B$28),0)</f>
        <v>0</v>
      </c>
      <c r="S76" s="128">
        <f t="shared" si="5"/>
        <v>0</v>
      </c>
      <c r="T76" s="131" t="str">
        <f t="shared" si="6"/>
        <v/>
      </c>
      <c r="U76" s="131" t="str">
        <f>IFERROR(((SUM($N$2:$N76)-SUM($S$2:$S76))/(SUM($N$2:$N76))),"")</f>
        <v/>
      </c>
    </row>
    <row r="77" spans="1:21" x14ac:dyDescent="0.25">
      <c r="A77" s="74">
        <f>Original_data!A77</f>
        <v>0</v>
      </c>
      <c r="B77" s="74">
        <f>Original_data!B77</f>
        <v>0</v>
      </c>
      <c r="C77" s="74">
        <f>Original_data!C77</f>
        <v>0</v>
      </c>
      <c r="D77" s="74">
        <f>Original_data!D77</f>
        <v>0</v>
      </c>
      <c r="E77" s="74">
        <f>Original_data!E77</f>
        <v>0</v>
      </c>
      <c r="F77" s="74">
        <f>Original_data!F77</f>
        <v>0</v>
      </c>
      <c r="G77" s="74">
        <f>Original_data!H77</f>
        <v>0</v>
      </c>
      <c r="H77" s="74">
        <f>Original_data!G77</f>
        <v>0</v>
      </c>
      <c r="I77" s="74">
        <f>Original_data!I77</f>
        <v>0</v>
      </c>
      <c r="J77" s="74">
        <f>Original_data!J77</f>
        <v>0</v>
      </c>
      <c r="K77" s="113">
        <f>IFERROR(LOOKUP($J77,Lookup_Tables!$A$3:$A$9,Lookup_Tables!$B$3:$B$9),0)</f>
        <v>0</v>
      </c>
      <c r="L77" s="74">
        <f>Original_data!K77</f>
        <v>0</v>
      </c>
      <c r="M77" s="122">
        <f>IFERROR(LOOKUP($L77,Lookup_Tables!$A$12:$A$18,Lookup_Tables!$B$12:$B$18),0)</f>
        <v>0</v>
      </c>
      <c r="N77" s="122">
        <f t="shared" si="4"/>
        <v>0</v>
      </c>
      <c r="O77" s="93">
        <f>Original_data!L77</f>
        <v>0</v>
      </c>
      <c r="P77" s="93">
        <f>Original_data!M77</f>
        <v>0</v>
      </c>
      <c r="Q77" s="93">
        <f>Original_data!N77</f>
        <v>0</v>
      </c>
      <c r="R77" s="128">
        <f>IFERROR(LOOKUP($O77,Lookup_Tables!$A$21:$A$28,Lookup_Tables!$B$21:$B$28),0)</f>
        <v>0</v>
      </c>
      <c r="S77" s="128">
        <f t="shared" si="5"/>
        <v>0</v>
      </c>
      <c r="T77" s="131" t="str">
        <f t="shared" si="6"/>
        <v/>
      </c>
      <c r="U77" s="131" t="str">
        <f>IFERROR(((SUM($N$2:$N77)-SUM($S$2:$S77))/(SUM($N$2:$N77))),"")</f>
        <v/>
      </c>
    </row>
    <row r="78" spans="1:21" x14ac:dyDescent="0.25">
      <c r="A78" s="74">
        <f>Original_data!A78</f>
        <v>0</v>
      </c>
      <c r="B78" s="74">
        <f>Original_data!B78</f>
        <v>0</v>
      </c>
      <c r="C78" s="74">
        <f>Original_data!C78</f>
        <v>0</v>
      </c>
      <c r="D78" s="74">
        <f>Original_data!D78</f>
        <v>0</v>
      </c>
      <c r="E78" s="74">
        <f>Original_data!E78</f>
        <v>0</v>
      </c>
      <c r="F78" s="74">
        <f>Original_data!F78</f>
        <v>0</v>
      </c>
      <c r="G78" s="74">
        <f>Original_data!H78</f>
        <v>0</v>
      </c>
      <c r="H78" s="74">
        <f>Original_data!G78</f>
        <v>0</v>
      </c>
      <c r="I78" s="74">
        <f>Original_data!I78</f>
        <v>0</v>
      </c>
      <c r="J78" s="74">
        <f>Original_data!J78</f>
        <v>0</v>
      </c>
      <c r="K78" s="113">
        <f>IFERROR(LOOKUP($J78,Lookup_Tables!$A$3:$A$9,Lookup_Tables!$B$3:$B$9),0)</f>
        <v>0</v>
      </c>
      <c r="L78" s="74">
        <f>Original_data!K78</f>
        <v>0</v>
      </c>
      <c r="M78" s="122">
        <f>IFERROR(LOOKUP($L78,Lookup_Tables!$A$12:$A$18,Lookup_Tables!$B$12:$B$18),0)</f>
        <v>0</v>
      </c>
      <c r="N78" s="122">
        <f t="shared" si="4"/>
        <v>0</v>
      </c>
      <c r="O78" s="93">
        <f>Original_data!L78</f>
        <v>0</v>
      </c>
      <c r="P78" s="93">
        <f>Original_data!M78</f>
        <v>0</v>
      </c>
      <c r="Q78" s="93">
        <f>Original_data!N78</f>
        <v>0</v>
      </c>
      <c r="R78" s="128">
        <f>IFERROR(LOOKUP($O78,Lookup_Tables!$A$21:$A$28,Lookup_Tables!$B$21:$B$28),0)</f>
        <v>0</v>
      </c>
      <c r="S78" s="128">
        <f t="shared" si="5"/>
        <v>0</v>
      </c>
      <c r="T78" s="131" t="str">
        <f t="shared" si="6"/>
        <v/>
      </c>
      <c r="U78" s="131" t="str">
        <f>IFERROR(((SUM($N$2:$N78)-SUM($S$2:$S78))/(SUM($N$2:$N78))),"")</f>
        <v/>
      </c>
    </row>
    <row r="79" spans="1:21" x14ac:dyDescent="0.25">
      <c r="A79" s="74">
        <f>Original_data!A79</f>
        <v>0</v>
      </c>
      <c r="B79" s="74">
        <f>Original_data!B79</f>
        <v>0</v>
      </c>
      <c r="C79" s="74">
        <f>Original_data!C79</f>
        <v>0</v>
      </c>
      <c r="D79" s="74">
        <f>Original_data!D79</f>
        <v>0</v>
      </c>
      <c r="E79" s="74">
        <f>Original_data!E79</f>
        <v>0</v>
      </c>
      <c r="F79" s="74">
        <f>Original_data!F79</f>
        <v>0</v>
      </c>
      <c r="G79" s="74">
        <f>Original_data!H79</f>
        <v>0</v>
      </c>
      <c r="H79" s="74">
        <f>Original_data!G79</f>
        <v>0</v>
      </c>
      <c r="I79" s="74">
        <f>Original_data!I79</f>
        <v>0</v>
      </c>
      <c r="J79" s="74">
        <f>Original_data!J79</f>
        <v>0</v>
      </c>
      <c r="K79" s="113">
        <f>IFERROR(LOOKUP($J79,Lookup_Tables!$A$3:$A$9,Lookup_Tables!$B$3:$B$9),0)</f>
        <v>0</v>
      </c>
      <c r="L79" s="74">
        <f>Original_data!K79</f>
        <v>0</v>
      </c>
      <c r="M79" s="122">
        <f>IFERROR(LOOKUP($L79,Lookup_Tables!$A$12:$A$18,Lookup_Tables!$B$12:$B$18),0)</f>
        <v>0</v>
      </c>
      <c r="N79" s="122">
        <f t="shared" si="4"/>
        <v>0</v>
      </c>
      <c r="O79" s="93">
        <f>Original_data!L79</f>
        <v>0</v>
      </c>
      <c r="P79" s="93">
        <f>Original_data!M79</f>
        <v>0</v>
      </c>
      <c r="Q79" s="93">
        <f>Original_data!N79</f>
        <v>0</v>
      </c>
      <c r="R79" s="128">
        <f>IFERROR(LOOKUP($O79,Lookup_Tables!$A$21:$A$28,Lookup_Tables!$B$21:$B$28),0)</f>
        <v>0</v>
      </c>
      <c r="S79" s="128">
        <f t="shared" si="5"/>
        <v>0</v>
      </c>
      <c r="T79" s="131" t="str">
        <f t="shared" si="6"/>
        <v/>
      </c>
      <c r="U79" s="131" t="str">
        <f>IFERROR(((SUM($N$2:$N79)-SUM($S$2:$S79))/(SUM($N$2:$N79))),"")</f>
        <v/>
      </c>
    </row>
    <row r="80" spans="1:21" x14ac:dyDescent="0.25">
      <c r="A80" s="74">
        <f>Original_data!A80</f>
        <v>0</v>
      </c>
      <c r="B80" s="74">
        <f>Original_data!B80</f>
        <v>0</v>
      </c>
      <c r="C80" s="74">
        <f>Original_data!C80</f>
        <v>0</v>
      </c>
      <c r="D80" s="74">
        <f>Original_data!D80</f>
        <v>0</v>
      </c>
      <c r="E80" s="74">
        <f>Original_data!E80</f>
        <v>0</v>
      </c>
      <c r="F80" s="74">
        <f>Original_data!F80</f>
        <v>0</v>
      </c>
      <c r="G80" s="74">
        <f>Original_data!H80</f>
        <v>0</v>
      </c>
      <c r="H80" s="74">
        <f>Original_data!G80</f>
        <v>0</v>
      </c>
      <c r="I80" s="74">
        <f>Original_data!I80</f>
        <v>0</v>
      </c>
      <c r="J80" s="74">
        <f>Original_data!J80</f>
        <v>0</v>
      </c>
      <c r="K80" s="113">
        <f>IFERROR(LOOKUP($J80,Lookup_Tables!$A$3:$A$9,Lookup_Tables!$B$3:$B$9),0)</f>
        <v>0</v>
      </c>
      <c r="L80" s="74">
        <f>Original_data!K80</f>
        <v>0</v>
      </c>
      <c r="M80" s="122">
        <f>IFERROR(LOOKUP($L80,Lookup_Tables!$A$12:$A$18,Lookup_Tables!$B$12:$B$18),0)</f>
        <v>0</v>
      </c>
      <c r="N80" s="122">
        <f t="shared" si="4"/>
        <v>0</v>
      </c>
      <c r="O80" s="93">
        <f>Original_data!L80</f>
        <v>0</v>
      </c>
      <c r="P80" s="93">
        <f>Original_data!M80</f>
        <v>0</v>
      </c>
      <c r="Q80" s="93">
        <f>Original_data!N80</f>
        <v>0</v>
      </c>
      <c r="R80" s="128">
        <f>IFERROR(LOOKUP($O80,Lookup_Tables!$A$21:$A$28,Lookup_Tables!$B$21:$B$28),0)</f>
        <v>0</v>
      </c>
      <c r="S80" s="128">
        <f t="shared" si="5"/>
        <v>0</v>
      </c>
      <c r="T80" s="131" t="str">
        <f t="shared" si="6"/>
        <v/>
      </c>
      <c r="U80" s="131" t="str">
        <f>IFERROR(((SUM($N$2:$N80)-SUM($S$2:$S80))/(SUM($N$2:$N80))),"")</f>
        <v/>
      </c>
    </row>
    <row r="81" spans="1:21" x14ac:dyDescent="0.25">
      <c r="A81" s="74">
        <f>Original_data!A81</f>
        <v>0</v>
      </c>
      <c r="B81" s="74">
        <f>Original_data!B81</f>
        <v>0</v>
      </c>
      <c r="C81" s="74">
        <f>Original_data!C81</f>
        <v>0</v>
      </c>
      <c r="D81" s="74">
        <f>Original_data!D81</f>
        <v>0</v>
      </c>
      <c r="E81" s="74">
        <f>Original_data!E81</f>
        <v>0</v>
      </c>
      <c r="F81" s="74">
        <f>Original_data!F81</f>
        <v>0</v>
      </c>
      <c r="G81" s="74">
        <f>Original_data!H81</f>
        <v>0</v>
      </c>
      <c r="H81" s="74">
        <f>Original_data!G81</f>
        <v>0</v>
      </c>
      <c r="I81" s="74">
        <f>Original_data!I81</f>
        <v>0</v>
      </c>
      <c r="J81" s="74">
        <f>Original_data!J81</f>
        <v>0</v>
      </c>
      <c r="K81" s="113">
        <f>IFERROR(LOOKUP($J81,Lookup_Tables!$A$3:$A$9,Lookup_Tables!$B$3:$B$9),0)</f>
        <v>0</v>
      </c>
      <c r="L81" s="74">
        <f>Original_data!K81</f>
        <v>0</v>
      </c>
      <c r="M81" s="122">
        <f>IFERROR(LOOKUP($L81,Lookup_Tables!$A$12:$A$18,Lookup_Tables!$B$12:$B$18),0)</f>
        <v>0</v>
      </c>
      <c r="N81" s="122">
        <f t="shared" si="4"/>
        <v>0</v>
      </c>
      <c r="O81" s="93">
        <f>Original_data!L81</f>
        <v>0</v>
      </c>
      <c r="P81" s="93">
        <f>Original_data!M81</f>
        <v>0</v>
      </c>
      <c r="Q81" s="93">
        <f>Original_data!N81</f>
        <v>0</v>
      </c>
      <c r="R81" s="128">
        <f>IFERROR(LOOKUP($O81,Lookup_Tables!$A$21:$A$28,Lookup_Tables!$B$21:$B$28),0)</f>
        <v>0</v>
      </c>
      <c r="S81" s="128">
        <f t="shared" si="5"/>
        <v>0</v>
      </c>
      <c r="T81" s="131" t="str">
        <f t="shared" si="6"/>
        <v/>
      </c>
      <c r="U81" s="131" t="str">
        <f>IFERROR(((SUM($N$2:$N81)-SUM($S$2:$S81))/(SUM($N$2:$N81))),"")</f>
        <v/>
      </c>
    </row>
    <row r="82" spans="1:21" x14ac:dyDescent="0.25">
      <c r="A82" s="74">
        <f>Original_data!A82</f>
        <v>0</v>
      </c>
      <c r="B82" s="74">
        <f>Original_data!B82</f>
        <v>0</v>
      </c>
      <c r="C82" s="74">
        <f>Original_data!C82</f>
        <v>0</v>
      </c>
      <c r="D82" s="74">
        <f>Original_data!D82</f>
        <v>0</v>
      </c>
      <c r="E82" s="74">
        <f>Original_data!E82</f>
        <v>0</v>
      </c>
      <c r="F82" s="74">
        <f>Original_data!F82</f>
        <v>0</v>
      </c>
      <c r="G82" s="74">
        <f>Original_data!H82</f>
        <v>0</v>
      </c>
      <c r="H82" s="74">
        <f>Original_data!G82</f>
        <v>0</v>
      </c>
      <c r="I82" s="74">
        <f>Original_data!I82</f>
        <v>0</v>
      </c>
      <c r="J82" s="74">
        <f>Original_data!J82</f>
        <v>0</v>
      </c>
      <c r="K82" s="113">
        <f>IFERROR(LOOKUP($J82,Lookup_Tables!$A$3:$A$9,Lookup_Tables!$B$3:$B$9),0)</f>
        <v>0</v>
      </c>
      <c r="L82" s="74">
        <f>Original_data!K82</f>
        <v>0</v>
      </c>
      <c r="M82" s="122">
        <f>IFERROR(LOOKUP($L82,Lookup_Tables!$A$12:$A$18,Lookup_Tables!$B$12:$B$18),0)</f>
        <v>0</v>
      </c>
      <c r="N82" s="122">
        <f t="shared" si="4"/>
        <v>0</v>
      </c>
      <c r="O82" s="93">
        <f>Original_data!L82</f>
        <v>0</v>
      </c>
      <c r="P82" s="93">
        <f>Original_data!M82</f>
        <v>0</v>
      </c>
      <c r="Q82" s="93">
        <f>Original_data!N82</f>
        <v>0</v>
      </c>
      <c r="R82" s="128">
        <f>IFERROR(LOOKUP($O82,Lookup_Tables!$A$21:$A$28,Lookup_Tables!$B$21:$B$28),0)</f>
        <v>0</v>
      </c>
      <c r="S82" s="128">
        <f t="shared" si="5"/>
        <v>0</v>
      </c>
      <c r="T82" s="131" t="str">
        <f t="shared" si="6"/>
        <v/>
      </c>
      <c r="U82" s="131" t="str">
        <f>IFERROR(((SUM($N$2:$N82)-SUM($S$2:$S82))/(SUM($N$2:$N82))),"")</f>
        <v/>
      </c>
    </row>
    <row r="83" spans="1:21" x14ac:dyDescent="0.25">
      <c r="A83" s="74">
        <f>Original_data!A83</f>
        <v>0</v>
      </c>
      <c r="B83" s="74">
        <f>Original_data!B83</f>
        <v>0</v>
      </c>
      <c r="C83" s="74">
        <f>Original_data!C83</f>
        <v>0</v>
      </c>
      <c r="D83" s="74">
        <f>Original_data!D83</f>
        <v>0</v>
      </c>
      <c r="E83" s="74">
        <f>Original_data!E83</f>
        <v>0</v>
      </c>
      <c r="F83" s="74">
        <f>Original_data!F83</f>
        <v>0</v>
      </c>
      <c r="G83" s="74">
        <f>Original_data!H83</f>
        <v>0</v>
      </c>
      <c r="H83" s="74">
        <f>Original_data!G83</f>
        <v>0</v>
      </c>
      <c r="I83" s="74">
        <f>Original_data!I83</f>
        <v>0</v>
      </c>
      <c r="J83" s="74">
        <f>Original_data!J83</f>
        <v>0</v>
      </c>
      <c r="K83" s="113">
        <f>IFERROR(LOOKUP($J83,Lookup_Tables!$A$3:$A$9,Lookup_Tables!$B$3:$B$9),0)</f>
        <v>0</v>
      </c>
      <c r="L83" s="74">
        <f>Original_data!K83</f>
        <v>0</v>
      </c>
      <c r="M83" s="122">
        <f>IFERROR(LOOKUP($L83,Lookup_Tables!$A$12:$A$18,Lookup_Tables!$B$12:$B$18),0)</f>
        <v>0</v>
      </c>
      <c r="N83" s="122">
        <f t="shared" si="4"/>
        <v>0</v>
      </c>
      <c r="O83" s="93">
        <f>Original_data!L83</f>
        <v>0</v>
      </c>
      <c r="P83" s="93">
        <f>Original_data!M83</f>
        <v>0</v>
      </c>
      <c r="Q83" s="93">
        <f>Original_data!N83</f>
        <v>0</v>
      </c>
      <c r="R83" s="128">
        <f>IFERROR(LOOKUP($O83,Lookup_Tables!$A$21:$A$28,Lookup_Tables!$B$21:$B$28),0)</f>
        <v>0</v>
      </c>
      <c r="S83" s="128">
        <f t="shared" si="5"/>
        <v>0</v>
      </c>
      <c r="T83" s="131" t="str">
        <f t="shared" si="6"/>
        <v/>
      </c>
      <c r="U83" s="131" t="str">
        <f>IFERROR(((SUM($N$2:$N83)-SUM($S$2:$S83))/(SUM($N$2:$N83))),"")</f>
        <v/>
      </c>
    </row>
    <row r="84" spans="1:21" x14ac:dyDescent="0.25">
      <c r="A84" s="74">
        <f>Original_data!A84</f>
        <v>0</v>
      </c>
      <c r="B84" s="74">
        <f>Original_data!B84</f>
        <v>0</v>
      </c>
      <c r="C84" s="74">
        <f>Original_data!C84</f>
        <v>0</v>
      </c>
      <c r="D84" s="74">
        <f>Original_data!D84</f>
        <v>0</v>
      </c>
      <c r="E84" s="74">
        <f>Original_data!E84</f>
        <v>0</v>
      </c>
      <c r="F84" s="74">
        <f>Original_data!F84</f>
        <v>0</v>
      </c>
      <c r="G84" s="74">
        <f>Original_data!H84</f>
        <v>0</v>
      </c>
      <c r="H84" s="74">
        <f>Original_data!G84</f>
        <v>0</v>
      </c>
      <c r="I84" s="74">
        <f>Original_data!I84</f>
        <v>0</v>
      </c>
      <c r="J84" s="74">
        <f>Original_data!J84</f>
        <v>0</v>
      </c>
      <c r="K84" s="113">
        <f>IFERROR(LOOKUP($J84,Lookup_Tables!$A$3:$A$9,Lookup_Tables!$B$3:$B$9),0)</f>
        <v>0</v>
      </c>
      <c r="L84" s="74">
        <f>Original_data!K84</f>
        <v>0</v>
      </c>
      <c r="M84" s="122">
        <f>IFERROR(LOOKUP($L84,Lookup_Tables!$A$12:$A$18,Lookup_Tables!$B$12:$B$18),0)</f>
        <v>0</v>
      </c>
      <c r="N84" s="122">
        <f t="shared" si="4"/>
        <v>0</v>
      </c>
      <c r="O84" s="93">
        <f>Original_data!L84</f>
        <v>0</v>
      </c>
      <c r="P84" s="93">
        <f>Original_data!M84</f>
        <v>0</v>
      </c>
      <c r="Q84" s="93">
        <f>Original_data!N84</f>
        <v>0</v>
      </c>
      <c r="R84" s="128">
        <f>IFERROR(LOOKUP($O84,Lookup_Tables!$A$21:$A$28,Lookup_Tables!$B$21:$B$28),0)</f>
        <v>0</v>
      </c>
      <c r="S84" s="128">
        <f t="shared" si="5"/>
        <v>0</v>
      </c>
      <c r="T84" s="131" t="str">
        <f t="shared" si="6"/>
        <v/>
      </c>
      <c r="U84" s="131" t="str">
        <f>IFERROR(((SUM($N$2:$N84)-SUM($S$2:$S84))/(SUM($N$2:$N84))),"")</f>
        <v/>
      </c>
    </row>
    <row r="85" spans="1:21" x14ac:dyDescent="0.25">
      <c r="A85" s="74">
        <f>Original_data!A85</f>
        <v>0</v>
      </c>
      <c r="B85" s="74">
        <f>Original_data!B85</f>
        <v>0</v>
      </c>
      <c r="C85" s="74">
        <f>Original_data!C85</f>
        <v>0</v>
      </c>
      <c r="D85" s="74">
        <f>Original_data!D85</f>
        <v>0</v>
      </c>
      <c r="E85" s="74">
        <f>Original_data!E85</f>
        <v>0</v>
      </c>
      <c r="F85" s="74">
        <f>Original_data!F85</f>
        <v>0</v>
      </c>
      <c r="G85" s="74">
        <f>Original_data!H85</f>
        <v>0</v>
      </c>
      <c r="H85" s="74">
        <f>Original_data!G85</f>
        <v>0</v>
      </c>
      <c r="I85" s="74">
        <f>Original_data!I85</f>
        <v>0</v>
      </c>
      <c r="J85" s="74">
        <f>Original_data!J85</f>
        <v>0</v>
      </c>
      <c r="K85" s="113">
        <f>IFERROR(LOOKUP($J85,Lookup_Tables!$A$3:$A$9,Lookup_Tables!$B$3:$B$9),0)</f>
        <v>0</v>
      </c>
      <c r="L85" s="74">
        <f>Original_data!K85</f>
        <v>0</v>
      </c>
      <c r="M85" s="122">
        <f>IFERROR(LOOKUP($L85,Lookup_Tables!$A$12:$A$18,Lookup_Tables!$B$12:$B$18),0)</f>
        <v>0</v>
      </c>
      <c r="N85" s="122">
        <f t="shared" si="4"/>
        <v>0</v>
      </c>
      <c r="O85" s="93">
        <f>Original_data!L85</f>
        <v>0</v>
      </c>
      <c r="P85" s="93">
        <f>Original_data!M85</f>
        <v>0</v>
      </c>
      <c r="Q85" s="93">
        <f>Original_data!N85</f>
        <v>0</v>
      </c>
      <c r="R85" s="128">
        <f>IFERROR(LOOKUP($O85,Lookup_Tables!$A$21:$A$28,Lookup_Tables!$B$21:$B$28),0)</f>
        <v>0</v>
      </c>
      <c r="S85" s="128">
        <f t="shared" si="5"/>
        <v>0</v>
      </c>
      <c r="T85" s="131" t="str">
        <f t="shared" si="6"/>
        <v/>
      </c>
      <c r="U85" s="131" t="str">
        <f>IFERROR(((SUM($N$2:$N85)-SUM($S$2:$S85))/(SUM($N$2:$N85))),"")</f>
        <v/>
      </c>
    </row>
    <row r="86" spans="1:21" x14ac:dyDescent="0.25">
      <c r="A86" s="74">
        <f>Original_data!A86</f>
        <v>0</v>
      </c>
      <c r="B86" s="74">
        <f>Original_data!B86</f>
        <v>0</v>
      </c>
      <c r="C86" s="74">
        <f>Original_data!C86</f>
        <v>0</v>
      </c>
      <c r="D86" s="74">
        <f>Original_data!D86</f>
        <v>0</v>
      </c>
      <c r="E86" s="74">
        <f>Original_data!E86</f>
        <v>0</v>
      </c>
      <c r="F86" s="74">
        <f>Original_data!F86</f>
        <v>0</v>
      </c>
      <c r="G86" s="74">
        <f>Original_data!H86</f>
        <v>0</v>
      </c>
      <c r="H86" s="74">
        <f>Original_data!G86</f>
        <v>0</v>
      </c>
      <c r="I86" s="74">
        <f>Original_data!I86</f>
        <v>0</v>
      </c>
      <c r="J86" s="74">
        <f>Original_data!J86</f>
        <v>0</v>
      </c>
      <c r="K86" s="113">
        <f>IFERROR(LOOKUP($J86,Lookup_Tables!$A$3:$A$9,Lookup_Tables!$B$3:$B$9),0)</f>
        <v>0</v>
      </c>
      <c r="L86" s="74">
        <f>Original_data!K86</f>
        <v>0</v>
      </c>
      <c r="M86" s="122">
        <f>IFERROR(LOOKUP($L86,Lookup_Tables!$A$12:$A$18,Lookup_Tables!$B$12:$B$18),0)</f>
        <v>0</v>
      </c>
      <c r="N86" s="122">
        <f t="shared" si="4"/>
        <v>0</v>
      </c>
      <c r="O86" s="93">
        <f>Original_data!L86</f>
        <v>0</v>
      </c>
      <c r="P86" s="93">
        <f>Original_data!M86</f>
        <v>0</v>
      </c>
      <c r="Q86" s="93">
        <f>Original_data!N86</f>
        <v>0</v>
      </c>
      <c r="R86" s="128">
        <f>IFERROR(LOOKUP($O86,Lookup_Tables!$A$21:$A$28,Lookup_Tables!$B$21:$B$28),0)</f>
        <v>0</v>
      </c>
      <c r="S86" s="128">
        <f t="shared" si="5"/>
        <v>0</v>
      </c>
      <c r="T86" s="131" t="str">
        <f t="shared" si="6"/>
        <v/>
      </c>
      <c r="U86" s="131" t="str">
        <f>IFERROR(((SUM($N$2:$N86)-SUM($S$2:$S86))/(SUM($N$2:$N86))),"")</f>
        <v/>
      </c>
    </row>
    <row r="87" spans="1:21" x14ac:dyDescent="0.25">
      <c r="A87" s="74">
        <f>Original_data!A87</f>
        <v>0</v>
      </c>
      <c r="B87" s="74">
        <f>Original_data!B87</f>
        <v>0</v>
      </c>
      <c r="C87" s="74">
        <f>Original_data!C87</f>
        <v>0</v>
      </c>
      <c r="D87" s="74">
        <f>Original_data!D87</f>
        <v>0</v>
      </c>
      <c r="E87" s="74">
        <f>Original_data!E87</f>
        <v>0</v>
      </c>
      <c r="F87" s="74">
        <f>Original_data!F87</f>
        <v>0</v>
      </c>
      <c r="G87" s="74">
        <f>Original_data!H87</f>
        <v>0</v>
      </c>
      <c r="H87" s="74">
        <f>Original_data!G87</f>
        <v>0</v>
      </c>
      <c r="I87" s="74">
        <f>Original_data!I87</f>
        <v>0</v>
      </c>
      <c r="J87" s="74">
        <f>Original_data!J87</f>
        <v>0</v>
      </c>
      <c r="K87" s="113">
        <f>IFERROR(LOOKUP($J87,Lookup_Tables!$A$3:$A$9,Lookup_Tables!$B$3:$B$9),0)</f>
        <v>0</v>
      </c>
      <c r="L87" s="74">
        <f>Original_data!K87</f>
        <v>0</v>
      </c>
      <c r="M87" s="122">
        <f>IFERROR(LOOKUP($L87,Lookup_Tables!$A$12:$A$18,Lookup_Tables!$B$12:$B$18),0)</f>
        <v>0</v>
      </c>
      <c r="N87" s="122">
        <f t="shared" si="4"/>
        <v>0</v>
      </c>
      <c r="O87" s="93">
        <f>Original_data!L87</f>
        <v>0</v>
      </c>
      <c r="P87" s="93">
        <f>Original_data!M87</f>
        <v>0</v>
      </c>
      <c r="Q87" s="93">
        <f>Original_data!N87</f>
        <v>0</v>
      </c>
      <c r="R87" s="128">
        <f>IFERROR(LOOKUP($O87,Lookup_Tables!$A$21:$A$28,Lookup_Tables!$B$21:$B$28),0)</f>
        <v>0</v>
      </c>
      <c r="S87" s="128">
        <f t="shared" si="5"/>
        <v>0</v>
      </c>
      <c r="T87" s="131" t="str">
        <f t="shared" si="6"/>
        <v/>
      </c>
      <c r="U87" s="131" t="str">
        <f>IFERROR(((SUM($N$2:$N87)-SUM($S$2:$S87))/(SUM($N$2:$N87))),"")</f>
        <v/>
      </c>
    </row>
    <row r="88" spans="1:21" x14ac:dyDescent="0.25">
      <c r="A88" s="74">
        <f>Original_data!A88</f>
        <v>0</v>
      </c>
      <c r="B88" s="74">
        <f>Original_data!B88</f>
        <v>0</v>
      </c>
      <c r="C88" s="74">
        <f>Original_data!C88</f>
        <v>0</v>
      </c>
      <c r="D88" s="74">
        <f>Original_data!D88</f>
        <v>0</v>
      </c>
      <c r="E88" s="74">
        <f>Original_data!E88</f>
        <v>0</v>
      </c>
      <c r="F88" s="74">
        <f>Original_data!F88</f>
        <v>0</v>
      </c>
      <c r="G88" s="74">
        <f>Original_data!H88</f>
        <v>0</v>
      </c>
      <c r="H88" s="74">
        <f>Original_data!G88</f>
        <v>0</v>
      </c>
      <c r="I88" s="74">
        <f>Original_data!I88</f>
        <v>0</v>
      </c>
      <c r="J88" s="74">
        <f>Original_data!J88</f>
        <v>0</v>
      </c>
      <c r="K88" s="113">
        <f>IFERROR(LOOKUP($J88,Lookup_Tables!$A$3:$A$9,Lookup_Tables!$B$3:$B$9),0)</f>
        <v>0</v>
      </c>
      <c r="L88" s="74">
        <f>Original_data!K88</f>
        <v>0</v>
      </c>
      <c r="M88" s="122">
        <f>IFERROR(LOOKUP($L88,Lookup_Tables!$A$12:$A$18,Lookup_Tables!$B$12:$B$18),0)</f>
        <v>0</v>
      </c>
      <c r="N88" s="122">
        <f t="shared" si="4"/>
        <v>0</v>
      </c>
      <c r="O88" s="93">
        <f>Original_data!L88</f>
        <v>0</v>
      </c>
      <c r="P88" s="93">
        <f>Original_data!M88</f>
        <v>0</v>
      </c>
      <c r="Q88" s="93">
        <f>Original_data!N88</f>
        <v>0</v>
      </c>
      <c r="R88" s="128">
        <f>IFERROR(LOOKUP($O88,Lookup_Tables!$A$21:$A$28,Lookup_Tables!$B$21:$B$28),0)</f>
        <v>0</v>
      </c>
      <c r="S88" s="128">
        <f t="shared" si="5"/>
        <v>0</v>
      </c>
      <c r="T88" s="131" t="str">
        <f t="shared" si="6"/>
        <v/>
      </c>
      <c r="U88" s="131" t="str">
        <f>IFERROR(((SUM($N$2:$N88)-SUM($S$2:$S88))/(SUM($N$2:$N88))),"")</f>
        <v/>
      </c>
    </row>
    <row r="89" spans="1:21" x14ac:dyDescent="0.25">
      <c r="A89" s="74">
        <f>Original_data!A89</f>
        <v>0</v>
      </c>
      <c r="B89" s="74">
        <f>Original_data!B89</f>
        <v>0</v>
      </c>
      <c r="C89" s="74">
        <f>Original_data!C89</f>
        <v>0</v>
      </c>
      <c r="D89" s="74">
        <f>Original_data!D89</f>
        <v>0</v>
      </c>
      <c r="E89" s="74">
        <f>Original_data!E89</f>
        <v>0</v>
      </c>
      <c r="F89" s="74">
        <f>Original_data!F89</f>
        <v>0</v>
      </c>
      <c r="G89" s="74">
        <f>Original_data!H89</f>
        <v>0</v>
      </c>
      <c r="H89" s="74">
        <f>Original_data!G89</f>
        <v>0</v>
      </c>
      <c r="I89" s="74">
        <f>Original_data!I89</f>
        <v>0</v>
      </c>
      <c r="J89" s="74">
        <f>Original_data!J89</f>
        <v>0</v>
      </c>
      <c r="K89" s="113">
        <f>IFERROR(LOOKUP($J89,Lookup_Tables!$A$3:$A$9,Lookup_Tables!$B$3:$B$9),0)</f>
        <v>0</v>
      </c>
      <c r="L89" s="74">
        <f>Original_data!K89</f>
        <v>0</v>
      </c>
      <c r="M89" s="122">
        <f>IFERROR(LOOKUP($L89,Lookup_Tables!$A$12:$A$18,Lookup_Tables!$B$12:$B$18),0)</f>
        <v>0</v>
      </c>
      <c r="N89" s="122">
        <f t="shared" si="4"/>
        <v>0</v>
      </c>
      <c r="O89" s="93">
        <f>Original_data!L89</f>
        <v>0</v>
      </c>
      <c r="P89" s="93">
        <f>Original_data!M89</f>
        <v>0</v>
      </c>
      <c r="Q89" s="93">
        <f>Original_data!N89</f>
        <v>0</v>
      </c>
      <c r="R89" s="128">
        <f>IFERROR(LOOKUP($O89,Lookup_Tables!$A$21:$A$28,Lookup_Tables!$B$21:$B$28),0)</f>
        <v>0</v>
      </c>
      <c r="S89" s="128">
        <f t="shared" si="5"/>
        <v>0</v>
      </c>
      <c r="T89" s="131" t="str">
        <f t="shared" si="6"/>
        <v/>
      </c>
      <c r="U89" s="131" t="str">
        <f>IFERROR(((SUM($N$2:$N89)-SUM($S$2:$S89))/(SUM($N$2:$N89))),"")</f>
        <v/>
      </c>
    </row>
    <row r="90" spans="1:21" x14ac:dyDescent="0.25">
      <c r="A90" s="74">
        <f>Original_data!A90</f>
        <v>0</v>
      </c>
      <c r="B90" s="74">
        <f>Original_data!B90</f>
        <v>0</v>
      </c>
      <c r="C90" s="74">
        <f>Original_data!C90</f>
        <v>0</v>
      </c>
      <c r="D90" s="74">
        <f>Original_data!D90</f>
        <v>0</v>
      </c>
      <c r="E90" s="74">
        <f>Original_data!E90</f>
        <v>0</v>
      </c>
      <c r="F90" s="74">
        <f>Original_data!F90</f>
        <v>0</v>
      </c>
      <c r="G90" s="74">
        <f>Original_data!H90</f>
        <v>0</v>
      </c>
      <c r="H90" s="74">
        <f>Original_data!G90</f>
        <v>0</v>
      </c>
      <c r="I90" s="74">
        <f>Original_data!I90</f>
        <v>0</v>
      </c>
      <c r="J90" s="74">
        <f>Original_data!J90</f>
        <v>0</v>
      </c>
      <c r="K90" s="113">
        <f>IFERROR(LOOKUP($J90,Lookup_Tables!$A$3:$A$9,Lookup_Tables!$B$3:$B$9),0)</f>
        <v>0</v>
      </c>
      <c r="L90" s="74">
        <f>Original_data!K90</f>
        <v>0</v>
      </c>
      <c r="M90" s="122">
        <f>IFERROR(LOOKUP($L90,Lookup_Tables!$A$12:$A$18,Lookup_Tables!$B$12:$B$18),0)</f>
        <v>0</v>
      </c>
      <c r="N90" s="122">
        <f t="shared" si="4"/>
        <v>0</v>
      </c>
      <c r="O90" s="93">
        <f>Original_data!L90</f>
        <v>0</v>
      </c>
      <c r="P90" s="93">
        <f>Original_data!M90</f>
        <v>0</v>
      </c>
      <c r="Q90" s="93">
        <f>Original_data!N90</f>
        <v>0</v>
      </c>
      <c r="R90" s="128">
        <f>IFERROR(LOOKUP($O90,Lookup_Tables!$A$21:$A$28,Lookup_Tables!$B$21:$B$28),0)</f>
        <v>0</v>
      </c>
      <c r="S90" s="128">
        <f t="shared" si="5"/>
        <v>0</v>
      </c>
      <c r="T90" s="131" t="str">
        <f t="shared" si="6"/>
        <v/>
      </c>
      <c r="U90" s="131" t="str">
        <f>IFERROR(((SUM($N$2:$N90)-SUM($S$2:$S90))/(SUM($N$2:$N90))),"")</f>
        <v/>
      </c>
    </row>
    <row r="91" spans="1:21" x14ac:dyDescent="0.25">
      <c r="A91" s="74">
        <f>Original_data!A91</f>
        <v>0</v>
      </c>
      <c r="B91" s="74">
        <f>Original_data!B91</f>
        <v>0</v>
      </c>
      <c r="C91" s="74">
        <f>Original_data!C91</f>
        <v>0</v>
      </c>
      <c r="D91" s="74">
        <f>Original_data!D91</f>
        <v>0</v>
      </c>
      <c r="E91" s="74">
        <f>Original_data!E91</f>
        <v>0</v>
      </c>
      <c r="F91" s="74">
        <f>Original_data!F91</f>
        <v>0</v>
      </c>
      <c r="G91" s="74">
        <f>Original_data!H91</f>
        <v>0</v>
      </c>
      <c r="H91" s="74">
        <f>Original_data!G91</f>
        <v>0</v>
      </c>
      <c r="I91" s="74">
        <f>Original_data!I91</f>
        <v>0</v>
      </c>
      <c r="J91" s="74">
        <f>Original_data!J91</f>
        <v>0</v>
      </c>
      <c r="K91" s="113">
        <f>IFERROR(LOOKUP($J91,Lookup_Tables!$A$3:$A$9,Lookup_Tables!$B$3:$B$9),0)</f>
        <v>0</v>
      </c>
      <c r="L91" s="74">
        <f>Original_data!K91</f>
        <v>0</v>
      </c>
      <c r="M91" s="122">
        <f>IFERROR(LOOKUP($L91,Lookup_Tables!$A$12:$A$18,Lookup_Tables!$B$12:$B$18),0)</f>
        <v>0</v>
      </c>
      <c r="N91" s="122">
        <f t="shared" si="4"/>
        <v>0</v>
      </c>
      <c r="O91" s="93">
        <f>Original_data!L91</f>
        <v>0</v>
      </c>
      <c r="P91" s="93">
        <f>Original_data!M91</f>
        <v>0</v>
      </c>
      <c r="Q91" s="93">
        <f>Original_data!N91</f>
        <v>0</v>
      </c>
      <c r="R91" s="128">
        <f>IFERROR(LOOKUP($O91,Lookup_Tables!$A$21:$A$28,Lookup_Tables!$B$21:$B$28),0)</f>
        <v>0</v>
      </c>
      <c r="S91" s="128">
        <f t="shared" si="5"/>
        <v>0</v>
      </c>
      <c r="T91" s="131" t="str">
        <f t="shared" si="6"/>
        <v/>
      </c>
      <c r="U91" s="131" t="str">
        <f>IFERROR(((SUM($N$2:$N91)-SUM($S$2:$S91))/(SUM($N$2:$N91))),"")</f>
        <v/>
      </c>
    </row>
    <row r="92" spans="1:21" x14ac:dyDescent="0.25">
      <c r="A92" s="74">
        <f>Original_data!A92</f>
        <v>0</v>
      </c>
      <c r="B92" s="74">
        <f>Original_data!B92</f>
        <v>0</v>
      </c>
      <c r="C92" s="74">
        <f>Original_data!C92</f>
        <v>0</v>
      </c>
      <c r="D92" s="74">
        <f>Original_data!D92</f>
        <v>0</v>
      </c>
      <c r="E92" s="74">
        <f>Original_data!E92</f>
        <v>0</v>
      </c>
      <c r="F92" s="74">
        <f>Original_data!F92</f>
        <v>0</v>
      </c>
      <c r="G92" s="74">
        <f>Original_data!H92</f>
        <v>0</v>
      </c>
      <c r="H92" s="74">
        <f>Original_data!G92</f>
        <v>0</v>
      </c>
      <c r="I92" s="74">
        <f>Original_data!I92</f>
        <v>0</v>
      </c>
      <c r="J92" s="74">
        <f>Original_data!J92</f>
        <v>0</v>
      </c>
      <c r="K92" s="113">
        <f>IFERROR(LOOKUP($J92,Lookup_Tables!$A$3:$A$9,Lookup_Tables!$B$3:$B$9),0)</f>
        <v>0</v>
      </c>
      <c r="L92" s="74">
        <f>Original_data!K92</f>
        <v>0</v>
      </c>
      <c r="M92" s="122">
        <f>IFERROR(LOOKUP($L92,Lookup_Tables!$A$12:$A$18,Lookup_Tables!$B$12:$B$18),0)</f>
        <v>0</v>
      </c>
      <c r="N92" s="122">
        <f t="shared" si="4"/>
        <v>0</v>
      </c>
      <c r="O92" s="93">
        <f>Original_data!L92</f>
        <v>0</v>
      </c>
      <c r="P92" s="93">
        <f>Original_data!M92</f>
        <v>0</v>
      </c>
      <c r="Q92" s="93">
        <f>Original_data!N92</f>
        <v>0</v>
      </c>
      <c r="R92" s="128">
        <f>IFERROR(LOOKUP($O92,Lookup_Tables!$A$21:$A$28,Lookup_Tables!$B$21:$B$28),0)</f>
        <v>0</v>
      </c>
      <c r="S92" s="128">
        <f t="shared" si="5"/>
        <v>0</v>
      </c>
      <c r="T92" s="131" t="str">
        <f t="shared" si="6"/>
        <v/>
      </c>
      <c r="U92" s="131" t="str">
        <f>IFERROR(((SUM($N$2:$N92)-SUM($S$2:$S92))/(SUM($N$2:$N92))),"")</f>
        <v/>
      </c>
    </row>
    <row r="93" spans="1:21" x14ac:dyDescent="0.25">
      <c r="A93" s="74">
        <f>Original_data!A93</f>
        <v>0</v>
      </c>
      <c r="B93" s="74">
        <f>Original_data!B93</f>
        <v>0</v>
      </c>
      <c r="C93" s="74">
        <f>Original_data!C93</f>
        <v>0</v>
      </c>
      <c r="D93" s="74">
        <f>Original_data!D93</f>
        <v>0</v>
      </c>
      <c r="E93" s="74">
        <f>Original_data!E93</f>
        <v>0</v>
      </c>
      <c r="F93" s="74">
        <f>Original_data!F93</f>
        <v>0</v>
      </c>
      <c r="G93" s="74">
        <f>Original_data!H93</f>
        <v>0</v>
      </c>
      <c r="H93" s="74">
        <f>Original_data!G93</f>
        <v>0</v>
      </c>
      <c r="I93" s="74">
        <f>Original_data!I93</f>
        <v>0</v>
      </c>
      <c r="J93" s="74">
        <f>Original_data!J93</f>
        <v>0</v>
      </c>
      <c r="K93" s="113">
        <f>IFERROR(LOOKUP($J93,Lookup_Tables!$A$3:$A$9,Lookup_Tables!$B$3:$B$9),0)</f>
        <v>0</v>
      </c>
      <c r="L93" s="74">
        <f>Original_data!K93</f>
        <v>0</v>
      </c>
      <c r="M93" s="122">
        <f>IFERROR(LOOKUP($L93,Lookup_Tables!$A$12:$A$18,Lookup_Tables!$B$12:$B$18),0)</f>
        <v>0</v>
      </c>
      <c r="N93" s="122">
        <f t="shared" si="4"/>
        <v>0</v>
      </c>
      <c r="O93" s="93">
        <f>Original_data!L93</f>
        <v>0</v>
      </c>
      <c r="P93" s="93">
        <f>Original_data!M93</f>
        <v>0</v>
      </c>
      <c r="Q93" s="93">
        <f>Original_data!N93</f>
        <v>0</v>
      </c>
      <c r="R93" s="128">
        <f>IFERROR(LOOKUP($O93,Lookup_Tables!$A$21:$A$28,Lookup_Tables!$B$21:$B$28),0)</f>
        <v>0</v>
      </c>
      <c r="S93" s="128">
        <f t="shared" si="5"/>
        <v>0</v>
      </c>
      <c r="T93" s="131" t="str">
        <f t="shared" si="6"/>
        <v/>
      </c>
      <c r="U93" s="131" t="str">
        <f>IFERROR(((SUM($N$2:$N93)-SUM($S$2:$S93))/(SUM($N$2:$N93))),"")</f>
        <v/>
      </c>
    </row>
    <row r="94" spans="1:21" x14ac:dyDescent="0.25">
      <c r="A94" s="74">
        <f>Original_data!A94</f>
        <v>0</v>
      </c>
      <c r="B94" s="74">
        <f>Original_data!B94</f>
        <v>0</v>
      </c>
      <c r="C94" s="74">
        <f>Original_data!C94</f>
        <v>0</v>
      </c>
      <c r="D94" s="74">
        <f>Original_data!D94</f>
        <v>0</v>
      </c>
      <c r="E94" s="74">
        <f>Original_data!E94</f>
        <v>0</v>
      </c>
      <c r="F94" s="74">
        <f>Original_data!F94</f>
        <v>0</v>
      </c>
      <c r="G94" s="74">
        <f>Original_data!H94</f>
        <v>0</v>
      </c>
      <c r="H94" s="74">
        <f>Original_data!G94</f>
        <v>0</v>
      </c>
      <c r="I94" s="74">
        <f>Original_data!I94</f>
        <v>0</v>
      </c>
      <c r="J94" s="74">
        <f>Original_data!J94</f>
        <v>0</v>
      </c>
      <c r="K94" s="113">
        <f>IFERROR(LOOKUP($J94,Lookup_Tables!$A$3:$A$9,Lookup_Tables!$B$3:$B$9),0)</f>
        <v>0</v>
      </c>
      <c r="L94" s="74">
        <f>Original_data!K94</f>
        <v>0</v>
      </c>
      <c r="M94" s="122">
        <f>IFERROR(LOOKUP($L94,Lookup_Tables!$A$12:$A$18,Lookup_Tables!$B$12:$B$18),0)</f>
        <v>0</v>
      </c>
      <c r="N94" s="122">
        <f t="shared" si="4"/>
        <v>0</v>
      </c>
      <c r="O94" s="93">
        <f>Original_data!L94</f>
        <v>0</v>
      </c>
      <c r="P94" s="93">
        <f>Original_data!M94</f>
        <v>0</v>
      </c>
      <c r="Q94" s="93">
        <f>Original_data!N94</f>
        <v>0</v>
      </c>
      <c r="R94" s="128">
        <f>IFERROR(LOOKUP($O94,Lookup_Tables!$A$21:$A$28,Lookup_Tables!$B$21:$B$28),0)</f>
        <v>0</v>
      </c>
      <c r="S94" s="128">
        <f t="shared" si="5"/>
        <v>0</v>
      </c>
      <c r="T94" s="131" t="str">
        <f t="shared" si="6"/>
        <v/>
      </c>
      <c r="U94" s="131" t="str">
        <f>IFERROR(((SUM($N$2:$N94)-SUM($S$2:$S94))/(SUM($N$2:$N94))),"")</f>
        <v/>
      </c>
    </row>
    <row r="95" spans="1:21" x14ac:dyDescent="0.25">
      <c r="A95" s="74">
        <f>Original_data!A95</f>
        <v>0</v>
      </c>
      <c r="B95" s="74">
        <f>Original_data!B95</f>
        <v>0</v>
      </c>
      <c r="C95" s="74">
        <f>Original_data!C95</f>
        <v>0</v>
      </c>
      <c r="D95" s="74">
        <f>Original_data!D95</f>
        <v>0</v>
      </c>
      <c r="E95" s="74">
        <f>Original_data!E95</f>
        <v>0</v>
      </c>
      <c r="F95" s="74">
        <f>Original_data!F95</f>
        <v>0</v>
      </c>
      <c r="G95" s="74">
        <f>Original_data!H95</f>
        <v>0</v>
      </c>
      <c r="H95" s="74">
        <f>Original_data!G95</f>
        <v>0</v>
      </c>
      <c r="I95" s="74">
        <f>Original_data!I95</f>
        <v>0</v>
      </c>
      <c r="J95" s="74">
        <f>Original_data!J95</f>
        <v>0</v>
      </c>
      <c r="K95" s="113">
        <f>IFERROR(LOOKUP($J95,Lookup_Tables!$A$3:$A$9,Lookup_Tables!$B$3:$B$9),0)</f>
        <v>0</v>
      </c>
      <c r="L95" s="74">
        <f>Original_data!K95</f>
        <v>0</v>
      </c>
      <c r="M95" s="122">
        <f>IFERROR(LOOKUP($L95,Lookup_Tables!$A$12:$A$18,Lookup_Tables!$B$12:$B$18),0)</f>
        <v>0</v>
      </c>
      <c r="N95" s="122">
        <f t="shared" si="4"/>
        <v>0</v>
      </c>
      <c r="O95" s="93">
        <f>Original_data!L95</f>
        <v>0</v>
      </c>
      <c r="P95" s="93">
        <f>Original_data!M95</f>
        <v>0</v>
      </c>
      <c r="Q95" s="93">
        <f>Original_data!N95</f>
        <v>0</v>
      </c>
      <c r="R95" s="128">
        <f>IFERROR(LOOKUP($O95,Lookup_Tables!$A$21:$A$28,Lookup_Tables!$B$21:$B$28),0)</f>
        <v>0</v>
      </c>
      <c r="S95" s="128">
        <f t="shared" si="5"/>
        <v>0</v>
      </c>
      <c r="T95" s="131" t="str">
        <f t="shared" si="6"/>
        <v/>
      </c>
      <c r="U95" s="131" t="str">
        <f>IFERROR(((SUM($N$2:$N95)-SUM($S$2:$S95))/(SUM($N$2:$N95))),"")</f>
        <v/>
      </c>
    </row>
    <row r="96" spans="1:21" x14ac:dyDescent="0.25">
      <c r="A96" s="74">
        <f>Original_data!A96</f>
        <v>0</v>
      </c>
      <c r="B96" s="74">
        <f>Original_data!B96</f>
        <v>0</v>
      </c>
      <c r="C96" s="74">
        <f>Original_data!C96</f>
        <v>0</v>
      </c>
      <c r="D96" s="74">
        <f>Original_data!D96</f>
        <v>0</v>
      </c>
      <c r="E96" s="74">
        <f>Original_data!E96</f>
        <v>0</v>
      </c>
      <c r="F96" s="74">
        <f>Original_data!F96</f>
        <v>0</v>
      </c>
      <c r="G96" s="74">
        <f>Original_data!H96</f>
        <v>0</v>
      </c>
      <c r="H96" s="74">
        <f>Original_data!G96</f>
        <v>0</v>
      </c>
      <c r="I96" s="74">
        <f>Original_data!I96</f>
        <v>0</v>
      </c>
      <c r="J96" s="74">
        <f>Original_data!J96</f>
        <v>0</v>
      </c>
      <c r="K96" s="113">
        <f>IFERROR(LOOKUP($J96,Lookup_Tables!$A$3:$A$9,Lookup_Tables!$B$3:$B$9),0)</f>
        <v>0</v>
      </c>
      <c r="L96" s="74">
        <f>Original_data!K96</f>
        <v>0</v>
      </c>
      <c r="M96" s="122">
        <f>IFERROR(LOOKUP($L96,Lookup_Tables!$A$12:$A$18,Lookup_Tables!$B$12:$B$18),0)</f>
        <v>0</v>
      </c>
      <c r="N96" s="122">
        <f t="shared" si="4"/>
        <v>0</v>
      </c>
      <c r="O96" s="93">
        <f>Original_data!L96</f>
        <v>0</v>
      </c>
      <c r="P96" s="93">
        <f>Original_data!M96</f>
        <v>0</v>
      </c>
      <c r="Q96" s="93">
        <f>Original_data!N96</f>
        <v>0</v>
      </c>
      <c r="R96" s="128">
        <f>IFERROR(LOOKUP($O96,Lookup_Tables!$A$21:$A$28,Lookup_Tables!$B$21:$B$28),0)</f>
        <v>0</v>
      </c>
      <c r="S96" s="128">
        <f t="shared" si="5"/>
        <v>0</v>
      </c>
      <c r="T96" s="131" t="str">
        <f t="shared" si="6"/>
        <v/>
      </c>
      <c r="U96" s="131" t="str">
        <f>IFERROR(((SUM($N$2:$N96)-SUM($S$2:$S96))/(SUM($N$2:$N96))),"")</f>
        <v/>
      </c>
    </row>
    <row r="97" spans="1:21" x14ac:dyDescent="0.25">
      <c r="A97" s="74">
        <f>Original_data!A97</f>
        <v>0</v>
      </c>
      <c r="B97" s="74">
        <f>Original_data!B97</f>
        <v>0</v>
      </c>
      <c r="C97" s="74">
        <f>Original_data!C97</f>
        <v>0</v>
      </c>
      <c r="D97" s="74">
        <f>Original_data!D97</f>
        <v>0</v>
      </c>
      <c r="E97" s="74">
        <f>Original_data!E97</f>
        <v>0</v>
      </c>
      <c r="F97" s="74">
        <f>Original_data!F97</f>
        <v>0</v>
      </c>
      <c r="G97" s="74">
        <f>Original_data!H97</f>
        <v>0</v>
      </c>
      <c r="H97" s="74">
        <f>Original_data!G97</f>
        <v>0</v>
      </c>
      <c r="I97" s="74">
        <f>Original_data!I97</f>
        <v>0</v>
      </c>
      <c r="J97" s="74">
        <f>Original_data!J97</f>
        <v>0</v>
      </c>
      <c r="K97" s="113">
        <f>IFERROR(LOOKUP($J97,Lookup_Tables!$A$3:$A$9,Lookup_Tables!$B$3:$B$9),0)</f>
        <v>0</v>
      </c>
      <c r="L97" s="74">
        <f>Original_data!K97</f>
        <v>0</v>
      </c>
      <c r="M97" s="122">
        <f>IFERROR(LOOKUP($L97,Lookup_Tables!$A$12:$A$18,Lookup_Tables!$B$12:$B$18),0)</f>
        <v>0</v>
      </c>
      <c r="N97" s="122">
        <f t="shared" si="4"/>
        <v>0</v>
      </c>
      <c r="O97" s="93">
        <f>Original_data!L97</f>
        <v>0</v>
      </c>
      <c r="P97" s="93">
        <f>Original_data!M97</f>
        <v>0</v>
      </c>
      <c r="Q97" s="93">
        <f>Original_data!N97</f>
        <v>0</v>
      </c>
      <c r="R97" s="128">
        <f>IFERROR(LOOKUP($O97,Lookup_Tables!$A$21:$A$28,Lookup_Tables!$B$21:$B$28),0)</f>
        <v>0</v>
      </c>
      <c r="S97" s="128">
        <f t="shared" si="5"/>
        <v>0</v>
      </c>
      <c r="T97" s="131" t="str">
        <f t="shared" si="6"/>
        <v/>
      </c>
      <c r="U97" s="131" t="str">
        <f>IFERROR(((SUM($N$2:$N97)-SUM($S$2:$S97))/(SUM($N$2:$N97))),"")</f>
        <v/>
      </c>
    </row>
    <row r="98" spans="1:21" x14ac:dyDescent="0.25">
      <c r="A98" s="74">
        <f>Original_data!A98</f>
        <v>0</v>
      </c>
      <c r="B98" s="74">
        <f>Original_data!B98</f>
        <v>0</v>
      </c>
      <c r="C98" s="74">
        <f>Original_data!C98</f>
        <v>0</v>
      </c>
      <c r="D98" s="74">
        <f>Original_data!D98</f>
        <v>0</v>
      </c>
      <c r="E98" s="74">
        <f>Original_data!E98</f>
        <v>0</v>
      </c>
      <c r="F98" s="74">
        <f>Original_data!F98</f>
        <v>0</v>
      </c>
      <c r="G98" s="74">
        <f>Original_data!H98</f>
        <v>0</v>
      </c>
      <c r="H98" s="74">
        <f>Original_data!G98</f>
        <v>0</v>
      </c>
      <c r="I98" s="74">
        <f>Original_data!I98</f>
        <v>0</v>
      </c>
      <c r="J98" s="74">
        <f>Original_data!J98</f>
        <v>0</v>
      </c>
      <c r="K98" s="113">
        <f>IFERROR(LOOKUP($J98,Lookup_Tables!$A$3:$A$9,Lookup_Tables!$B$3:$B$9),0)</f>
        <v>0</v>
      </c>
      <c r="L98" s="74">
        <f>Original_data!K98</f>
        <v>0</v>
      </c>
      <c r="M98" s="122">
        <f>IFERROR(LOOKUP($L98,Lookup_Tables!$A$12:$A$18,Lookup_Tables!$B$12:$B$18),0)</f>
        <v>0</v>
      </c>
      <c r="N98" s="122">
        <f t="shared" si="4"/>
        <v>0</v>
      </c>
      <c r="O98" s="93">
        <f>Original_data!L98</f>
        <v>0</v>
      </c>
      <c r="P98" s="93">
        <f>Original_data!M98</f>
        <v>0</v>
      </c>
      <c r="Q98" s="93">
        <f>Original_data!N98</f>
        <v>0</v>
      </c>
      <c r="R98" s="128">
        <f>IFERROR(LOOKUP($O98,Lookup_Tables!$A$21:$A$28,Lookup_Tables!$B$21:$B$28),0)</f>
        <v>0</v>
      </c>
      <c r="S98" s="128">
        <f t="shared" si="5"/>
        <v>0</v>
      </c>
      <c r="T98" s="131" t="str">
        <f t="shared" si="6"/>
        <v/>
      </c>
      <c r="U98" s="131" t="str">
        <f>IFERROR(((SUM($N$2:$N98)-SUM($S$2:$S98))/(SUM($N$2:$N98))),"")</f>
        <v/>
      </c>
    </row>
    <row r="99" spans="1:21" x14ac:dyDescent="0.25">
      <c r="A99" s="74">
        <f>Original_data!A99</f>
        <v>0</v>
      </c>
      <c r="B99" s="74">
        <f>Original_data!B99</f>
        <v>0</v>
      </c>
      <c r="C99" s="74">
        <f>Original_data!C99</f>
        <v>0</v>
      </c>
      <c r="D99" s="74">
        <f>Original_data!D99</f>
        <v>0</v>
      </c>
      <c r="E99" s="74">
        <f>Original_data!E99</f>
        <v>0</v>
      </c>
      <c r="F99" s="74">
        <f>Original_data!F99</f>
        <v>0</v>
      </c>
      <c r="G99" s="74">
        <f>Original_data!H99</f>
        <v>0</v>
      </c>
      <c r="H99" s="74">
        <f>Original_data!G99</f>
        <v>0</v>
      </c>
      <c r="I99" s="74">
        <f>Original_data!I99</f>
        <v>0</v>
      </c>
      <c r="J99" s="74">
        <f>Original_data!J99</f>
        <v>0</v>
      </c>
      <c r="K99" s="113">
        <f>IFERROR(LOOKUP($J99,Lookup_Tables!$A$3:$A$9,Lookup_Tables!$B$3:$B$9),0)</f>
        <v>0</v>
      </c>
      <c r="L99" s="74">
        <f>Original_data!K99</f>
        <v>0</v>
      </c>
      <c r="M99" s="122">
        <f>IFERROR(LOOKUP($L99,Lookup_Tables!$A$12:$A$18,Lookup_Tables!$B$12:$B$18),0)</f>
        <v>0</v>
      </c>
      <c r="N99" s="122">
        <f t="shared" si="4"/>
        <v>0</v>
      </c>
      <c r="O99" s="93">
        <f>Original_data!L99</f>
        <v>0</v>
      </c>
      <c r="P99" s="93">
        <f>Original_data!M99</f>
        <v>0</v>
      </c>
      <c r="Q99" s="93">
        <f>Original_data!N99</f>
        <v>0</v>
      </c>
      <c r="R99" s="128">
        <f>IFERROR(LOOKUP($O99,Lookup_Tables!$A$21:$A$28,Lookup_Tables!$B$21:$B$28),0)</f>
        <v>0</v>
      </c>
      <c r="S99" s="128">
        <f t="shared" si="5"/>
        <v>0</v>
      </c>
      <c r="T99" s="131" t="str">
        <f t="shared" si="6"/>
        <v/>
      </c>
      <c r="U99" s="131" t="str">
        <f>IFERROR(((SUM($N$2:$N99)-SUM($S$2:$S99))/(SUM($N$2:$N99))),"")</f>
        <v/>
      </c>
    </row>
    <row r="100" spans="1:21" x14ac:dyDescent="0.2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L100" s="74"/>
      <c r="O100" s="74"/>
      <c r="P100" s="74"/>
      <c r="Q100" s="74"/>
    </row>
    <row r="101" spans="1:21" x14ac:dyDescent="0.2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L101" s="74"/>
      <c r="O101" s="74"/>
      <c r="P101" s="74"/>
      <c r="Q101" s="74"/>
    </row>
    <row r="102" spans="1:21" x14ac:dyDescent="0.2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L102" s="74"/>
      <c r="O102" s="74"/>
      <c r="P102" s="74"/>
      <c r="Q102" s="74"/>
    </row>
    <row r="103" spans="1:21" x14ac:dyDescent="0.2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L103" s="74"/>
      <c r="O103" s="74"/>
      <c r="P103" s="74"/>
      <c r="Q103" s="74"/>
    </row>
    <row r="104" spans="1:21" x14ac:dyDescent="0.2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L104" s="74"/>
      <c r="O104" s="74"/>
      <c r="P104" s="74"/>
      <c r="Q104" s="74"/>
    </row>
    <row r="105" spans="1:21" x14ac:dyDescent="0.2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L105" s="74"/>
      <c r="O105" s="74"/>
      <c r="P105" s="74"/>
      <c r="Q105" s="74"/>
    </row>
    <row r="106" spans="1:21" x14ac:dyDescent="0.2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L106" s="74"/>
      <c r="O106" s="74"/>
      <c r="P106" s="74"/>
      <c r="Q106" s="74"/>
    </row>
    <row r="107" spans="1:21" x14ac:dyDescent="0.2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L107" s="74"/>
      <c r="O107" s="74"/>
      <c r="P107" s="74"/>
      <c r="Q107" s="74"/>
    </row>
    <row r="108" spans="1:21" x14ac:dyDescent="0.2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L108" s="74"/>
      <c r="O108" s="74"/>
      <c r="P108" s="74"/>
      <c r="Q108" s="74"/>
    </row>
    <row r="109" spans="1:21" x14ac:dyDescent="0.2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L109" s="74"/>
      <c r="O109" s="74"/>
      <c r="P109" s="74"/>
      <c r="Q109" s="74"/>
    </row>
    <row r="110" spans="1:2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L110" s="74"/>
      <c r="O110" s="74"/>
      <c r="P110" s="74"/>
      <c r="Q110" s="74"/>
    </row>
    <row r="111" spans="1:21" x14ac:dyDescent="0.2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L111" s="74"/>
      <c r="O111" s="74"/>
      <c r="P111" s="74"/>
      <c r="Q111" s="74"/>
    </row>
    <row r="112" spans="1:2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L112" s="74"/>
      <c r="O112" s="74"/>
      <c r="P112" s="74"/>
      <c r="Q112" s="74"/>
    </row>
    <row r="113" spans="1:17" x14ac:dyDescent="0.2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L113" s="74"/>
      <c r="O113" s="74"/>
      <c r="P113" s="74"/>
      <c r="Q113" s="74"/>
    </row>
    <row r="114" spans="1:17" x14ac:dyDescent="0.2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L114" s="74"/>
      <c r="O114" s="74"/>
      <c r="P114" s="74"/>
      <c r="Q114" s="74"/>
    </row>
    <row r="115" spans="1:17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L115" s="74"/>
      <c r="O115" s="74"/>
      <c r="P115" s="74"/>
      <c r="Q115" s="74"/>
    </row>
    <row r="116" spans="1:17" x14ac:dyDescent="0.2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L116" s="74"/>
      <c r="O116" s="74"/>
      <c r="P116" s="74"/>
      <c r="Q116" s="74"/>
    </row>
    <row r="117" spans="1:17" x14ac:dyDescent="0.2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L117" s="74"/>
      <c r="O117" s="74"/>
      <c r="P117" s="74"/>
      <c r="Q117" s="74"/>
    </row>
    <row r="118" spans="1:17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L118" s="74"/>
      <c r="O118" s="74"/>
      <c r="P118" s="74"/>
      <c r="Q118" s="74"/>
    </row>
    <row r="119" spans="1:17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L119" s="74"/>
      <c r="O119" s="74"/>
      <c r="P119" s="74"/>
      <c r="Q119" s="74"/>
    </row>
    <row r="120" spans="1:17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L120" s="74"/>
      <c r="O120" s="74"/>
      <c r="P120" s="74"/>
      <c r="Q120" s="74"/>
    </row>
    <row r="121" spans="1:17" x14ac:dyDescent="0.25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L121" s="74"/>
      <c r="O121" s="74"/>
      <c r="P121" s="74"/>
      <c r="Q121" s="74"/>
    </row>
    <row r="122" spans="1:17" x14ac:dyDescent="0.25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L122" s="74"/>
      <c r="O122" s="74"/>
      <c r="P122" s="74"/>
      <c r="Q122" s="74"/>
    </row>
    <row r="123" spans="1:17" x14ac:dyDescent="0.25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L123" s="74"/>
      <c r="O123" s="74"/>
      <c r="P123" s="74"/>
      <c r="Q123" s="74"/>
    </row>
    <row r="124" spans="1:17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L124" s="74"/>
      <c r="O124" s="74"/>
      <c r="P124" s="74"/>
      <c r="Q124" s="74"/>
    </row>
    <row r="125" spans="1:17" x14ac:dyDescent="0.25">
      <c r="A125" s="74"/>
      <c r="B125" s="74"/>
      <c r="C125" s="74"/>
      <c r="D125" s="74"/>
      <c r="E125" s="74"/>
      <c r="F125" s="74"/>
      <c r="G125" s="74"/>
      <c r="H125" s="74"/>
      <c r="I125" s="74"/>
      <c r="J125" s="74"/>
      <c r="L125" s="74"/>
      <c r="O125" s="74"/>
      <c r="P125" s="74"/>
      <c r="Q125" s="74"/>
    </row>
    <row r="126" spans="1:17" x14ac:dyDescent="0.25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L126" s="74"/>
      <c r="O126" s="74"/>
      <c r="P126" s="74"/>
      <c r="Q126" s="74"/>
    </row>
    <row r="127" spans="1:17" x14ac:dyDescent="0.25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L127" s="74"/>
      <c r="O127" s="74"/>
      <c r="P127" s="74"/>
      <c r="Q127" s="74"/>
    </row>
    <row r="128" spans="1:17" x14ac:dyDescent="0.25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L128" s="74"/>
      <c r="O128" s="74"/>
      <c r="P128" s="74"/>
      <c r="Q128" s="74"/>
    </row>
    <row r="129" spans="1:17" x14ac:dyDescent="0.25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L129" s="74"/>
      <c r="O129" s="74"/>
      <c r="P129" s="74"/>
      <c r="Q129" s="74"/>
    </row>
    <row r="130" spans="1:17" x14ac:dyDescent="0.25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L130" s="74"/>
      <c r="O130" s="74"/>
      <c r="P130" s="74"/>
      <c r="Q130" s="74"/>
    </row>
    <row r="131" spans="1:17" x14ac:dyDescent="0.25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L131" s="74"/>
      <c r="O131" s="74"/>
      <c r="P131" s="74"/>
      <c r="Q131" s="74"/>
    </row>
    <row r="132" spans="1:17" x14ac:dyDescent="0.25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L132" s="74"/>
      <c r="O132" s="74"/>
      <c r="P132" s="74"/>
      <c r="Q132" s="74"/>
    </row>
    <row r="133" spans="1:17" x14ac:dyDescent="0.25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L133" s="74"/>
      <c r="O133" s="74"/>
      <c r="P133" s="74"/>
      <c r="Q133" s="74"/>
    </row>
    <row r="134" spans="1:17" x14ac:dyDescent="0.25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L134" s="74"/>
      <c r="O134" s="74"/>
      <c r="P134" s="74"/>
      <c r="Q134" s="74"/>
    </row>
    <row r="135" spans="1:17" x14ac:dyDescent="0.25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L135" s="74"/>
      <c r="O135" s="74"/>
      <c r="P135" s="74"/>
      <c r="Q135" s="74"/>
    </row>
    <row r="136" spans="1:17" x14ac:dyDescent="0.25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L136" s="74"/>
      <c r="O136" s="74"/>
      <c r="P136" s="74"/>
      <c r="Q136" s="74"/>
    </row>
    <row r="137" spans="1:17" x14ac:dyDescent="0.25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L137" s="74"/>
      <c r="O137" s="74"/>
      <c r="P137" s="74"/>
      <c r="Q137" s="74"/>
    </row>
    <row r="138" spans="1:17" x14ac:dyDescent="0.25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L138" s="74"/>
      <c r="O138" s="74"/>
      <c r="P138" s="74"/>
      <c r="Q138" s="74"/>
    </row>
    <row r="139" spans="1:17" x14ac:dyDescent="0.25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L139" s="74"/>
      <c r="O139" s="74"/>
      <c r="P139" s="74"/>
      <c r="Q139" s="74"/>
    </row>
    <row r="140" spans="1:17" x14ac:dyDescent="0.25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L140" s="74"/>
      <c r="O140" s="74"/>
      <c r="P140" s="74"/>
      <c r="Q140" s="74"/>
    </row>
    <row r="141" spans="1:17" x14ac:dyDescent="0.25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L141" s="74"/>
      <c r="O141" s="74"/>
      <c r="P141" s="74"/>
      <c r="Q141" s="74"/>
    </row>
    <row r="142" spans="1:17" x14ac:dyDescent="0.25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L142" s="74"/>
      <c r="O142" s="74"/>
      <c r="P142" s="74"/>
      <c r="Q142" s="74"/>
    </row>
    <row r="143" spans="1:17" x14ac:dyDescent="0.25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L143" s="74"/>
      <c r="O143" s="74"/>
      <c r="P143" s="74"/>
      <c r="Q143" s="74"/>
    </row>
    <row r="144" spans="1:17" x14ac:dyDescent="0.25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L144" s="74"/>
      <c r="O144" s="74"/>
      <c r="P144" s="74"/>
      <c r="Q144" s="74"/>
    </row>
    <row r="145" spans="1:17" x14ac:dyDescent="0.25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L145" s="74"/>
      <c r="O145" s="74"/>
      <c r="P145" s="74"/>
      <c r="Q145" s="74"/>
    </row>
    <row r="146" spans="1:17" x14ac:dyDescent="0.25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L146" s="74"/>
      <c r="O146" s="74"/>
      <c r="P146" s="74"/>
      <c r="Q146" s="74"/>
    </row>
    <row r="147" spans="1:17" x14ac:dyDescent="0.25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L147" s="74"/>
      <c r="O147" s="74"/>
      <c r="P147" s="74"/>
      <c r="Q147" s="74"/>
    </row>
    <row r="148" spans="1:17" x14ac:dyDescent="0.25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L148" s="74"/>
      <c r="O148" s="74"/>
      <c r="P148" s="74"/>
      <c r="Q148" s="74"/>
    </row>
    <row r="149" spans="1:17" x14ac:dyDescent="0.25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L149" s="74"/>
      <c r="O149" s="74"/>
      <c r="P149" s="74"/>
      <c r="Q149" s="74"/>
    </row>
    <row r="150" spans="1:17" x14ac:dyDescent="0.25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L150" s="74"/>
      <c r="O150" s="74"/>
      <c r="P150" s="74"/>
      <c r="Q150" s="74"/>
    </row>
    <row r="151" spans="1:17" x14ac:dyDescent="0.25">
      <c r="A151" s="74"/>
      <c r="B151" s="74"/>
      <c r="C151" s="74"/>
      <c r="D151" s="74"/>
      <c r="E151" s="74"/>
      <c r="F151" s="74"/>
      <c r="G151" s="74"/>
      <c r="H151" s="74"/>
      <c r="I151" s="74"/>
      <c r="J151" s="74"/>
      <c r="L151" s="74"/>
      <c r="O151" s="74"/>
      <c r="P151" s="74"/>
      <c r="Q151" s="74"/>
    </row>
    <row r="152" spans="1:17" x14ac:dyDescent="0.25">
      <c r="A152" s="74"/>
      <c r="B152" s="74"/>
      <c r="C152" s="74"/>
      <c r="D152" s="74"/>
      <c r="E152" s="74"/>
      <c r="F152" s="74"/>
      <c r="G152" s="74"/>
      <c r="H152" s="74"/>
      <c r="I152" s="74"/>
      <c r="J152" s="74"/>
      <c r="L152" s="74"/>
      <c r="O152" s="74"/>
      <c r="P152" s="74"/>
      <c r="Q152" s="74"/>
    </row>
    <row r="153" spans="1:17" x14ac:dyDescent="0.25">
      <c r="A153" s="74"/>
      <c r="B153" s="74"/>
      <c r="C153" s="74"/>
      <c r="D153" s="74"/>
      <c r="E153" s="74"/>
      <c r="F153" s="74"/>
      <c r="G153" s="74"/>
      <c r="H153" s="74"/>
      <c r="I153" s="74"/>
      <c r="J153" s="74"/>
      <c r="L153" s="74"/>
      <c r="O153" s="74"/>
      <c r="P153" s="74"/>
      <c r="Q153" s="74"/>
    </row>
    <row r="154" spans="1:17" x14ac:dyDescent="0.25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L154" s="74"/>
      <c r="O154" s="74"/>
      <c r="P154" s="74"/>
      <c r="Q154" s="74"/>
    </row>
    <row r="155" spans="1:17" x14ac:dyDescent="0.25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L155" s="74"/>
      <c r="O155" s="74"/>
      <c r="P155" s="74"/>
      <c r="Q155" s="74"/>
    </row>
    <row r="156" spans="1:17" x14ac:dyDescent="0.25">
      <c r="A156" s="74"/>
      <c r="B156" s="74"/>
      <c r="C156" s="74"/>
      <c r="D156" s="74"/>
      <c r="E156" s="74"/>
      <c r="F156" s="74"/>
      <c r="G156" s="74"/>
      <c r="H156" s="74"/>
      <c r="I156" s="74"/>
      <c r="J156" s="74"/>
      <c r="L156" s="74"/>
      <c r="O156" s="74"/>
      <c r="P156" s="74"/>
      <c r="Q156" s="74"/>
    </row>
    <row r="157" spans="1:17" x14ac:dyDescent="0.25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L157" s="74"/>
      <c r="O157" s="74"/>
      <c r="P157" s="74"/>
      <c r="Q157" s="74"/>
    </row>
    <row r="158" spans="1:17" x14ac:dyDescent="0.25">
      <c r="A158" s="74"/>
      <c r="B158" s="74"/>
      <c r="C158" s="74"/>
      <c r="D158" s="74"/>
      <c r="E158" s="74"/>
      <c r="F158" s="74"/>
      <c r="G158" s="74"/>
      <c r="H158" s="74"/>
      <c r="I158" s="74"/>
      <c r="J158" s="74"/>
      <c r="L158" s="74"/>
      <c r="O158" s="74"/>
      <c r="P158" s="74"/>
      <c r="Q158" s="74"/>
    </row>
    <row r="159" spans="1:17" x14ac:dyDescent="0.25">
      <c r="A159" s="74"/>
      <c r="B159" s="74"/>
      <c r="C159" s="74"/>
      <c r="D159" s="74"/>
      <c r="E159" s="74"/>
      <c r="F159" s="74"/>
      <c r="G159" s="74"/>
      <c r="H159" s="74"/>
      <c r="I159" s="74"/>
      <c r="J159" s="74"/>
      <c r="L159" s="74"/>
      <c r="O159" s="74"/>
      <c r="P159" s="74"/>
      <c r="Q159" s="74"/>
    </row>
    <row r="160" spans="1:17" x14ac:dyDescent="0.25">
      <c r="A160" s="74"/>
      <c r="B160" s="74"/>
      <c r="C160" s="74"/>
      <c r="D160" s="74"/>
      <c r="E160" s="74"/>
      <c r="F160" s="74"/>
      <c r="G160" s="74"/>
      <c r="H160" s="74"/>
      <c r="I160" s="74"/>
      <c r="J160" s="74"/>
      <c r="L160" s="74"/>
      <c r="O160" s="74"/>
      <c r="P160" s="74"/>
      <c r="Q160" s="74"/>
    </row>
    <row r="161" spans="1:17" x14ac:dyDescent="0.25">
      <c r="A161" s="74"/>
      <c r="B161" s="74"/>
      <c r="C161" s="74"/>
      <c r="D161" s="74"/>
      <c r="E161" s="74"/>
      <c r="F161" s="74"/>
      <c r="G161" s="74"/>
      <c r="H161" s="74"/>
      <c r="I161" s="74"/>
      <c r="J161" s="74"/>
      <c r="L161" s="74"/>
      <c r="O161" s="74"/>
      <c r="P161" s="74"/>
      <c r="Q161" s="74"/>
    </row>
    <row r="162" spans="1:17" x14ac:dyDescent="0.25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L162" s="74"/>
      <c r="O162" s="74"/>
      <c r="P162" s="74"/>
      <c r="Q162" s="74"/>
    </row>
    <row r="163" spans="1:17" x14ac:dyDescent="0.25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L163" s="74"/>
      <c r="O163" s="74"/>
      <c r="P163" s="74"/>
      <c r="Q163" s="74"/>
    </row>
    <row r="164" spans="1:17" x14ac:dyDescent="0.25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L164" s="74"/>
      <c r="O164" s="74"/>
      <c r="P164" s="74"/>
      <c r="Q164" s="74"/>
    </row>
    <row r="165" spans="1:17" x14ac:dyDescent="0.25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L165" s="74"/>
      <c r="O165" s="74"/>
      <c r="P165" s="74"/>
      <c r="Q165" s="74"/>
    </row>
    <row r="166" spans="1:17" x14ac:dyDescent="0.25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L166" s="74"/>
      <c r="O166" s="74"/>
      <c r="P166" s="74"/>
      <c r="Q166" s="74"/>
    </row>
    <row r="167" spans="1:17" x14ac:dyDescent="0.25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L167" s="74"/>
      <c r="O167" s="74"/>
      <c r="P167" s="74"/>
      <c r="Q167" s="74"/>
    </row>
    <row r="168" spans="1:17" x14ac:dyDescent="0.25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L168" s="74"/>
      <c r="O168" s="74"/>
      <c r="P168" s="74"/>
      <c r="Q168" s="74"/>
    </row>
    <row r="169" spans="1:17" x14ac:dyDescent="0.25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L169" s="74"/>
      <c r="O169" s="74"/>
      <c r="P169" s="74"/>
      <c r="Q169" s="74"/>
    </row>
    <row r="170" spans="1:17" x14ac:dyDescent="0.25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L170" s="74"/>
      <c r="O170" s="74"/>
      <c r="P170" s="74"/>
      <c r="Q170" s="74"/>
    </row>
    <row r="171" spans="1:17" x14ac:dyDescent="0.25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L171" s="74"/>
      <c r="O171" s="74"/>
      <c r="P171" s="74"/>
      <c r="Q171" s="74"/>
    </row>
    <row r="172" spans="1:17" x14ac:dyDescent="0.25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L172" s="74"/>
      <c r="O172" s="74"/>
      <c r="P172" s="74"/>
      <c r="Q172" s="74"/>
    </row>
    <row r="173" spans="1:17" x14ac:dyDescent="0.25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L173" s="74"/>
      <c r="O173" s="74"/>
      <c r="P173" s="74"/>
      <c r="Q173" s="74"/>
    </row>
    <row r="174" spans="1:17" x14ac:dyDescent="0.25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L174" s="74"/>
      <c r="O174" s="74"/>
      <c r="P174" s="74"/>
      <c r="Q174" s="74"/>
    </row>
    <row r="175" spans="1:17" x14ac:dyDescent="0.25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L175" s="74"/>
      <c r="O175" s="74"/>
      <c r="P175" s="74"/>
      <c r="Q175" s="74"/>
    </row>
    <row r="176" spans="1:17" x14ac:dyDescent="0.25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L176" s="74"/>
      <c r="O176" s="74"/>
      <c r="P176" s="74"/>
      <c r="Q176" s="74"/>
    </row>
    <row r="177" spans="1:17" x14ac:dyDescent="0.25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L177" s="74"/>
      <c r="O177" s="74"/>
      <c r="P177" s="74"/>
      <c r="Q177" s="74"/>
    </row>
    <row r="178" spans="1:17" x14ac:dyDescent="0.25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L178" s="74"/>
      <c r="O178" s="74"/>
      <c r="P178" s="74"/>
      <c r="Q178" s="74"/>
    </row>
    <row r="179" spans="1:17" x14ac:dyDescent="0.25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L179" s="74"/>
      <c r="O179" s="74"/>
      <c r="P179" s="74"/>
      <c r="Q179" s="74"/>
    </row>
    <row r="180" spans="1:17" x14ac:dyDescent="0.25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L180" s="74"/>
      <c r="O180" s="74"/>
      <c r="P180" s="74"/>
      <c r="Q180" s="74"/>
    </row>
    <row r="181" spans="1:17" x14ac:dyDescent="0.25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L181" s="74"/>
      <c r="O181" s="74"/>
      <c r="P181" s="74"/>
      <c r="Q181" s="74"/>
    </row>
    <row r="182" spans="1:17" x14ac:dyDescent="0.25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L182" s="74"/>
      <c r="O182" s="74"/>
      <c r="P182" s="74"/>
      <c r="Q182" s="74"/>
    </row>
    <row r="183" spans="1:17" x14ac:dyDescent="0.25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L183" s="74"/>
      <c r="O183" s="74"/>
      <c r="P183" s="74"/>
      <c r="Q183" s="74"/>
    </row>
    <row r="184" spans="1:17" x14ac:dyDescent="0.25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L184" s="74"/>
      <c r="O184" s="74"/>
      <c r="P184" s="74"/>
      <c r="Q184" s="74"/>
    </row>
    <row r="185" spans="1:17" x14ac:dyDescent="0.25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L185" s="74"/>
      <c r="O185" s="74"/>
      <c r="P185" s="74"/>
      <c r="Q185" s="74"/>
    </row>
    <row r="186" spans="1:17" x14ac:dyDescent="0.25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L186" s="74"/>
      <c r="O186" s="74"/>
      <c r="P186" s="74"/>
      <c r="Q186" s="74"/>
    </row>
    <row r="187" spans="1:17" x14ac:dyDescent="0.25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L187" s="74"/>
      <c r="O187" s="74"/>
      <c r="P187" s="74"/>
      <c r="Q187" s="74"/>
    </row>
    <row r="188" spans="1:17" x14ac:dyDescent="0.25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L188" s="74"/>
      <c r="O188" s="74"/>
      <c r="P188" s="74"/>
      <c r="Q188" s="74"/>
    </row>
    <row r="189" spans="1:17" x14ac:dyDescent="0.25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L189" s="74"/>
      <c r="O189" s="74"/>
      <c r="P189" s="74"/>
      <c r="Q189" s="74"/>
    </row>
    <row r="190" spans="1:17" x14ac:dyDescent="0.25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L190" s="74"/>
      <c r="O190" s="74"/>
      <c r="P190" s="74"/>
      <c r="Q190" s="74"/>
    </row>
    <row r="191" spans="1:17" x14ac:dyDescent="0.25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L191" s="74"/>
      <c r="O191" s="74"/>
      <c r="P191" s="74"/>
      <c r="Q191" s="74"/>
    </row>
    <row r="192" spans="1:17" x14ac:dyDescent="0.25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L192" s="74"/>
      <c r="O192" s="74"/>
      <c r="P192" s="74"/>
      <c r="Q192" s="74"/>
    </row>
    <row r="193" spans="1:17" x14ac:dyDescent="0.25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L193" s="74"/>
      <c r="O193" s="74"/>
      <c r="P193" s="74"/>
      <c r="Q193" s="74"/>
    </row>
    <row r="194" spans="1:17" x14ac:dyDescent="0.25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L194" s="74"/>
      <c r="O194" s="74"/>
      <c r="P194" s="74"/>
      <c r="Q194" s="74"/>
    </row>
    <row r="195" spans="1:17" x14ac:dyDescent="0.25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L195" s="74"/>
      <c r="O195" s="74"/>
      <c r="P195" s="74"/>
      <c r="Q195" s="74"/>
    </row>
    <row r="196" spans="1:17" x14ac:dyDescent="0.25">
      <c r="A196" s="74"/>
      <c r="B196" s="74"/>
      <c r="C196" s="74"/>
      <c r="D196" s="74"/>
      <c r="E196" s="74"/>
      <c r="F196" s="74"/>
      <c r="G196" s="74"/>
      <c r="H196" s="74"/>
      <c r="I196" s="74"/>
      <c r="J196" s="74"/>
      <c r="L196" s="74"/>
      <c r="O196" s="74"/>
      <c r="P196" s="74"/>
      <c r="Q196" s="74"/>
    </row>
    <row r="197" spans="1:17" x14ac:dyDescent="0.25">
      <c r="A197" s="74"/>
      <c r="B197" s="74"/>
      <c r="C197" s="74"/>
      <c r="D197" s="74"/>
      <c r="E197" s="74"/>
      <c r="F197" s="74"/>
      <c r="G197" s="74"/>
      <c r="H197" s="74"/>
      <c r="I197" s="74"/>
      <c r="J197" s="74"/>
      <c r="L197" s="74"/>
      <c r="O197" s="74"/>
      <c r="P197" s="74"/>
      <c r="Q197" s="74"/>
    </row>
    <row r="198" spans="1:17" x14ac:dyDescent="0.25">
      <c r="A198" s="74"/>
      <c r="B198" s="74"/>
      <c r="C198" s="74"/>
      <c r="D198" s="74"/>
      <c r="E198" s="74"/>
      <c r="F198" s="74"/>
      <c r="G198" s="74"/>
      <c r="H198" s="74"/>
      <c r="I198" s="74"/>
      <c r="J198" s="74"/>
      <c r="L198" s="74"/>
      <c r="O198" s="74"/>
      <c r="P198" s="74"/>
      <c r="Q198" s="74"/>
    </row>
    <row r="199" spans="1:17" x14ac:dyDescent="0.25">
      <c r="A199" s="74"/>
      <c r="B199" s="74"/>
      <c r="C199" s="74"/>
      <c r="D199" s="74"/>
      <c r="E199" s="74"/>
      <c r="F199" s="74"/>
      <c r="G199" s="74"/>
      <c r="H199" s="74"/>
      <c r="I199" s="74"/>
      <c r="J199" s="74"/>
      <c r="L199" s="74"/>
      <c r="O199" s="74"/>
      <c r="P199" s="74"/>
      <c r="Q199" s="74"/>
    </row>
    <row r="200" spans="1:17" x14ac:dyDescent="0.25">
      <c r="A200" s="74"/>
      <c r="B200" s="74"/>
      <c r="C200" s="74"/>
      <c r="D200" s="74"/>
      <c r="E200" s="74"/>
      <c r="F200" s="74"/>
      <c r="G200" s="74"/>
      <c r="H200" s="74"/>
      <c r="I200" s="74"/>
      <c r="J200" s="74"/>
      <c r="L200" s="74"/>
      <c r="O200" s="74"/>
      <c r="P200" s="74"/>
      <c r="Q200" s="74"/>
    </row>
    <row r="201" spans="1:17" x14ac:dyDescent="0.25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L201" s="74"/>
      <c r="O201" s="74"/>
      <c r="P201" s="74"/>
      <c r="Q201" s="74"/>
    </row>
    <row r="202" spans="1:17" x14ac:dyDescent="0.25">
      <c r="A202" s="74"/>
      <c r="B202" s="74"/>
      <c r="C202" s="74"/>
      <c r="D202" s="74"/>
      <c r="E202" s="74"/>
      <c r="F202" s="74"/>
      <c r="G202" s="74"/>
      <c r="H202" s="74"/>
      <c r="I202" s="74"/>
      <c r="J202" s="74"/>
      <c r="L202" s="74"/>
      <c r="O202" s="74"/>
      <c r="P202" s="74"/>
      <c r="Q202" s="74"/>
    </row>
    <row r="203" spans="1:17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L203" s="74"/>
      <c r="O203" s="74"/>
      <c r="P203" s="74"/>
      <c r="Q203" s="74"/>
    </row>
    <row r="204" spans="1:17" x14ac:dyDescent="0.25">
      <c r="A204" s="74"/>
      <c r="B204" s="74"/>
      <c r="C204" s="74"/>
      <c r="D204" s="74"/>
      <c r="E204" s="74"/>
      <c r="F204" s="74"/>
      <c r="G204" s="74"/>
      <c r="H204" s="74"/>
      <c r="I204" s="74"/>
      <c r="J204" s="74"/>
      <c r="L204" s="74"/>
      <c r="O204" s="74"/>
      <c r="P204" s="74"/>
      <c r="Q204" s="74"/>
    </row>
    <row r="205" spans="1:17" x14ac:dyDescent="0.25">
      <c r="A205" s="74"/>
      <c r="B205" s="74"/>
      <c r="C205" s="74"/>
      <c r="D205" s="74"/>
      <c r="E205" s="74"/>
      <c r="F205" s="74"/>
      <c r="G205" s="74"/>
      <c r="H205" s="74"/>
      <c r="I205" s="74"/>
      <c r="J205" s="74"/>
      <c r="L205" s="74"/>
      <c r="O205" s="74"/>
      <c r="P205" s="74"/>
      <c r="Q205" s="74"/>
    </row>
    <row r="206" spans="1:17" x14ac:dyDescent="0.25">
      <c r="A206" s="74"/>
      <c r="B206" s="74"/>
      <c r="C206" s="74"/>
      <c r="D206" s="74"/>
      <c r="E206" s="74"/>
      <c r="F206" s="74"/>
      <c r="G206" s="74"/>
      <c r="H206" s="74"/>
      <c r="I206" s="74"/>
      <c r="J206" s="74"/>
      <c r="L206" s="74"/>
      <c r="O206" s="74"/>
      <c r="P206" s="74"/>
      <c r="Q206" s="74"/>
    </row>
    <row r="207" spans="1:17" x14ac:dyDescent="0.25">
      <c r="A207" s="74"/>
      <c r="B207" s="74"/>
      <c r="C207" s="74"/>
      <c r="D207" s="74"/>
      <c r="E207" s="74"/>
      <c r="F207" s="74"/>
      <c r="G207" s="74"/>
      <c r="H207" s="74"/>
      <c r="I207" s="74"/>
      <c r="J207" s="74"/>
      <c r="L207" s="74"/>
      <c r="O207" s="74"/>
      <c r="P207" s="74"/>
      <c r="Q207" s="74"/>
    </row>
    <row r="208" spans="1:17" x14ac:dyDescent="0.25">
      <c r="A208" s="74"/>
      <c r="B208" s="74"/>
      <c r="C208" s="74"/>
      <c r="D208" s="74"/>
      <c r="E208" s="74"/>
      <c r="F208" s="74"/>
      <c r="G208" s="74"/>
      <c r="H208" s="74"/>
      <c r="I208" s="74"/>
      <c r="J208" s="74"/>
      <c r="L208" s="74"/>
      <c r="O208" s="74"/>
      <c r="P208" s="74"/>
      <c r="Q208" s="74"/>
    </row>
    <row r="209" spans="1:17" x14ac:dyDescent="0.25">
      <c r="A209" s="74"/>
      <c r="B209" s="74"/>
      <c r="C209" s="74"/>
      <c r="D209" s="74"/>
      <c r="E209" s="74"/>
      <c r="F209" s="74"/>
      <c r="G209" s="74"/>
      <c r="H209" s="74"/>
      <c r="I209" s="74"/>
      <c r="J209" s="74"/>
      <c r="L209" s="74"/>
      <c r="O209" s="74"/>
      <c r="P209" s="74"/>
      <c r="Q209" s="74"/>
    </row>
    <row r="210" spans="1:17" x14ac:dyDescent="0.25">
      <c r="A210" s="74"/>
      <c r="B210" s="74"/>
      <c r="C210" s="74"/>
      <c r="D210" s="74"/>
      <c r="E210" s="74"/>
      <c r="F210" s="74"/>
      <c r="G210" s="74"/>
      <c r="H210" s="74"/>
      <c r="I210" s="74"/>
      <c r="J210" s="74"/>
      <c r="L210" s="74"/>
      <c r="O210" s="74"/>
      <c r="P210" s="74"/>
      <c r="Q210" s="74"/>
    </row>
    <row r="211" spans="1:17" x14ac:dyDescent="0.25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L211" s="74"/>
      <c r="O211" s="74"/>
      <c r="P211" s="74"/>
      <c r="Q211" s="74"/>
    </row>
    <row r="212" spans="1:17" x14ac:dyDescent="0.25">
      <c r="A212" s="74"/>
      <c r="B212" s="74"/>
      <c r="C212" s="74"/>
      <c r="D212" s="74"/>
      <c r="E212" s="74"/>
      <c r="F212" s="74"/>
      <c r="G212" s="74"/>
      <c r="H212" s="74"/>
      <c r="I212" s="74"/>
      <c r="J212" s="74"/>
      <c r="L212" s="74"/>
      <c r="O212" s="74"/>
      <c r="P212" s="74"/>
      <c r="Q212" s="74"/>
    </row>
    <row r="213" spans="1:17" x14ac:dyDescent="0.25">
      <c r="A213" s="74"/>
      <c r="B213" s="74"/>
      <c r="C213" s="74"/>
      <c r="D213" s="74"/>
      <c r="E213" s="74"/>
      <c r="F213" s="74"/>
      <c r="G213" s="74"/>
      <c r="H213" s="74"/>
      <c r="I213" s="74"/>
      <c r="J213" s="74"/>
      <c r="L213" s="74"/>
      <c r="O213" s="74"/>
      <c r="P213" s="74"/>
      <c r="Q213" s="74"/>
    </row>
    <row r="214" spans="1:17" x14ac:dyDescent="0.25">
      <c r="A214" s="74"/>
      <c r="B214" s="74"/>
      <c r="C214" s="74"/>
      <c r="D214" s="74"/>
      <c r="E214" s="74"/>
      <c r="F214" s="74"/>
      <c r="G214" s="74"/>
      <c r="H214" s="74"/>
      <c r="I214" s="74"/>
      <c r="J214" s="74"/>
      <c r="L214" s="74"/>
      <c r="O214" s="74"/>
      <c r="P214" s="74"/>
      <c r="Q214" s="74"/>
    </row>
    <row r="215" spans="1:17" x14ac:dyDescent="0.25">
      <c r="A215" s="74"/>
      <c r="B215" s="74"/>
      <c r="C215" s="74"/>
      <c r="D215" s="74"/>
      <c r="E215" s="74"/>
      <c r="F215" s="74"/>
      <c r="G215" s="74"/>
      <c r="H215" s="74"/>
      <c r="I215" s="74"/>
      <c r="J215" s="74"/>
      <c r="L215" s="74"/>
      <c r="O215" s="74"/>
      <c r="P215" s="74"/>
      <c r="Q215" s="74"/>
    </row>
    <row r="216" spans="1:17" x14ac:dyDescent="0.25">
      <c r="A216" s="74"/>
      <c r="B216" s="74"/>
      <c r="C216" s="74"/>
      <c r="D216" s="74"/>
      <c r="E216" s="74"/>
      <c r="F216" s="74"/>
      <c r="G216" s="74"/>
      <c r="H216" s="74"/>
      <c r="I216" s="74"/>
      <c r="J216" s="74"/>
      <c r="L216" s="74"/>
      <c r="O216" s="74"/>
      <c r="P216" s="74"/>
      <c r="Q216" s="74"/>
    </row>
    <row r="217" spans="1:17" x14ac:dyDescent="0.25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L217" s="74"/>
      <c r="O217" s="74"/>
      <c r="P217" s="74"/>
      <c r="Q217" s="74"/>
    </row>
    <row r="218" spans="1:17" x14ac:dyDescent="0.25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L218" s="74"/>
      <c r="O218" s="74"/>
      <c r="P218" s="74"/>
      <c r="Q218" s="74"/>
    </row>
    <row r="219" spans="1:17" x14ac:dyDescent="0.25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L219" s="74"/>
      <c r="O219" s="74"/>
      <c r="P219" s="74"/>
      <c r="Q219" s="74"/>
    </row>
    <row r="220" spans="1:17" x14ac:dyDescent="0.25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L220" s="74"/>
      <c r="O220" s="74"/>
      <c r="P220" s="74"/>
      <c r="Q220" s="74"/>
    </row>
    <row r="221" spans="1:17" x14ac:dyDescent="0.25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L221" s="74"/>
      <c r="O221" s="74"/>
      <c r="P221" s="74"/>
      <c r="Q221" s="74"/>
    </row>
    <row r="222" spans="1:17" x14ac:dyDescent="0.25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L222" s="74"/>
      <c r="O222" s="74"/>
      <c r="P222" s="74"/>
      <c r="Q222" s="74"/>
    </row>
    <row r="223" spans="1:17" x14ac:dyDescent="0.25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L223" s="74"/>
      <c r="O223" s="74"/>
      <c r="P223" s="74"/>
      <c r="Q223" s="74"/>
    </row>
    <row r="224" spans="1:17" x14ac:dyDescent="0.25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L224" s="74"/>
      <c r="O224" s="74"/>
      <c r="P224" s="74"/>
      <c r="Q224" s="74"/>
    </row>
    <row r="225" spans="1:17" x14ac:dyDescent="0.25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L225" s="74"/>
      <c r="O225" s="74"/>
      <c r="P225" s="74"/>
      <c r="Q225" s="74"/>
    </row>
    <row r="226" spans="1:17" x14ac:dyDescent="0.25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L226" s="74"/>
      <c r="O226" s="74"/>
      <c r="P226" s="74"/>
      <c r="Q226" s="74"/>
    </row>
    <row r="227" spans="1:17" x14ac:dyDescent="0.25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L227" s="74"/>
      <c r="O227" s="74"/>
      <c r="P227" s="74"/>
      <c r="Q227" s="74"/>
    </row>
    <row r="228" spans="1:17" x14ac:dyDescent="0.25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L228" s="74"/>
      <c r="O228" s="74"/>
      <c r="P228" s="74"/>
      <c r="Q228" s="74"/>
    </row>
    <row r="229" spans="1:17" x14ac:dyDescent="0.25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L229" s="74"/>
      <c r="O229" s="74"/>
      <c r="P229" s="74"/>
      <c r="Q229" s="74"/>
    </row>
    <row r="230" spans="1:17" x14ac:dyDescent="0.25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L230" s="74"/>
      <c r="O230" s="74"/>
      <c r="P230" s="74"/>
      <c r="Q230" s="74"/>
    </row>
    <row r="231" spans="1:17" x14ac:dyDescent="0.25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L231" s="74"/>
      <c r="O231" s="74"/>
      <c r="P231" s="74"/>
      <c r="Q231" s="74"/>
    </row>
    <row r="232" spans="1:17" x14ac:dyDescent="0.25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L232" s="74"/>
      <c r="O232" s="74"/>
      <c r="P232" s="74"/>
      <c r="Q232" s="74"/>
    </row>
    <row r="233" spans="1:17" x14ac:dyDescent="0.25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L233" s="74"/>
      <c r="O233" s="74"/>
      <c r="P233" s="74"/>
      <c r="Q233" s="74"/>
    </row>
    <row r="234" spans="1:17" x14ac:dyDescent="0.25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L234" s="74"/>
      <c r="O234" s="74"/>
      <c r="P234" s="74"/>
      <c r="Q234" s="74"/>
    </row>
    <row r="235" spans="1:17" x14ac:dyDescent="0.25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L235" s="74"/>
      <c r="O235" s="74"/>
      <c r="P235" s="74"/>
      <c r="Q235" s="74"/>
    </row>
    <row r="236" spans="1:17" x14ac:dyDescent="0.25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L236" s="74"/>
      <c r="O236" s="74"/>
      <c r="P236" s="74"/>
      <c r="Q236" s="74"/>
    </row>
    <row r="237" spans="1:17" x14ac:dyDescent="0.25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L237" s="74"/>
      <c r="O237" s="74"/>
      <c r="P237" s="74"/>
      <c r="Q237" s="74"/>
    </row>
    <row r="238" spans="1:17" x14ac:dyDescent="0.25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L238" s="74"/>
      <c r="O238" s="74"/>
      <c r="P238" s="74"/>
      <c r="Q238" s="74"/>
    </row>
    <row r="239" spans="1:17" x14ac:dyDescent="0.25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L239" s="74"/>
      <c r="O239" s="74"/>
      <c r="P239" s="74"/>
      <c r="Q239" s="74"/>
    </row>
    <row r="240" spans="1:17" x14ac:dyDescent="0.25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L240" s="74"/>
      <c r="O240" s="74"/>
      <c r="P240" s="74"/>
      <c r="Q240" s="74"/>
    </row>
    <row r="241" spans="1:17" x14ac:dyDescent="0.25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L241" s="74"/>
      <c r="O241" s="74"/>
      <c r="P241" s="74"/>
      <c r="Q241" s="74"/>
    </row>
    <row r="242" spans="1:17" x14ac:dyDescent="0.25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L242" s="74"/>
      <c r="O242" s="74"/>
      <c r="P242" s="74"/>
      <c r="Q242" s="74"/>
    </row>
    <row r="243" spans="1:17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L243" s="74"/>
      <c r="O243" s="74"/>
      <c r="P243" s="74"/>
      <c r="Q243" s="74"/>
    </row>
    <row r="244" spans="1:17" x14ac:dyDescent="0.25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L244" s="74"/>
      <c r="O244" s="74"/>
      <c r="P244" s="74"/>
      <c r="Q244" s="74"/>
    </row>
    <row r="245" spans="1:17" x14ac:dyDescent="0.25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L245" s="74"/>
      <c r="O245" s="74"/>
      <c r="P245" s="74"/>
      <c r="Q245" s="74"/>
    </row>
    <row r="246" spans="1:17" x14ac:dyDescent="0.25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L246" s="74"/>
      <c r="O246" s="74"/>
      <c r="P246" s="74"/>
      <c r="Q246" s="74"/>
    </row>
    <row r="247" spans="1:17" x14ac:dyDescent="0.25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L247" s="74"/>
      <c r="O247" s="74"/>
      <c r="P247" s="74"/>
      <c r="Q247" s="74"/>
    </row>
    <row r="248" spans="1:17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L248" s="74"/>
      <c r="O248" s="74"/>
      <c r="P248" s="74"/>
      <c r="Q248" s="74"/>
    </row>
    <row r="249" spans="1:17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L249" s="74"/>
      <c r="O249" s="74"/>
      <c r="P249" s="74"/>
      <c r="Q249" s="74"/>
    </row>
    <row r="250" spans="1:17" x14ac:dyDescent="0.25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L250" s="74"/>
      <c r="O250" s="74"/>
      <c r="P250" s="74"/>
      <c r="Q250" s="74"/>
    </row>
    <row r="251" spans="1:17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L251" s="74"/>
      <c r="O251" s="74"/>
      <c r="P251" s="74"/>
      <c r="Q251" s="74"/>
    </row>
    <row r="252" spans="1:17" x14ac:dyDescent="0.2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L252" s="74"/>
      <c r="O252" s="74"/>
      <c r="P252" s="74"/>
      <c r="Q252" s="74"/>
    </row>
    <row r="253" spans="1:17" x14ac:dyDescent="0.25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L253" s="74"/>
      <c r="O253" s="74"/>
      <c r="P253" s="74"/>
      <c r="Q253" s="74"/>
    </row>
    <row r="254" spans="1:17" x14ac:dyDescent="0.25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L254" s="74"/>
      <c r="O254" s="74"/>
      <c r="P254" s="74"/>
      <c r="Q254" s="74"/>
    </row>
    <row r="255" spans="1:17" x14ac:dyDescent="0.25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L255" s="74"/>
      <c r="O255" s="74"/>
      <c r="P255" s="74"/>
      <c r="Q255" s="74"/>
    </row>
    <row r="256" spans="1:17" x14ac:dyDescent="0.25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L256" s="74"/>
      <c r="O256" s="74"/>
      <c r="P256" s="74"/>
      <c r="Q256" s="74"/>
    </row>
    <row r="257" spans="1:17" x14ac:dyDescent="0.25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L257" s="74"/>
      <c r="O257" s="74"/>
      <c r="P257" s="74"/>
      <c r="Q257" s="74"/>
    </row>
    <row r="258" spans="1:17" x14ac:dyDescent="0.25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L258" s="74"/>
      <c r="O258" s="74"/>
      <c r="P258" s="74"/>
      <c r="Q258" s="74"/>
    </row>
    <row r="259" spans="1:17" x14ac:dyDescent="0.25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L259" s="74"/>
      <c r="O259" s="74"/>
      <c r="P259" s="74"/>
      <c r="Q259" s="74"/>
    </row>
    <row r="260" spans="1:17" x14ac:dyDescent="0.25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L260" s="74"/>
      <c r="O260" s="74"/>
      <c r="P260" s="74"/>
      <c r="Q260" s="74"/>
    </row>
    <row r="261" spans="1:17" x14ac:dyDescent="0.25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L261" s="74"/>
      <c r="O261" s="74"/>
      <c r="P261" s="74"/>
      <c r="Q261" s="74"/>
    </row>
    <row r="262" spans="1:17" x14ac:dyDescent="0.25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L262" s="74"/>
      <c r="O262" s="74"/>
      <c r="P262" s="74"/>
      <c r="Q262" s="74"/>
    </row>
    <row r="263" spans="1:17" x14ac:dyDescent="0.25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L263" s="74"/>
      <c r="O263" s="74"/>
      <c r="P263" s="74"/>
      <c r="Q263" s="74"/>
    </row>
    <row r="264" spans="1:17" x14ac:dyDescent="0.25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L264" s="74"/>
      <c r="O264" s="74"/>
      <c r="P264" s="74"/>
      <c r="Q264" s="74"/>
    </row>
    <row r="265" spans="1:17" x14ac:dyDescent="0.25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L265" s="74"/>
      <c r="O265" s="74"/>
      <c r="P265" s="74"/>
      <c r="Q265" s="74"/>
    </row>
    <row r="266" spans="1:17" x14ac:dyDescent="0.25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L266" s="74"/>
      <c r="O266" s="74"/>
      <c r="P266" s="74"/>
      <c r="Q266" s="74"/>
    </row>
    <row r="267" spans="1:17" x14ac:dyDescent="0.25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L267" s="74"/>
      <c r="O267" s="74"/>
      <c r="P267" s="74"/>
      <c r="Q267" s="74"/>
    </row>
    <row r="268" spans="1:17" x14ac:dyDescent="0.25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L268" s="74"/>
      <c r="O268" s="74"/>
      <c r="P268" s="74"/>
      <c r="Q268" s="74"/>
    </row>
    <row r="269" spans="1:17" x14ac:dyDescent="0.25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L269" s="74"/>
      <c r="O269" s="74"/>
      <c r="P269" s="74"/>
      <c r="Q269" s="74"/>
    </row>
    <row r="270" spans="1:17" x14ac:dyDescent="0.25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L270" s="74"/>
      <c r="O270" s="74"/>
      <c r="P270" s="74"/>
      <c r="Q270" s="74"/>
    </row>
    <row r="271" spans="1:17" x14ac:dyDescent="0.25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L271" s="74"/>
      <c r="O271" s="74"/>
      <c r="P271" s="74"/>
      <c r="Q271" s="74"/>
    </row>
    <row r="272" spans="1:17" x14ac:dyDescent="0.25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L272" s="74"/>
      <c r="O272" s="74"/>
      <c r="P272" s="74"/>
      <c r="Q272" s="74"/>
    </row>
    <row r="273" spans="1:17" x14ac:dyDescent="0.25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L273" s="74"/>
      <c r="O273" s="74"/>
      <c r="P273" s="74"/>
      <c r="Q273" s="74"/>
    </row>
    <row r="274" spans="1:17" x14ac:dyDescent="0.25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L274" s="74"/>
      <c r="O274" s="74"/>
      <c r="P274" s="74"/>
      <c r="Q274" s="74"/>
    </row>
    <row r="275" spans="1:17" x14ac:dyDescent="0.25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L275" s="74"/>
      <c r="O275" s="74"/>
      <c r="P275" s="74"/>
      <c r="Q275" s="74"/>
    </row>
    <row r="276" spans="1:17" x14ac:dyDescent="0.25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L276" s="74"/>
      <c r="O276" s="74"/>
      <c r="P276" s="74"/>
      <c r="Q276" s="74"/>
    </row>
    <row r="277" spans="1:17" x14ac:dyDescent="0.2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L277" s="74"/>
      <c r="O277" s="74"/>
      <c r="P277" s="74"/>
      <c r="Q277" s="74"/>
    </row>
    <row r="278" spans="1:17" x14ac:dyDescent="0.25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L278" s="74"/>
      <c r="O278" s="74"/>
      <c r="P278" s="74"/>
      <c r="Q278" s="74"/>
    </row>
    <row r="279" spans="1:17" x14ac:dyDescent="0.25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L279" s="74"/>
      <c r="O279" s="74"/>
      <c r="P279" s="74"/>
      <c r="Q279" s="74"/>
    </row>
    <row r="280" spans="1:17" x14ac:dyDescent="0.25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L280" s="74"/>
      <c r="O280" s="74"/>
      <c r="P280" s="74"/>
      <c r="Q280" s="74"/>
    </row>
    <row r="281" spans="1:17" x14ac:dyDescent="0.25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L281" s="74"/>
      <c r="O281" s="74"/>
      <c r="P281" s="74"/>
      <c r="Q281" s="74"/>
    </row>
    <row r="282" spans="1:17" x14ac:dyDescent="0.25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L282" s="74"/>
      <c r="O282" s="74"/>
      <c r="P282" s="74"/>
      <c r="Q282" s="74"/>
    </row>
    <row r="283" spans="1:17" x14ac:dyDescent="0.25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L283" s="74"/>
      <c r="O283" s="74"/>
      <c r="P283" s="74"/>
      <c r="Q283" s="74"/>
    </row>
    <row r="284" spans="1:17" x14ac:dyDescent="0.25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L284" s="74"/>
      <c r="O284" s="74"/>
      <c r="P284" s="74"/>
      <c r="Q284" s="74"/>
    </row>
    <row r="285" spans="1:17" x14ac:dyDescent="0.25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L285" s="74"/>
      <c r="O285" s="74"/>
      <c r="P285" s="74"/>
      <c r="Q285" s="74"/>
    </row>
    <row r="286" spans="1:17" x14ac:dyDescent="0.25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L286" s="74"/>
      <c r="O286" s="74"/>
      <c r="P286" s="74"/>
      <c r="Q286" s="74"/>
    </row>
    <row r="287" spans="1:17" x14ac:dyDescent="0.25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L287" s="74"/>
      <c r="O287" s="74"/>
      <c r="P287" s="74"/>
      <c r="Q287" s="74"/>
    </row>
    <row r="288" spans="1:17" x14ac:dyDescent="0.25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L288" s="74"/>
      <c r="O288" s="74"/>
      <c r="P288" s="74"/>
      <c r="Q288" s="74"/>
    </row>
    <row r="289" spans="1:17" x14ac:dyDescent="0.25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L289" s="74"/>
      <c r="O289" s="74"/>
      <c r="P289" s="74"/>
      <c r="Q289" s="74"/>
    </row>
    <row r="290" spans="1:17" x14ac:dyDescent="0.25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L290" s="74"/>
      <c r="O290" s="74"/>
      <c r="P290" s="74"/>
      <c r="Q290" s="74"/>
    </row>
    <row r="291" spans="1:17" x14ac:dyDescent="0.25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L291" s="74"/>
      <c r="O291" s="74"/>
      <c r="P291" s="74"/>
      <c r="Q291" s="74"/>
    </row>
    <row r="292" spans="1:17" x14ac:dyDescent="0.25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L292" s="74"/>
      <c r="O292" s="74"/>
      <c r="P292" s="74"/>
      <c r="Q292" s="74"/>
    </row>
    <row r="293" spans="1:17" x14ac:dyDescent="0.25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L293" s="74"/>
      <c r="O293" s="74"/>
      <c r="P293" s="74"/>
      <c r="Q293" s="74"/>
    </row>
    <row r="294" spans="1:17" x14ac:dyDescent="0.25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L294" s="74"/>
      <c r="O294" s="74"/>
      <c r="P294" s="74"/>
      <c r="Q294" s="74"/>
    </row>
    <row r="295" spans="1:17" x14ac:dyDescent="0.25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L295" s="74"/>
      <c r="O295" s="74"/>
      <c r="P295" s="74"/>
      <c r="Q295" s="74"/>
    </row>
    <row r="296" spans="1:17" x14ac:dyDescent="0.25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L296" s="74"/>
      <c r="O296" s="74"/>
      <c r="P296" s="74"/>
      <c r="Q296" s="74"/>
    </row>
    <row r="297" spans="1:17" x14ac:dyDescent="0.25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L297" s="74"/>
      <c r="O297" s="74"/>
      <c r="P297" s="74"/>
      <c r="Q297" s="74"/>
    </row>
    <row r="298" spans="1:17" x14ac:dyDescent="0.25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L298" s="74"/>
      <c r="O298" s="74"/>
      <c r="P298" s="74"/>
      <c r="Q298" s="74"/>
    </row>
    <row r="299" spans="1:17" x14ac:dyDescent="0.25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L299" s="74"/>
      <c r="O299" s="74"/>
      <c r="P299" s="74"/>
      <c r="Q299" s="74"/>
    </row>
    <row r="300" spans="1:17" x14ac:dyDescent="0.25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L300" s="74"/>
      <c r="O300" s="74"/>
      <c r="P300" s="74"/>
      <c r="Q300" s="74"/>
    </row>
    <row r="301" spans="1:17" x14ac:dyDescent="0.25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L301" s="74"/>
      <c r="O301" s="74"/>
      <c r="P301" s="74"/>
      <c r="Q301" s="74"/>
    </row>
    <row r="302" spans="1:17" x14ac:dyDescent="0.25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L302" s="74"/>
      <c r="O302" s="74"/>
      <c r="P302" s="74"/>
      <c r="Q302" s="74"/>
    </row>
    <row r="303" spans="1:17" x14ac:dyDescent="0.25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L303" s="74"/>
      <c r="O303" s="74"/>
      <c r="P303" s="74"/>
      <c r="Q303" s="74"/>
    </row>
    <row r="304" spans="1:17" x14ac:dyDescent="0.25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L304" s="74"/>
      <c r="O304" s="74"/>
      <c r="P304" s="74"/>
      <c r="Q304" s="74"/>
    </row>
    <row r="305" spans="1:17" x14ac:dyDescent="0.25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L305" s="74"/>
      <c r="O305" s="74"/>
      <c r="P305" s="74"/>
      <c r="Q305" s="74"/>
    </row>
    <row r="306" spans="1:17" x14ac:dyDescent="0.25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L306" s="74"/>
      <c r="O306" s="74"/>
      <c r="P306" s="74"/>
      <c r="Q306" s="74"/>
    </row>
    <row r="307" spans="1:17" x14ac:dyDescent="0.25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L307" s="74"/>
      <c r="O307" s="74"/>
      <c r="P307" s="74"/>
      <c r="Q307" s="74"/>
    </row>
    <row r="308" spans="1:17" x14ac:dyDescent="0.25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L308" s="74"/>
      <c r="O308" s="74"/>
      <c r="P308" s="74"/>
      <c r="Q308" s="74"/>
    </row>
    <row r="309" spans="1:17" x14ac:dyDescent="0.25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L309" s="74"/>
      <c r="O309" s="74"/>
      <c r="P309" s="74"/>
      <c r="Q309" s="74"/>
    </row>
    <row r="310" spans="1:17" x14ac:dyDescent="0.25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L310" s="74"/>
      <c r="O310" s="74"/>
      <c r="P310" s="74"/>
      <c r="Q310" s="74"/>
    </row>
    <row r="311" spans="1:17" x14ac:dyDescent="0.25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L311" s="74"/>
      <c r="O311" s="74"/>
      <c r="P311" s="74"/>
      <c r="Q311" s="74"/>
    </row>
    <row r="312" spans="1:17" x14ac:dyDescent="0.25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L312" s="74"/>
      <c r="O312" s="74"/>
      <c r="P312" s="74"/>
      <c r="Q312" s="74"/>
    </row>
    <row r="313" spans="1:17" x14ac:dyDescent="0.25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L313" s="74"/>
      <c r="O313" s="74"/>
      <c r="P313" s="74"/>
      <c r="Q313" s="74"/>
    </row>
    <row r="314" spans="1:17" x14ac:dyDescent="0.25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L314" s="74"/>
      <c r="O314" s="74"/>
      <c r="P314" s="74"/>
      <c r="Q314" s="74"/>
    </row>
    <row r="315" spans="1:17" x14ac:dyDescent="0.25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L315" s="74"/>
      <c r="O315" s="74"/>
      <c r="P315" s="74"/>
      <c r="Q315" s="74"/>
    </row>
    <row r="316" spans="1:17" x14ac:dyDescent="0.25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L316" s="74"/>
      <c r="O316" s="74"/>
      <c r="P316" s="74"/>
      <c r="Q316" s="74"/>
    </row>
    <row r="317" spans="1:17" x14ac:dyDescent="0.25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L317" s="74"/>
      <c r="O317" s="74"/>
      <c r="P317" s="74"/>
      <c r="Q317" s="74"/>
    </row>
    <row r="318" spans="1:17" x14ac:dyDescent="0.25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L318" s="74"/>
      <c r="O318" s="74"/>
      <c r="P318" s="74"/>
      <c r="Q318" s="74"/>
    </row>
    <row r="319" spans="1:17" x14ac:dyDescent="0.25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L319" s="74"/>
      <c r="O319" s="74"/>
      <c r="P319" s="74"/>
      <c r="Q319" s="74"/>
    </row>
    <row r="320" spans="1:17" x14ac:dyDescent="0.25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L320" s="74"/>
      <c r="O320" s="74"/>
      <c r="P320" s="74"/>
      <c r="Q320" s="74"/>
    </row>
    <row r="321" spans="1:17" x14ac:dyDescent="0.25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L321" s="74"/>
      <c r="O321" s="74"/>
      <c r="P321" s="74"/>
      <c r="Q321" s="74"/>
    </row>
    <row r="322" spans="1:17" x14ac:dyDescent="0.25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L322" s="74"/>
      <c r="O322" s="74"/>
      <c r="P322" s="74"/>
      <c r="Q322" s="74"/>
    </row>
    <row r="323" spans="1:17" x14ac:dyDescent="0.25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L323" s="74"/>
      <c r="O323" s="74"/>
      <c r="P323" s="74"/>
      <c r="Q323" s="74"/>
    </row>
    <row r="324" spans="1:17" x14ac:dyDescent="0.25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L324" s="74"/>
      <c r="O324" s="74"/>
      <c r="P324" s="74"/>
      <c r="Q324" s="74"/>
    </row>
    <row r="325" spans="1:17" x14ac:dyDescent="0.25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L325" s="74"/>
      <c r="O325" s="74"/>
      <c r="P325" s="74"/>
      <c r="Q325" s="74"/>
    </row>
    <row r="326" spans="1:17" x14ac:dyDescent="0.25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L326" s="74"/>
      <c r="O326" s="74"/>
      <c r="P326" s="74"/>
      <c r="Q326" s="74"/>
    </row>
    <row r="327" spans="1:17" x14ac:dyDescent="0.25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L327" s="74"/>
      <c r="O327" s="74"/>
      <c r="P327" s="74"/>
      <c r="Q327" s="74"/>
    </row>
    <row r="328" spans="1:17" x14ac:dyDescent="0.25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L328" s="74"/>
      <c r="O328" s="74"/>
      <c r="P328" s="74"/>
      <c r="Q328" s="74"/>
    </row>
    <row r="329" spans="1:17" x14ac:dyDescent="0.25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L329" s="74"/>
      <c r="O329" s="74"/>
      <c r="P329" s="74"/>
      <c r="Q329" s="74"/>
    </row>
    <row r="330" spans="1:17" x14ac:dyDescent="0.25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L330" s="74"/>
      <c r="O330" s="74"/>
      <c r="P330" s="74"/>
      <c r="Q330" s="74"/>
    </row>
    <row r="331" spans="1:17" x14ac:dyDescent="0.25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L331" s="74"/>
      <c r="O331" s="74"/>
      <c r="P331" s="74"/>
      <c r="Q331" s="74"/>
    </row>
    <row r="332" spans="1:17" x14ac:dyDescent="0.25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L332" s="74"/>
      <c r="O332" s="74"/>
      <c r="P332" s="74"/>
      <c r="Q332" s="74"/>
    </row>
    <row r="333" spans="1:17" x14ac:dyDescent="0.25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L333" s="74"/>
      <c r="O333" s="74"/>
      <c r="P333" s="74"/>
      <c r="Q333" s="74"/>
    </row>
    <row r="334" spans="1:17" x14ac:dyDescent="0.25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L334" s="74"/>
      <c r="O334" s="74"/>
      <c r="P334" s="74"/>
      <c r="Q334" s="74"/>
    </row>
    <row r="335" spans="1:17" x14ac:dyDescent="0.25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L335" s="74"/>
      <c r="O335" s="74"/>
      <c r="P335" s="74"/>
      <c r="Q335" s="74"/>
    </row>
    <row r="336" spans="1:17" x14ac:dyDescent="0.25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L336" s="74"/>
      <c r="O336" s="74"/>
      <c r="P336" s="74"/>
      <c r="Q336" s="74"/>
    </row>
    <row r="337" spans="1:17" x14ac:dyDescent="0.25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L337" s="74"/>
      <c r="O337" s="74"/>
      <c r="P337" s="74"/>
      <c r="Q337" s="74"/>
    </row>
    <row r="338" spans="1:17" x14ac:dyDescent="0.25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L338" s="74"/>
      <c r="O338" s="74"/>
      <c r="P338" s="74"/>
      <c r="Q338" s="74"/>
    </row>
    <row r="339" spans="1:17" x14ac:dyDescent="0.25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L339" s="74"/>
      <c r="O339" s="74"/>
      <c r="P339" s="74"/>
      <c r="Q339" s="74"/>
    </row>
    <row r="340" spans="1:17" x14ac:dyDescent="0.25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L340" s="74"/>
      <c r="O340" s="74"/>
      <c r="P340" s="74"/>
      <c r="Q340" s="74"/>
    </row>
    <row r="341" spans="1:17" x14ac:dyDescent="0.25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L341" s="74"/>
      <c r="O341" s="74"/>
      <c r="P341" s="74"/>
      <c r="Q341" s="74"/>
    </row>
    <row r="342" spans="1:17" x14ac:dyDescent="0.25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L342" s="74"/>
      <c r="O342" s="74"/>
      <c r="P342" s="74"/>
      <c r="Q342" s="74"/>
    </row>
    <row r="343" spans="1:17" x14ac:dyDescent="0.25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L343" s="74"/>
      <c r="O343" s="74"/>
      <c r="P343" s="74"/>
      <c r="Q343" s="74"/>
    </row>
    <row r="344" spans="1:17" x14ac:dyDescent="0.25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L344" s="74"/>
      <c r="O344" s="74"/>
      <c r="P344" s="74"/>
      <c r="Q344" s="74"/>
    </row>
    <row r="345" spans="1:17" x14ac:dyDescent="0.25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L345" s="74"/>
      <c r="O345" s="74"/>
      <c r="P345" s="74"/>
      <c r="Q345" s="74"/>
    </row>
    <row r="346" spans="1:17" x14ac:dyDescent="0.25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L346" s="74"/>
      <c r="O346" s="74"/>
      <c r="P346" s="74"/>
      <c r="Q346" s="74"/>
    </row>
    <row r="347" spans="1:17" x14ac:dyDescent="0.25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L347" s="74"/>
      <c r="O347" s="74"/>
      <c r="P347" s="74"/>
      <c r="Q347" s="74"/>
    </row>
    <row r="348" spans="1:17" x14ac:dyDescent="0.25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L348" s="74"/>
      <c r="O348" s="74"/>
      <c r="P348" s="74"/>
      <c r="Q348" s="74"/>
    </row>
    <row r="349" spans="1:17" x14ac:dyDescent="0.25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L349" s="74"/>
      <c r="O349" s="74"/>
      <c r="P349" s="74"/>
      <c r="Q349" s="74"/>
    </row>
    <row r="350" spans="1:17" x14ac:dyDescent="0.25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L350" s="74"/>
      <c r="O350" s="74"/>
      <c r="P350" s="74"/>
      <c r="Q350" s="74"/>
    </row>
    <row r="351" spans="1:17" x14ac:dyDescent="0.2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L351" s="74"/>
      <c r="O351" s="74"/>
      <c r="P351" s="74"/>
      <c r="Q351" s="74"/>
    </row>
    <row r="352" spans="1:17" x14ac:dyDescent="0.2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L352" s="74"/>
      <c r="O352" s="74"/>
      <c r="P352" s="74"/>
      <c r="Q352" s="74"/>
    </row>
    <row r="353" spans="1:17" x14ac:dyDescent="0.25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L353" s="74"/>
      <c r="O353" s="74"/>
      <c r="P353" s="74"/>
      <c r="Q353" s="74"/>
    </row>
    <row r="354" spans="1:17" x14ac:dyDescent="0.25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L354" s="74"/>
      <c r="O354" s="74"/>
      <c r="P354" s="74"/>
      <c r="Q354" s="74"/>
    </row>
    <row r="355" spans="1:17" x14ac:dyDescent="0.25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L355" s="74"/>
      <c r="O355" s="74"/>
      <c r="P355" s="74"/>
      <c r="Q355" s="74"/>
    </row>
    <row r="356" spans="1:17" x14ac:dyDescent="0.2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L356" s="74"/>
      <c r="O356" s="74"/>
      <c r="P356" s="74"/>
      <c r="Q356" s="74"/>
    </row>
    <row r="357" spans="1:17" x14ac:dyDescent="0.2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L357" s="74"/>
      <c r="O357" s="74"/>
      <c r="P357" s="74"/>
      <c r="Q357" s="74"/>
    </row>
    <row r="358" spans="1:17" x14ac:dyDescent="0.25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L358" s="74"/>
      <c r="O358" s="74"/>
      <c r="P358" s="74"/>
      <c r="Q358" s="74"/>
    </row>
    <row r="359" spans="1:17" x14ac:dyDescent="0.25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L359" s="74"/>
      <c r="O359" s="74"/>
      <c r="P359" s="74"/>
      <c r="Q359" s="74"/>
    </row>
    <row r="360" spans="1:17" x14ac:dyDescent="0.25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L360" s="74"/>
      <c r="O360" s="74"/>
      <c r="P360" s="74"/>
      <c r="Q360" s="74"/>
    </row>
    <row r="361" spans="1:17" x14ac:dyDescent="0.25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L361" s="74"/>
      <c r="O361" s="74"/>
      <c r="P361" s="74"/>
      <c r="Q361" s="74"/>
    </row>
    <row r="362" spans="1:17" x14ac:dyDescent="0.25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L362" s="74"/>
      <c r="O362" s="74"/>
      <c r="P362" s="74"/>
      <c r="Q362" s="74"/>
    </row>
    <row r="363" spans="1:17" x14ac:dyDescent="0.25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L363" s="74"/>
      <c r="O363" s="74"/>
      <c r="P363" s="74"/>
      <c r="Q363" s="74"/>
    </row>
    <row r="364" spans="1:17" x14ac:dyDescent="0.25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L364" s="74"/>
      <c r="O364" s="74"/>
      <c r="P364" s="74"/>
      <c r="Q364" s="74"/>
    </row>
    <row r="365" spans="1:17" x14ac:dyDescent="0.25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L365" s="74"/>
      <c r="O365" s="74"/>
      <c r="P365" s="74"/>
      <c r="Q365" s="74"/>
    </row>
    <row r="366" spans="1:17" x14ac:dyDescent="0.25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L366" s="74"/>
      <c r="O366" s="74"/>
      <c r="P366" s="74"/>
      <c r="Q366" s="74"/>
    </row>
    <row r="367" spans="1:17" x14ac:dyDescent="0.25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L367" s="74"/>
      <c r="O367" s="74"/>
      <c r="P367" s="74"/>
      <c r="Q367" s="74"/>
    </row>
    <row r="368" spans="1:17" x14ac:dyDescent="0.25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L368" s="74"/>
      <c r="O368" s="74"/>
      <c r="P368" s="74"/>
      <c r="Q368" s="74"/>
    </row>
    <row r="369" spans="1:17" x14ac:dyDescent="0.25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L369" s="74"/>
      <c r="O369" s="74"/>
      <c r="P369" s="74"/>
      <c r="Q369" s="74"/>
    </row>
    <row r="370" spans="1:17" x14ac:dyDescent="0.25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L370" s="74"/>
      <c r="O370" s="74"/>
      <c r="P370" s="74"/>
      <c r="Q370" s="74"/>
    </row>
    <row r="371" spans="1:17" x14ac:dyDescent="0.25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L371" s="74"/>
      <c r="O371" s="74"/>
      <c r="P371" s="74"/>
      <c r="Q371" s="74"/>
    </row>
    <row r="372" spans="1:17" x14ac:dyDescent="0.25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L372" s="74"/>
      <c r="O372" s="74"/>
      <c r="P372" s="74"/>
      <c r="Q372" s="74"/>
    </row>
    <row r="373" spans="1:17" x14ac:dyDescent="0.25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L373" s="74"/>
      <c r="O373" s="74"/>
      <c r="P373" s="74"/>
      <c r="Q373" s="74"/>
    </row>
    <row r="374" spans="1:17" x14ac:dyDescent="0.25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L374" s="74"/>
      <c r="O374" s="74"/>
      <c r="P374" s="74"/>
      <c r="Q374" s="74"/>
    </row>
    <row r="375" spans="1:17" x14ac:dyDescent="0.25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L375" s="74"/>
      <c r="O375" s="74"/>
      <c r="P375" s="74"/>
      <c r="Q375" s="74"/>
    </row>
    <row r="376" spans="1:17" x14ac:dyDescent="0.25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L376" s="74"/>
      <c r="O376" s="74"/>
      <c r="P376" s="74"/>
      <c r="Q376" s="74"/>
    </row>
    <row r="377" spans="1:17" x14ac:dyDescent="0.25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L377" s="74"/>
      <c r="O377" s="74"/>
      <c r="P377" s="74"/>
      <c r="Q377" s="74"/>
    </row>
    <row r="378" spans="1:17" x14ac:dyDescent="0.25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L378" s="74"/>
      <c r="O378" s="74"/>
      <c r="P378" s="74"/>
      <c r="Q378" s="74"/>
    </row>
    <row r="379" spans="1:17" x14ac:dyDescent="0.25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L379" s="74"/>
      <c r="O379" s="74"/>
      <c r="P379" s="74"/>
      <c r="Q379" s="74"/>
    </row>
    <row r="380" spans="1:17" x14ac:dyDescent="0.25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L380" s="74"/>
      <c r="O380" s="74"/>
      <c r="P380" s="74"/>
      <c r="Q380" s="74"/>
    </row>
    <row r="381" spans="1:17" x14ac:dyDescent="0.2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L381" s="74"/>
      <c r="O381" s="74"/>
      <c r="P381" s="74"/>
      <c r="Q381" s="74"/>
    </row>
    <row r="382" spans="1:17" x14ac:dyDescent="0.2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L382" s="74"/>
      <c r="O382" s="74"/>
      <c r="P382" s="74"/>
      <c r="Q382" s="74"/>
    </row>
    <row r="383" spans="1:17" x14ac:dyDescent="0.25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L383" s="74"/>
      <c r="O383" s="74"/>
      <c r="P383" s="74"/>
      <c r="Q383" s="74"/>
    </row>
    <row r="384" spans="1:17" x14ac:dyDescent="0.25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L384" s="74"/>
      <c r="O384" s="74"/>
      <c r="P384" s="74"/>
      <c r="Q384" s="74"/>
    </row>
    <row r="385" spans="1:17" x14ac:dyDescent="0.25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L385" s="74"/>
      <c r="O385" s="74"/>
      <c r="P385" s="74"/>
      <c r="Q385" s="74"/>
    </row>
    <row r="386" spans="1:17" x14ac:dyDescent="0.25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L386" s="74"/>
      <c r="O386" s="74"/>
      <c r="P386" s="74"/>
      <c r="Q386" s="74"/>
    </row>
    <row r="387" spans="1:17" x14ac:dyDescent="0.25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L387" s="74"/>
      <c r="O387" s="74"/>
      <c r="P387" s="74"/>
      <c r="Q387" s="74"/>
    </row>
    <row r="388" spans="1:17" x14ac:dyDescent="0.25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L388" s="74"/>
      <c r="O388" s="74"/>
      <c r="P388" s="74"/>
      <c r="Q388" s="74"/>
    </row>
    <row r="389" spans="1:17" x14ac:dyDescent="0.25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L389" s="74"/>
      <c r="O389" s="74"/>
      <c r="P389" s="74"/>
      <c r="Q389" s="74"/>
    </row>
    <row r="390" spans="1:17" x14ac:dyDescent="0.25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L390" s="74"/>
      <c r="O390" s="74"/>
      <c r="P390" s="74"/>
      <c r="Q390" s="74"/>
    </row>
    <row r="391" spans="1:17" x14ac:dyDescent="0.25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L391" s="74"/>
      <c r="O391" s="74"/>
      <c r="P391" s="74"/>
      <c r="Q391" s="74"/>
    </row>
    <row r="392" spans="1:17" x14ac:dyDescent="0.25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L392" s="74"/>
      <c r="O392" s="74"/>
      <c r="P392" s="74"/>
      <c r="Q392" s="74"/>
    </row>
    <row r="393" spans="1:17" x14ac:dyDescent="0.25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L393" s="74"/>
      <c r="O393" s="74"/>
      <c r="P393" s="74"/>
      <c r="Q393" s="74"/>
    </row>
    <row r="394" spans="1:17" x14ac:dyDescent="0.25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L394" s="74"/>
      <c r="O394" s="74"/>
      <c r="P394" s="74"/>
      <c r="Q394" s="74"/>
    </row>
    <row r="395" spans="1:17" x14ac:dyDescent="0.25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L395" s="74"/>
      <c r="O395" s="74"/>
      <c r="P395" s="74"/>
      <c r="Q395" s="74"/>
    </row>
    <row r="396" spans="1:17" x14ac:dyDescent="0.25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L396" s="74"/>
      <c r="O396" s="74"/>
      <c r="P396" s="74"/>
      <c r="Q396" s="74"/>
    </row>
    <row r="397" spans="1:17" x14ac:dyDescent="0.25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L397" s="74"/>
      <c r="O397" s="74"/>
      <c r="P397" s="74"/>
      <c r="Q397" s="74"/>
    </row>
    <row r="398" spans="1:17" x14ac:dyDescent="0.25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L398" s="74"/>
      <c r="O398" s="74"/>
      <c r="P398" s="74"/>
      <c r="Q398" s="74"/>
    </row>
    <row r="399" spans="1:17" x14ac:dyDescent="0.25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L399" s="74"/>
      <c r="O399" s="74"/>
      <c r="P399" s="74"/>
      <c r="Q399" s="74"/>
    </row>
    <row r="400" spans="1:17" x14ac:dyDescent="0.25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L400" s="74"/>
      <c r="O400" s="74"/>
      <c r="P400" s="74"/>
      <c r="Q400" s="74"/>
    </row>
    <row r="401" spans="1:17" x14ac:dyDescent="0.25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L401" s="74"/>
      <c r="O401" s="74"/>
      <c r="P401" s="74"/>
      <c r="Q401" s="74"/>
    </row>
    <row r="402" spans="1:17" x14ac:dyDescent="0.25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L402" s="74"/>
      <c r="O402" s="74"/>
      <c r="P402" s="74"/>
      <c r="Q402" s="74"/>
    </row>
    <row r="403" spans="1:17" x14ac:dyDescent="0.25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L403" s="74"/>
      <c r="O403" s="74"/>
      <c r="P403" s="74"/>
      <c r="Q403" s="74"/>
    </row>
    <row r="404" spans="1:17" x14ac:dyDescent="0.25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L404" s="74"/>
      <c r="O404" s="74"/>
      <c r="P404" s="74"/>
      <c r="Q404" s="74"/>
    </row>
    <row r="405" spans="1:17" x14ac:dyDescent="0.25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L405" s="74"/>
      <c r="O405" s="74"/>
      <c r="P405" s="74"/>
      <c r="Q405" s="74"/>
    </row>
    <row r="406" spans="1:17" x14ac:dyDescent="0.2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L406" s="74"/>
      <c r="O406" s="74"/>
      <c r="P406" s="74"/>
      <c r="Q406" s="74"/>
    </row>
    <row r="407" spans="1:17" x14ac:dyDescent="0.25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L407" s="74"/>
      <c r="O407" s="74"/>
      <c r="P407" s="74"/>
      <c r="Q407" s="74"/>
    </row>
    <row r="408" spans="1:17" x14ac:dyDescent="0.25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L408" s="74"/>
      <c r="O408" s="74"/>
      <c r="P408" s="74"/>
      <c r="Q408" s="74"/>
    </row>
    <row r="409" spans="1:17" x14ac:dyDescent="0.25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L409" s="74"/>
      <c r="O409" s="74"/>
      <c r="P409" s="74"/>
      <c r="Q409" s="74"/>
    </row>
    <row r="410" spans="1:17" x14ac:dyDescent="0.25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L410" s="74"/>
      <c r="O410" s="74"/>
      <c r="P410" s="74"/>
      <c r="Q410" s="74"/>
    </row>
    <row r="411" spans="1:17" x14ac:dyDescent="0.25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L411" s="74"/>
      <c r="O411" s="74"/>
      <c r="P411" s="74"/>
      <c r="Q411" s="74"/>
    </row>
    <row r="412" spans="1:17" x14ac:dyDescent="0.25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L412" s="74"/>
      <c r="O412" s="74"/>
      <c r="P412" s="74"/>
      <c r="Q412" s="74"/>
    </row>
    <row r="413" spans="1:17" x14ac:dyDescent="0.25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L413" s="74"/>
      <c r="O413" s="74"/>
      <c r="P413" s="74"/>
      <c r="Q413" s="74"/>
    </row>
    <row r="414" spans="1:17" x14ac:dyDescent="0.25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L414" s="74"/>
      <c r="O414" s="74"/>
      <c r="P414" s="74"/>
      <c r="Q414" s="74"/>
    </row>
    <row r="415" spans="1:17" x14ac:dyDescent="0.25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L415" s="74"/>
      <c r="O415" s="74"/>
      <c r="P415" s="74"/>
      <c r="Q415" s="74"/>
    </row>
    <row r="416" spans="1:17" x14ac:dyDescent="0.25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L416" s="74"/>
      <c r="O416" s="74"/>
      <c r="P416" s="74"/>
      <c r="Q416" s="74"/>
    </row>
    <row r="417" spans="1:17" x14ac:dyDescent="0.25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L417" s="74"/>
      <c r="O417" s="74"/>
      <c r="P417" s="74"/>
      <c r="Q417" s="74"/>
    </row>
    <row r="418" spans="1:17" x14ac:dyDescent="0.25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L418" s="74"/>
      <c r="O418" s="74"/>
      <c r="P418" s="74"/>
      <c r="Q418" s="74"/>
    </row>
    <row r="419" spans="1:17" x14ac:dyDescent="0.25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L419" s="74"/>
      <c r="O419" s="74"/>
      <c r="P419" s="74"/>
      <c r="Q419" s="74"/>
    </row>
    <row r="420" spans="1:17" x14ac:dyDescent="0.25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L420" s="74"/>
      <c r="O420" s="74"/>
      <c r="P420" s="74"/>
      <c r="Q420" s="74"/>
    </row>
    <row r="421" spans="1:17" x14ac:dyDescent="0.25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L421" s="74"/>
      <c r="O421" s="74"/>
      <c r="P421" s="74"/>
      <c r="Q421" s="74"/>
    </row>
    <row r="422" spans="1:17" x14ac:dyDescent="0.25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L422" s="74"/>
      <c r="O422" s="74"/>
      <c r="P422" s="74"/>
      <c r="Q422" s="74"/>
    </row>
    <row r="423" spans="1:17" x14ac:dyDescent="0.25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L423" s="74"/>
      <c r="O423" s="74"/>
      <c r="P423" s="74"/>
      <c r="Q423" s="74"/>
    </row>
    <row r="424" spans="1:17" x14ac:dyDescent="0.25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L424" s="74"/>
      <c r="O424" s="74"/>
      <c r="P424" s="74"/>
      <c r="Q424" s="74"/>
    </row>
    <row r="425" spans="1:17" x14ac:dyDescent="0.25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L425" s="74"/>
      <c r="O425" s="74"/>
      <c r="P425" s="74"/>
      <c r="Q425" s="74"/>
    </row>
    <row r="426" spans="1:17" x14ac:dyDescent="0.25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L426" s="74"/>
      <c r="O426" s="74"/>
      <c r="P426" s="74"/>
      <c r="Q426" s="74"/>
    </row>
    <row r="427" spans="1:17" x14ac:dyDescent="0.25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L427" s="74"/>
      <c r="O427" s="74"/>
      <c r="P427" s="74"/>
      <c r="Q427" s="74"/>
    </row>
    <row r="428" spans="1:17" x14ac:dyDescent="0.25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L428" s="74"/>
      <c r="O428" s="74"/>
      <c r="P428" s="74"/>
      <c r="Q428" s="74"/>
    </row>
    <row r="429" spans="1:17" x14ac:dyDescent="0.25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L429" s="74"/>
      <c r="O429" s="74"/>
      <c r="P429" s="74"/>
      <c r="Q429" s="74"/>
    </row>
    <row r="430" spans="1:17" x14ac:dyDescent="0.25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L430" s="74"/>
      <c r="O430" s="74"/>
      <c r="P430" s="74"/>
      <c r="Q430" s="74"/>
    </row>
    <row r="431" spans="1:17" x14ac:dyDescent="0.25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L431" s="74"/>
      <c r="O431" s="74"/>
      <c r="P431" s="74"/>
      <c r="Q431" s="74"/>
    </row>
    <row r="432" spans="1:17" x14ac:dyDescent="0.25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L432" s="74"/>
      <c r="O432" s="74"/>
      <c r="P432" s="74"/>
      <c r="Q432" s="74"/>
    </row>
    <row r="433" spans="1:17" x14ac:dyDescent="0.25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L433" s="74"/>
      <c r="O433" s="74"/>
      <c r="P433" s="74"/>
      <c r="Q433" s="74"/>
    </row>
    <row r="434" spans="1:17" x14ac:dyDescent="0.25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L434" s="74"/>
      <c r="O434" s="74"/>
      <c r="P434" s="74"/>
      <c r="Q434" s="74"/>
    </row>
    <row r="435" spans="1:17" x14ac:dyDescent="0.25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L435" s="74"/>
      <c r="O435" s="74"/>
      <c r="P435" s="74"/>
      <c r="Q435" s="74"/>
    </row>
    <row r="436" spans="1:17" x14ac:dyDescent="0.25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L436" s="74"/>
      <c r="O436" s="74"/>
      <c r="P436" s="74"/>
      <c r="Q436" s="74"/>
    </row>
    <row r="437" spans="1:17" x14ac:dyDescent="0.25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L437" s="74"/>
      <c r="O437" s="74"/>
      <c r="P437" s="74"/>
      <c r="Q437" s="74"/>
    </row>
    <row r="438" spans="1:17" x14ac:dyDescent="0.25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L438" s="74"/>
      <c r="O438" s="74"/>
      <c r="P438" s="74"/>
      <c r="Q438" s="74"/>
    </row>
    <row r="439" spans="1:17" x14ac:dyDescent="0.25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L439" s="74"/>
      <c r="O439" s="74"/>
      <c r="P439" s="74"/>
      <c r="Q439" s="74"/>
    </row>
    <row r="440" spans="1:17" x14ac:dyDescent="0.25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L440" s="74"/>
      <c r="O440" s="74"/>
      <c r="P440" s="74"/>
      <c r="Q440" s="74"/>
    </row>
    <row r="441" spans="1:17" x14ac:dyDescent="0.25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L441" s="74"/>
      <c r="O441" s="74"/>
      <c r="P441" s="74"/>
      <c r="Q441" s="74"/>
    </row>
    <row r="442" spans="1:17" x14ac:dyDescent="0.25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L442" s="74"/>
      <c r="O442" s="74"/>
      <c r="P442" s="74"/>
      <c r="Q442" s="74"/>
    </row>
    <row r="443" spans="1:17" x14ac:dyDescent="0.25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L443" s="74"/>
      <c r="O443" s="74"/>
      <c r="P443" s="74"/>
      <c r="Q443" s="74"/>
    </row>
    <row r="444" spans="1:17" x14ac:dyDescent="0.25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L444" s="74"/>
      <c r="O444" s="74"/>
      <c r="P444" s="74"/>
      <c r="Q444" s="74"/>
    </row>
    <row r="445" spans="1:17" x14ac:dyDescent="0.25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L445" s="74"/>
      <c r="O445" s="74"/>
      <c r="P445" s="74"/>
      <c r="Q445" s="74"/>
    </row>
    <row r="446" spans="1:17" x14ac:dyDescent="0.25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L446" s="74"/>
      <c r="O446" s="74"/>
      <c r="P446" s="74"/>
      <c r="Q446" s="74"/>
    </row>
    <row r="447" spans="1:17" x14ac:dyDescent="0.25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L447" s="74"/>
      <c r="O447" s="74"/>
      <c r="P447" s="74"/>
      <c r="Q447" s="74"/>
    </row>
    <row r="448" spans="1:17" x14ac:dyDescent="0.25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L448" s="74"/>
      <c r="O448" s="74"/>
      <c r="P448" s="74"/>
      <c r="Q448" s="74"/>
    </row>
    <row r="449" spans="1:17" x14ac:dyDescent="0.25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L449" s="74"/>
      <c r="O449" s="74"/>
      <c r="P449" s="74"/>
      <c r="Q449" s="74"/>
    </row>
    <row r="450" spans="1:17" x14ac:dyDescent="0.25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L450" s="74"/>
      <c r="O450" s="74"/>
      <c r="P450" s="74"/>
      <c r="Q450" s="74"/>
    </row>
    <row r="451" spans="1:17" x14ac:dyDescent="0.25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L451" s="74"/>
      <c r="O451" s="74"/>
      <c r="P451" s="74"/>
      <c r="Q451" s="74"/>
    </row>
    <row r="452" spans="1:17" x14ac:dyDescent="0.25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L452" s="74"/>
      <c r="O452" s="74"/>
      <c r="P452" s="74"/>
      <c r="Q452" s="74"/>
    </row>
    <row r="453" spans="1:17" x14ac:dyDescent="0.25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L453" s="74"/>
      <c r="O453" s="74"/>
      <c r="P453" s="74"/>
      <c r="Q453" s="74"/>
    </row>
    <row r="454" spans="1:17" x14ac:dyDescent="0.25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L454" s="74"/>
      <c r="O454" s="74"/>
      <c r="P454" s="74"/>
      <c r="Q454" s="74"/>
    </row>
    <row r="455" spans="1:17" x14ac:dyDescent="0.25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L455" s="74"/>
      <c r="O455" s="74"/>
      <c r="P455" s="74"/>
      <c r="Q455" s="74"/>
    </row>
    <row r="456" spans="1:17" x14ac:dyDescent="0.25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L456" s="74"/>
      <c r="O456" s="74"/>
      <c r="P456" s="74"/>
      <c r="Q456" s="74"/>
    </row>
    <row r="457" spans="1:17" x14ac:dyDescent="0.25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L457" s="74"/>
      <c r="O457" s="74"/>
      <c r="P457" s="74"/>
      <c r="Q457" s="74"/>
    </row>
    <row r="458" spans="1:17" x14ac:dyDescent="0.25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L458" s="74"/>
      <c r="O458" s="74"/>
      <c r="P458" s="74"/>
      <c r="Q458" s="74"/>
    </row>
    <row r="459" spans="1:17" x14ac:dyDescent="0.25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L459" s="74"/>
      <c r="O459" s="74"/>
      <c r="P459" s="74"/>
      <c r="Q459" s="74"/>
    </row>
    <row r="460" spans="1:17" x14ac:dyDescent="0.25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L460" s="74"/>
      <c r="O460" s="74"/>
      <c r="P460" s="74"/>
      <c r="Q460" s="74"/>
    </row>
    <row r="461" spans="1:17" x14ac:dyDescent="0.25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L461" s="74"/>
      <c r="O461" s="74"/>
      <c r="P461" s="74"/>
      <c r="Q461" s="74"/>
    </row>
    <row r="462" spans="1:17" x14ac:dyDescent="0.25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L462" s="74"/>
      <c r="O462" s="74"/>
      <c r="P462" s="74"/>
      <c r="Q462" s="74"/>
    </row>
    <row r="463" spans="1:17" x14ac:dyDescent="0.25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L463" s="74"/>
      <c r="O463" s="74"/>
      <c r="P463" s="74"/>
      <c r="Q463" s="74"/>
    </row>
    <row r="464" spans="1:17" x14ac:dyDescent="0.25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L464" s="74"/>
      <c r="O464" s="74"/>
      <c r="P464" s="74"/>
      <c r="Q464" s="74"/>
    </row>
    <row r="465" spans="1:17" x14ac:dyDescent="0.25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L465" s="74"/>
      <c r="O465" s="74"/>
      <c r="P465" s="74"/>
      <c r="Q465" s="74"/>
    </row>
    <row r="466" spans="1:17" x14ac:dyDescent="0.25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L466" s="74"/>
      <c r="O466" s="74"/>
      <c r="P466" s="74"/>
      <c r="Q466" s="74"/>
    </row>
    <row r="467" spans="1:17" x14ac:dyDescent="0.25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L467" s="74"/>
      <c r="O467" s="74"/>
      <c r="P467" s="74"/>
      <c r="Q467" s="74"/>
    </row>
    <row r="468" spans="1:17" x14ac:dyDescent="0.25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L468" s="74"/>
      <c r="O468" s="74"/>
      <c r="P468" s="74"/>
      <c r="Q468" s="74"/>
    </row>
    <row r="469" spans="1:17" x14ac:dyDescent="0.25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L469" s="74"/>
      <c r="O469" s="74"/>
      <c r="P469" s="74"/>
      <c r="Q469" s="74"/>
    </row>
    <row r="470" spans="1:17" x14ac:dyDescent="0.25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L470" s="74"/>
      <c r="O470" s="74"/>
      <c r="P470" s="74"/>
      <c r="Q470" s="74"/>
    </row>
    <row r="471" spans="1:17" x14ac:dyDescent="0.25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L471" s="74"/>
      <c r="O471" s="74"/>
      <c r="P471" s="74"/>
      <c r="Q471" s="74"/>
    </row>
    <row r="472" spans="1:17" x14ac:dyDescent="0.25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L472" s="74"/>
      <c r="O472" s="74"/>
      <c r="P472" s="74"/>
      <c r="Q472" s="74"/>
    </row>
    <row r="473" spans="1:17" x14ac:dyDescent="0.25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L473" s="74"/>
      <c r="O473" s="74"/>
      <c r="P473" s="74"/>
      <c r="Q473" s="74"/>
    </row>
    <row r="474" spans="1:17" x14ac:dyDescent="0.25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L474" s="74"/>
      <c r="O474" s="74"/>
      <c r="P474" s="74"/>
      <c r="Q474" s="74"/>
    </row>
    <row r="475" spans="1:17" x14ac:dyDescent="0.25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L475" s="74"/>
      <c r="O475" s="74"/>
      <c r="P475" s="74"/>
      <c r="Q475" s="74"/>
    </row>
    <row r="476" spans="1:17" x14ac:dyDescent="0.25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L476" s="74"/>
      <c r="O476" s="74"/>
      <c r="P476" s="74"/>
      <c r="Q476" s="74"/>
    </row>
    <row r="477" spans="1:17" x14ac:dyDescent="0.25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L477" s="74"/>
      <c r="O477" s="74"/>
      <c r="P477" s="74"/>
      <c r="Q477" s="74"/>
    </row>
    <row r="478" spans="1:17" x14ac:dyDescent="0.25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L478" s="74"/>
      <c r="O478" s="74"/>
      <c r="P478" s="74"/>
      <c r="Q478" s="74"/>
    </row>
    <row r="479" spans="1:17" x14ac:dyDescent="0.25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L479" s="74"/>
      <c r="O479" s="74"/>
      <c r="P479" s="74"/>
      <c r="Q479" s="74"/>
    </row>
    <row r="480" spans="1:17" x14ac:dyDescent="0.25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L480" s="74"/>
      <c r="O480" s="74"/>
      <c r="P480" s="74"/>
      <c r="Q480" s="74"/>
    </row>
    <row r="481" spans="1:17" x14ac:dyDescent="0.25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L481" s="74"/>
      <c r="O481" s="74"/>
      <c r="P481" s="74"/>
      <c r="Q481" s="74"/>
    </row>
    <row r="482" spans="1:17" x14ac:dyDescent="0.25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L482" s="74"/>
      <c r="O482" s="74"/>
      <c r="P482" s="74"/>
      <c r="Q482" s="74"/>
    </row>
    <row r="483" spans="1:17" x14ac:dyDescent="0.25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L483" s="74"/>
      <c r="O483" s="74"/>
      <c r="P483" s="74"/>
      <c r="Q483" s="74"/>
    </row>
    <row r="484" spans="1:17" x14ac:dyDescent="0.25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L484" s="74"/>
      <c r="O484" s="74"/>
      <c r="P484" s="74"/>
      <c r="Q484" s="74"/>
    </row>
    <row r="485" spans="1:17" x14ac:dyDescent="0.25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L485" s="74"/>
      <c r="O485" s="74"/>
      <c r="P485" s="74"/>
      <c r="Q485" s="74"/>
    </row>
    <row r="486" spans="1:17" x14ac:dyDescent="0.25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L486" s="74"/>
      <c r="O486" s="74"/>
      <c r="P486" s="74"/>
      <c r="Q486" s="74"/>
    </row>
    <row r="487" spans="1:17" x14ac:dyDescent="0.25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L487" s="74"/>
      <c r="O487" s="74"/>
      <c r="P487" s="74"/>
      <c r="Q487" s="74"/>
    </row>
    <row r="488" spans="1:17" x14ac:dyDescent="0.25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L488" s="74"/>
      <c r="O488" s="74"/>
      <c r="P488" s="74"/>
      <c r="Q488" s="74"/>
    </row>
    <row r="489" spans="1:17" x14ac:dyDescent="0.25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L489" s="74"/>
      <c r="O489" s="74"/>
      <c r="P489" s="74"/>
      <c r="Q489" s="74"/>
    </row>
    <row r="490" spans="1:17" x14ac:dyDescent="0.25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L490" s="74"/>
      <c r="O490" s="74"/>
      <c r="P490" s="74"/>
      <c r="Q490" s="74"/>
    </row>
    <row r="491" spans="1:17" x14ac:dyDescent="0.25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L491" s="74"/>
      <c r="O491" s="74"/>
      <c r="P491" s="74"/>
      <c r="Q491" s="74"/>
    </row>
    <row r="492" spans="1:17" x14ac:dyDescent="0.25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L492" s="74"/>
      <c r="O492" s="74"/>
      <c r="P492" s="74"/>
      <c r="Q492" s="74"/>
    </row>
    <row r="493" spans="1:17" x14ac:dyDescent="0.25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L493" s="74"/>
      <c r="O493" s="74"/>
      <c r="P493" s="74"/>
      <c r="Q493" s="74"/>
    </row>
    <row r="494" spans="1:17" x14ac:dyDescent="0.25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L494" s="74"/>
      <c r="O494" s="74"/>
      <c r="P494" s="74"/>
      <c r="Q494" s="74"/>
    </row>
    <row r="495" spans="1:17" x14ac:dyDescent="0.25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L495" s="74"/>
      <c r="O495" s="74"/>
      <c r="P495" s="74"/>
      <c r="Q495" s="74"/>
    </row>
    <row r="496" spans="1:17" x14ac:dyDescent="0.25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L496" s="74"/>
      <c r="O496" s="74"/>
      <c r="P496" s="74"/>
      <c r="Q496" s="74"/>
    </row>
    <row r="497" spans="1:17" x14ac:dyDescent="0.25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L497" s="74"/>
      <c r="O497" s="74"/>
      <c r="P497" s="74"/>
      <c r="Q497" s="74"/>
    </row>
    <row r="498" spans="1:17" x14ac:dyDescent="0.25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L498" s="74"/>
      <c r="O498" s="74"/>
      <c r="P498" s="74"/>
      <c r="Q498" s="74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abSelected="1" workbookViewId="0">
      <selection activeCell="B2" sqref="B2"/>
    </sheetView>
  </sheetViews>
  <sheetFormatPr defaultRowHeight="15" x14ac:dyDescent="0.25"/>
  <cols>
    <col min="1" max="1" width="25.42578125" customWidth="1"/>
    <col min="2" max="2" width="8.140625" customWidth="1"/>
  </cols>
  <sheetData>
    <row r="1" spans="1:6" x14ac:dyDescent="0.25">
      <c r="A1" s="115" t="s">
        <v>276</v>
      </c>
      <c r="B1" s="115" t="s">
        <v>138</v>
      </c>
      <c r="C1" s="115" t="s">
        <v>139</v>
      </c>
      <c r="D1" s="115" t="s">
        <v>140</v>
      </c>
      <c r="E1" s="115" t="s">
        <v>141</v>
      </c>
      <c r="F1" s="115" t="s">
        <v>142</v>
      </c>
    </row>
    <row r="2" spans="1:6" x14ac:dyDescent="0.25">
      <c r="A2" s="90" t="e">
        <f>SUM(SUM(Ouput_table!N2:N99)-SUM(Ouput_table!S2:S99))/(SUM(Ouput_table!N2:N99))</f>
        <v>#DIV/0!</v>
      </c>
      <c r="B2" s="89">
        <f>COUNTIF(Ouput_table!I2:I99,"&lt;&gt;0")</f>
        <v>0</v>
      </c>
      <c r="C2" t="e">
        <f>_xlfn.STDEV.P(Ouput_table!U2:U99)</f>
        <v>#DIV/0!</v>
      </c>
      <c r="D2" s="91" t="e">
        <f>_xlfn.CONFIDENCE.NORM(0.05,C2,B2)</f>
        <v>#DIV/0!</v>
      </c>
      <c r="E2" s="90" t="e">
        <f>A2-D2</f>
        <v>#DIV/0!</v>
      </c>
      <c r="F2" s="90" t="e">
        <f>A2+D2</f>
        <v>#DIV/0!</v>
      </c>
    </row>
    <row r="10" spans="1:6" x14ac:dyDescent="0.25">
      <c r="C10" s="90"/>
    </row>
    <row r="11" spans="1:6" x14ac:dyDescent="0.25">
      <c r="C11" s="90"/>
    </row>
    <row r="12" spans="1:6" x14ac:dyDescent="0.25">
      <c r="C12" s="90"/>
    </row>
    <row r="13" spans="1:6" x14ac:dyDescent="0.25">
      <c r="C13" s="90"/>
    </row>
    <row r="14" spans="1:6" x14ac:dyDescent="0.25">
      <c r="C14" s="90"/>
    </row>
    <row r="15" spans="1:6" x14ac:dyDescent="0.25">
      <c r="C15" s="90"/>
    </row>
    <row r="16" spans="1:6" x14ac:dyDescent="0.25">
      <c r="C16" s="90"/>
    </row>
    <row r="17" spans="3:3" x14ac:dyDescent="0.25">
      <c r="C17" s="90"/>
    </row>
    <row r="18" spans="3:3" x14ac:dyDescent="0.25">
      <c r="C18" s="90"/>
    </row>
    <row r="19" spans="3:3" x14ac:dyDescent="0.25">
      <c r="C19" s="9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0"/>
  <sheetViews>
    <sheetView workbookViewId="0">
      <selection activeCell="G3" sqref="G3:G11"/>
    </sheetView>
  </sheetViews>
  <sheetFormatPr defaultRowHeight="15" x14ac:dyDescent="0.25"/>
  <cols>
    <col min="1" max="1" width="31.5703125" bestFit="1" customWidth="1"/>
    <col min="2" max="2" width="31.5703125" customWidth="1"/>
    <col min="5" max="5" width="12" bestFit="1" customWidth="1"/>
    <col min="7" max="7" width="34.28515625" bestFit="1" customWidth="1"/>
    <col min="9" max="9" width="10" bestFit="1" customWidth="1"/>
    <col min="11" max="11" width="13.140625" customWidth="1"/>
    <col min="12" max="12" width="11.42578125" customWidth="1"/>
    <col min="13" max="13" width="12.42578125" customWidth="1"/>
    <col min="14" max="14" width="9.140625" style="89"/>
    <col min="16" max="16" width="7.85546875" bestFit="1" customWidth="1"/>
    <col min="17" max="17" width="8.140625" bestFit="1" customWidth="1"/>
  </cols>
  <sheetData>
    <row r="1" spans="1:17" ht="16.5" thickBot="1" x14ac:dyDescent="0.3">
      <c r="A1" s="142" t="s">
        <v>283</v>
      </c>
      <c r="B1" s="133"/>
      <c r="C1" s="87" t="s">
        <v>133</v>
      </c>
      <c r="D1" s="85">
        <f>SUM(D3:D102)</f>
        <v>0</v>
      </c>
      <c r="E1" s="85">
        <f>SUM(E3:E102)</f>
        <v>0</v>
      </c>
      <c r="F1" s="85">
        <f>SUM(F3:F102)</f>
        <v>0</v>
      </c>
      <c r="G1" s="85"/>
      <c r="H1" s="85">
        <f>SUM(H3:H500)</f>
        <v>0</v>
      </c>
      <c r="I1" s="85">
        <f>SUM(I3:I500)</f>
        <v>0</v>
      </c>
      <c r="J1" s="86">
        <f>IF(H1&gt;0,(H1-I1)/H1,0)</f>
        <v>0</v>
      </c>
      <c r="K1" s="85">
        <f>SUM(K3:K500)</f>
        <v>0</v>
      </c>
      <c r="L1" s="85">
        <f>SUM(L3:L500)</f>
        <v>0</v>
      </c>
      <c r="M1" s="88">
        <f>IF(K1&gt;0,(K1-L1)/K1,0)</f>
        <v>0</v>
      </c>
      <c r="N1"/>
    </row>
    <row r="2" spans="1:17" x14ac:dyDescent="0.25">
      <c r="A2" t="s">
        <v>112</v>
      </c>
      <c r="C2" s="80">
        <f>SUM(Ouput_table!$K$2:$K$99)</f>
        <v>0</v>
      </c>
      <c r="D2" s="130" t="s">
        <v>275</v>
      </c>
      <c r="E2" s="115" t="s">
        <v>134</v>
      </c>
      <c r="F2" s="115" t="s">
        <v>277</v>
      </c>
      <c r="G2" s="84" t="s">
        <v>4</v>
      </c>
      <c r="H2" s="84" t="s">
        <v>119</v>
      </c>
      <c r="I2" s="84" t="s">
        <v>120</v>
      </c>
      <c r="J2" s="84" t="s">
        <v>118</v>
      </c>
      <c r="K2" t="s">
        <v>135</v>
      </c>
      <c r="L2" t="s">
        <v>136</v>
      </c>
      <c r="M2" t="s">
        <v>137</v>
      </c>
      <c r="N2"/>
    </row>
    <row r="3" spans="1:17" x14ac:dyDescent="0.25">
      <c r="A3" t="s">
        <v>114</v>
      </c>
      <c r="C3" s="80">
        <f>SUM(Ouput_table!$N$2:$N$99)</f>
        <v>0</v>
      </c>
      <c r="D3" t="str">
        <f>IF(LEN(G3)&lt;2,"",COUNTIFS(Ouput_table!$I$2:$I$99,Summary_species!G3,Ouput_table!$T$2:$T$99,0))</f>
        <v/>
      </c>
      <c r="E3" t="str">
        <f>IF(LEN(G3)&lt;2,"",COUNTIFS(Ouput_table!$I$2:$I$99,Summary_species!G3,Ouput_table!$T$2:$T$99,"&gt;0"))</f>
        <v/>
      </c>
      <c r="F3" t="str">
        <f>IF(LEN(G3)&lt;2,"",COUNTIF(Ouput_table!$I$2:$I$100,Summary_species!G3))</f>
        <v/>
      </c>
      <c r="G3" s="74"/>
      <c r="H3" t="str">
        <f>IF(LEN(G3)&lt;2,"",SUMIF(Ouput_table!$I$2:$I$100,Summary_species!G3,Ouput_table!$N$2:$N$99))</f>
        <v/>
      </c>
      <c r="I3" t="str">
        <f>IF(LEN(G3)&lt;2,"",SUMIF(Ouput_table!$I$2:$I$100,Summary_species!G3,Ouput_table!$S$2:$S$99))</f>
        <v/>
      </c>
      <c r="J3" s="81" t="str">
        <f>IF(LEN(G3)&lt;2,"",((H3-I3)/(H3)))</f>
        <v/>
      </c>
      <c r="K3" t="str">
        <f>IF(LEN(G3)&lt;2,"",SUMIFS(Ouput_table!$N$2:$N$99,Ouput_table!$I$2:$I$99,Summary_species!G3,Ouput_table!$T$2:$T$99,"&gt;0"))</f>
        <v/>
      </c>
      <c r="L3" t="str">
        <f>IF(LEN(G3)&lt;2,"",SUMIFS(Ouput_table!$S$2:$S$99,Ouput_table!$I$2:$I$99,Summary_species!G3,Ouput_table!$T$2:$T$99,"&gt;0"))</f>
        <v/>
      </c>
      <c r="M3" s="81" t="str">
        <f>IF(LEN(G3)&lt;2,"",((K3-L3)/(K3)))</f>
        <v/>
      </c>
      <c r="N3" s="90"/>
      <c r="O3" s="90"/>
      <c r="P3" s="90"/>
      <c r="Q3" s="90"/>
    </row>
    <row r="4" spans="1:17" x14ac:dyDescent="0.25">
      <c r="A4" t="s">
        <v>115</v>
      </c>
      <c r="C4" s="80">
        <f>SUM(Ouput_table!$S$2:$S$99)</f>
        <v>0</v>
      </c>
      <c r="D4" t="str">
        <f>IF(LEN(G4)&lt;2,"",COUNTIFS(Ouput_table!$I$2:$I$99,Summary_species!G4,Ouput_table!$T$2:$T$99,0))</f>
        <v/>
      </c>
      <c r="E4" t="str">
        <f>IF(LEN(G4)&lt;2,"",COUNTIFS(Ouput_table!$I$2:$I$99,Summary_species!G4,Ouput_table!$T$2:$T$99,"&gt;0"))</f>
        <v/>
      </c>
      <c r="F4" t="str">
        <f>IF(LEN(G4)&lt;2,"",COUNTIF(Ouput_table!$I$2:$I$100,Summary_species!G4))</f>
        <v/>
      </c>
      <c r="G4" s="74"/>
      <c r="H4" t="str">
        <f>IF(LEN(G4)&lt;2,"",SUMIF(Ouput_table!$I$2:$I$100,Summary_species!G4,Ouput_table!$N$2:$N$99))</f>
        <v/>
      </c>
      <c r="I4" t="str">
        <f>IF(LEN(G4)&lt;2,"",SUMIF(Ouput_table!$I$2:$I$100,Summary_species!G4,Ouput_table!$S$2:$S$99))</f>
        <v/>
      </c>
      <c r="J4" s="81" t="str">
        <f t="shared" ref="J4:J67" si="0">IF(LEN(G4)&lt;2,"",((H4-I4)/(H4)))</f>
        <v/>
      </c>
      <c r="K4" t="str">
        <f>IF(LEN(G4)&lt;2,"",SUMIFS(Ouput_table!$N$2:$N$99,Ouput_table!$I$2:$I$99,Summary_species!G4,Ouput_table!$T$2:$T$99,"&gt;0"))</f>
        <v/>
      </c>
      <c r="L4" t="str">
        <f>IF(LEN(G4)&lt;2,"",SUMIFS(Ouput_table!$S$2:$S$99,Ouput_table!$I$2:$I$99,Summary_species!G4,Ouput_table!$T$2:$T$99,"&gt;0"))</f>
        <v/>
      </c>
      <c r="M4" s="81" t="str">
        <f t="shared" ref="M4:M67" si="1">IF(LEN(G4)&lt;2,"",((K4-L4)/(K4)))</f>
        <v/>
      </c>
      <c r="N4" s="90"/>
      <c r="O4" s="90"/>
      <c r="P4" s="90"/>
      <c r="Q4" s="90"/>
    </row>
    <row r="5" spans="1:17" x14ac:dyDescent="0.25">
      <c r="D5" t="str">
        <f>IF(LEN(G5)&lt;2,"",COUNTIFS(Ouput_table!$I$2:$I$99,Summary_species!G5,Ouput_table!$T$2:$T$99,0))</f>
        <v/>
      </c>
      <c r="E5" t="str">
        <f>IF(LEN(G5)&lt;2,"",COUNTIFS(Ouput_table!$I$2:$I$99,Summary_species!G5,Ouput_table!$T$2:$T$99,"&gt;0"))</f>
        <v/>
      </c>
      <c r="F5" t="str">
        <f>IF(LEN(G5)&lt;2,"",COUNTIF(Ouput_table!$I$2:$I$100,Summary_species!G5))</f>
        <v/>
      </c>
      <c r="G5" s="74"/>
      <c r="H5" t="str">
        <f>IF(LEN(G5)&lt;2,"",SUMIF(Ouput_table!$I$2:$I$100,Summary_species!G5,Ouput_table!$N$2:$N$99))</f>
        <v/>
      </c>
      <c r="I5" t="str">
        <f>IF(LEN(G5)&lt;2,"",SUMIF(Ouput_table!$I$2:$I$100,Summary_species!G5,Ouput_table!$S$2:$S$99))</f>
        <v/>
      </c>
      <c r="J5" s="81" t="str">
        <f t="shared" si="0"/>
        <v/>
      </c>
      <c r="K5" t="str">
        <f>IF(LEN(G5)&lt;2,"",SUMIFS(Ouput_table!$N$2:$N$99,Ouput_table!$I$2:$I$99,Summary_species!G5,Ouput_table!$T$2:$T$99,"&gt;0"))</f>
        <v/>
      </c>
      <c r="L5" t="str">
        <f>IF(LEN(G5)&lt;2,"",SUMIFS(Ouput_table!$S$2:$S$99,Ouput_table!$I$2:$I$99,Summary_species!G5,Ouput_table!$T$2:$T$99,"&gt;0"))</f>
        <v/>
      </c>
      <c r="M5" s="81" t="str">
        <f t="shared" si="1"/>
        <v/>
      </c>
      <c r="N5" s="90"/>
      <c r="O5" s="90"/>
      <c r="P5" s="90"/>
      <c r="Q5" s="90"/>
    </row>
    <row r="6" spans="1:17" x14ac:dyDescent="0.25">
      <c r="D6" t="str">
        <f>IF(LEN(G6)&lt;2,"",COUNTIFS(Ouput_table!$I$2:$I$99,Summary_species!G6,Ouput_table!$T$2:$T$99,0))</f>
        <v/>
      </c>
      <c r="E6" t="str">
        <f>IF(LEN(G6)&lt;2,"",COUNTIFS(Ouput_table!$I$2:$I$99,Summary_species!G6,Ouput_table!$T$2:$T$99,"&gt;0"))</f>
        <v/>
      </c>
      <c r="F6" t="str">
        <f>IF(LEN(G6)&lt;2,"",COUNTIF(Ouput_table!$I$2:$I$100,Summary_species!G6))</f>
        <v/>
      </c>
      <c r="G6" s="74"/>
      <c r="H6" t="str">
        <f>IF(LEN(G6)&lt;2,"",SUMIF(Ouput_table!$I$2:$I$100,Summary_species!G6,Ouput_table!$N$2:$N$99))</f>
        <v/>
      </c>
      <c r="I6" t="str">
        <f>IF(LEN(G6)&lt;2,"",SUMIF(Ouput_table!$I$2:$I$100,Summary_species!G6,Ouput_table!$S$2:$S$99))</f>
        <v/>
      </c>
      <c r="J6" s="81" t="str">
        <f t="shared" si="0"/>
        <v/>
      </c>
      <c r="K6" t="str">
        <f>IF(LEN(G6)&lt;2,"",SUMIFS(Ouput_table!$N$2:$N$99,Ouput_table!$I$2:$I$99,Summary_species!G6,Ouput_table!$T$2:$T$99,"&gt;0"))</f>
        <v/>
      </c>
      <c r="L6" t="str">
        <f>IF(LEN(G6)&lt;2,"",SUMIFS(Ouput_table!$S$2:$S$99,Ouput_table!$I$2:$I$99,Summary_species!G6,Ouput_table!$T$2:$T$99,"&gt;0"))</f>
        <v/>
      </c>
      <c r="M6" s="81" t="str">
        <f t="shared" si="1"/>
        <v/>
      </c>
      <c r="N6" s="90"/>
      <c r="O6" s="90"/>
      <c r="P6" s="90"/>
      <c r="Q6" s="90"/>
    </row>
    <row r="7" spans="1:17" ht="16.5" customHeight="1" x14ac:dyDescent="0.25">
      <c r="D7" t="str">
        <f>IF(LEN(G7)&lt;2,"",COUNTIFS(Ouput_table!$I$2:$I$99,Summary_species!G7,Ouput_table!$T$2:$T$99,0))</f>
        <v/>
      </c>
      <c r="E7" t="str">
        <f>IF(LEN(G7)&lt;2,"",COUNTIFS(Ouput_table!$I$2:$I$99,Summary_species!G7,Ouput_table!$T$2:$T$99,"&gt;0"))</f>
        <v/>
      </c>
      <c r="F7" t="str">
        <f>IF(LEN(G7)&lt;2,"",COUNTIF(Ouput_table!$I$2:$I$100,Summary_species!G7))</f>
        <v/>
      </c>
      <c r="H7" t="str">
        <f>IF(LEN(G7)&lt;2,"",SUMIF(Ouput_table!$I$2:$I$100,Summary_species!G7,Ouput_table!$N$2:$N$99))</f>
        <v/>
      </c>
      <c r="I7" t="str">
        <f>IF(LEN(G7)&lt;2,"",SUMIF(Ouput_table!$I$2:$I$100,Summary_species!G7,Ouput_table!$S$2:$S$99))</f>
        <v/>
      </c>
      <c r="J7" s="81" t="str">
        <f t="shared" si="0"/>
        <v/>
      </c>
      <c r="K7" t="str">
        <f>IF(LEN(G7)&lt;2,"",SUMIFS(Ouput_table!$N$2:$N$99,Ouput_table!$I$2:$I$99,Summary_species!G7,Ouput_table!$T$2:$T$99,"&gt;0"))</f>
        <v/>
      </c>
      <c r="L7" t="str">
        <f>IF(LEN(G7)&lt;2,"",SUMIFS(Ouput_table!$S$2:$S$99,Ouput_table!$I$2:$I$99,Summary_species!G7,Ouput_table!$T$2:$T$99,"&gt;0"))</f>
        <v/>
      </c>
      <c r="M7" s="81" t="str">
        <f t="shared" si="1"/>
        <v/>
      </c>
      <c r="O7" s="90"/>
      <c r="P7" s="90"/>
      <c r="Q7" s="90"/>
    </row>
    <row r="8" spans="1:17" ht="16.5" customHeight="1" x14ac:dyDescent="0.25">
      <c r="D8" t="str">
        <f>IF(LEN(G8)&lt;2,"",COUNTIFS(Ouput_table!$I$2:$I$99,Summary_species!G8,Ouput_table!$T$2:$T$99,0))</f>
        <v/>
      </c>
      <c r="E8" t="str">
        <f>IF(LEN(G8)&lt;2,"",COUNTIFS(Ouput_table!$I$2:$I$99,Summary_species!G8,Ouput_table!$T$2:$T$99,"&gt;0"))</f>
        <v/>
      </c>
      <c r="F8" t="str">
        <f>IF(LEN(G8)&lt;2,"",COUNTIF(Ouput_table!$I$2:$I$100,Summary_species!G8))</f>
        <v/>
      </c>
      <c r="H8" t="str">
        <f>IF(LEN(G8)&lt;2,"",SUMIF(Ouput_table!$I$2:$I$100,Summary_species!G8,Ouput_table!$N$2:$N$99))</f>
        <v/>
      </c>
      <c r="I8" t="str">
        <f>IF(LEN(G8)&lt;2,"",SUMIF(Ouput_table!$I$2:$I$100,Summary_species!G8,Ouput_table!$S$2:$S$99))</f>
        <v/>
      </c>
      <c r="J8" s="81" t="str">
        <f t="shared" si="0"/>
        <v/>
      </c>
      <c r="K8" t="str">
        <f>IF(LEN(G8)&lt;2,"",SUMIFS(Ouput_table!$N$2:$N$99,Ouput_table!$I$2:$I$99,Summary_species!G8,Ouput_table!$T$2:$T$99,"&gt;0"))</f>
        <v/>
      </c>
      <c r="L8" t="str">
        <f>IF(LEN(G8)&lt;2,"",SUMIFS(Ouput_table!$S$2:$S$99,Ouput_table!$I$2:$I$99,Summary_species!G8,Ouput_table!$T$2:$T$99,"&gt;0"))</f>
        <v/>
      </c>
      <c r="M8" s="81" t="str">
        <f t="shared" si="1"/>
        <v/>
      </c>
      <c r="O8" s="90"/>
      <c r="P8" s="90"/>
      <c r="Q8" s="90"/>
    </row>
    <row r="9" spans="1:17" ht="16.5" customHeight="1" x14ac:dyDescent="0.25">
      <c r="D9" t="str">
        <f>IF(LEN(G9)&lt;2,"",COUNTIFS(Ouput_table!$I$2:$I$99,Summary_species!G9,Ouput_table!$T$2:$T$99,0))</f>
        <v/>
      </c>
      <c r="E9" t="str">
        <f>IF(LEN(G9)&lt;2,"",COUNTIFS(Ouput_table!$I$2:$I$99,Summary_species!G9,Ouput_table!$T$2:$T$99,"&gt;0"))</f>
        <v/>
      </c>
      <c r="F9" t="str">
        <f>IF(LEN(G9)&lt;2,"",COUNTIF(Ouput_table!$I$2:$I$100,Summary_species!G9))</f>
        <v/>
      </c>
      <c r="H9" t="str">
        <f>IF(LEN(G9)&lt;2,"",SUMIF(Ouput_table!$I$2:$I$100,Summary_species!G9,Ouput_table!$N$2:$N$99))</f>
        <v/>
      </c>
      <c r="I9" t="str">
        <f>IF(LEN(G9)&lt;2,"",SUMIF(Ouput_table!$I$2:$I$100,Summary_species!G9,Ouput_table!$S$2:$S$99))</f>
        <v/>
      </c>
      <c r="J9" s="81" t="str">
        <f t="shared" si="0"/>
        <v/>
      </c>
      <c r="K9" t="str">
        <f>IF(LEN(G9)&lt;2,"",SUMIFS(Ouput_table!$N$2:$N$99,Ouput_table!$I$2:$I$99,Summary_species!G9,Ouput_table!$T$2:$T$99,"&gt;0"))</f>
        <v/>
      </c>
      <c r="L9" t="str">
        <f>IF(LEN(G9)&lt;2,"",SUMIFS(Ouput_table!$S$2:$S$99,Ouput_table!$I$2:$I$99,Summary_species!G9,Ouput_table!$T$2:$T$99,"&gt;0"))</f>
        <v/>
      </c>
      <c r="M9" s="81" t="str">
        <f t="shared" si="1"/>
        <v/>
      </c>
      <c r="O9" s="90"/>
      <c r="P9" s="90"/>
      <c r="Q9" s="90"/>
    </row>
    <row r="10" spans="1:17" ht="15" customHeight="1" x14ac:dyDescent="0.25">
      <c r="D10" t="str">
        <f>IF(LEN(G10)&lt;2,"",COUNTIFS(Ouput_table!$I$2:$I$99,Summary_species!G10,Ouput_table!$T$2:$T$99,0))</f>
        <v/>
      </c>
      <c r="E10" t="str">
        <f>IF(LEN(G10)&lt;2,"",COUNTIFS(Ouput_table!$I$2:$I$99,Summary_species!G10,Ouput_table!$T$2:$T$99,"&gt;0"))</f>
        <v/>
      </c>
      <c r="F10" t="str">
        <f>IF(LEN(G10)&lt;2,"",COUNTIF(Ouput_table!$I$2:$I$100,Summary_species!G10))</f>
        <v/>
      </c>
      <c r="H10" t="str">
        <f>IF(LEN(G10)&lt;2,"",SUMIF(Ouput_table!$I$2:$I$100,Summary_species!G10,Ouput_table!$N$2:$N$99))</f>
        <v/>
      </c>
      <c r="I10" t="str">
        <f>IF(LEN(G10)&lt;2,"",SUMIF(Ouput_table!$I$2:$I$100,Summary_species!G10,Ouput_table!$S$2:$S$99))</f>
        <v/>
      </c>
      <c r="J10" s="81" t="str">
        <f t="shared" si="0"/>
        <v/>
      </c>
      <c r="K10" t="str">
        <f>IF(LEN(G10)&lt;2,"",SUMIFS(Ouput_table!$N$2:$N$99,Ouput_table!$I$2:$I$99,Summary_species!G10,Ouput_table!$T$2:$T$99,"&gt;0"))</f>
        <v/>
      </c>
      <c r="L10" t="str">
        <f>IF(LEN(G10)&lt;2,"",SUMIFS(Ouput_table!$S$2:$S$99,Ouput_table!$I$2:$I$99,Summary_species!G10,Ouput_table!$T$2:$T$99,"&gt;0"))</f>
        <v/>
      </c>
      <c r="M10" s="81" t="str">
        <f t="shared" si="1"/>
        <v/>
      </c>
      <c r="O10" s="90"/>
      <c r="P10" s="90"/>
      <c r="Q10" s="90"/>
    </row>
    <row r="11" spans="1:17" ht="15" customHeight="1" x14ac:dyDescent="0.25">
      <c r="D11" t="str">
        <f>IF(LEN(G11)&lt;2,"",COUNTIFS(Ouput_table!$I$2:$I$99,Summary_species!G11,Ouput_table!$T$2:$T$99,0))</f>
        <v/>
      </c>
      <c r="E11" t="str">
        <f>IF(LEN(G11)&lt;2,"",COUNTIFS(Ouput_table!$I$2:$I$99,Summary_species!G11,Ouput_table!$T$2:$T$99,"&gt;0"))</f>
        <v/>
      </c>
      <c r="F11" t="str">
        <f>IF(LEN(G11)&lt;2,"",COUNTIF(Ouput_table!$I$2:$I$100,Summary_species!G11))</f>
        <v/>
      </c>
      <c r="H11" t="str">
        <f>IF(LEN(G11)&lt;2,"",SUMIF(Ouput_table!$I$2:$I$100,Summary_species!G11,Ouput_table!$N$2:$N$99))</f>
        <v/>
      </c>
      <c r="I11" t="str">
        <f>IF(LEN(G11)&lt;2,"",SUMIF(Ouput_table!$I$2:$I$100,Summary_species!G11,Ouput_table!$S$2:$S$99))</f>
        <v/>
      </c>
      <c r="J11" s="81" t="str">
        <f t="shared" si="0"/>
        <v/>
      </c>
      <c r="K11" t="str">
        <f>IF(LEN(G11)&lt;2,"",SUMIFS(Ouput_table!$N$2:$N$99,Ouput_table!$I$2:$I$99,Summary_species!G11,Ouput_table!$T$2:$T$99,"&gt;0"))</f>
        <v/>
      </c>
      <c r="L11" t="str">
        <f>IF(LEN(G11)&lt;2,"",SUMIFS(Ouput_table!$S$2:$S$99,Ouput_table!$I$2:$I$99,Summary_species!G11,Ouput_table!$T$2:$T$99,"&gt;0"))</f>
        <v/>
      </c>
      <c r="M11" s="81" t="str">
        <f t="shared" si="1"/>
        <v/>
      </c>
      <c r="O11" s="90"/>
      <c r="P11" s="90"/>
      <c r="Q11" s="90"/>
    </row>
    <row r="12" spans="1:17" ht="15" customHeight="1" x14ac:dyDescent="0.25">
      <c r="D12" t="str">
        <f>IF(LEN(G12)&lt;2,"",COUNTIFS(Ouput_table!$I$2:$I$99,Summary_species!G12,Ouput_table!$T$2:$T$99,0))</f>
        <v/>
      </c>
      <c r="E12" t="str">
        <f>IF(LEN(G12)&lt;2,"",COUNTIFS(Ouput_table!$I$2:$I$99,Summary_species!G12,Ouput_table!$T$2:$T$99,"&gt;0"))</f>
        <v/>
      </c>
      <c r="F12" t="str">
        <f>IF(LEN(G12)&lt;2,"",COUNTIF(Ouput_table!$I$2:$I$100,Summary_species!G12))</f>
        <v/>
      </c>
      <c r="H12" t="str">
        <f>IF(LEN(G12)&lt;2,"",SUMIF(Ouput_table!$I$2:$I$100,Summary_species!G12,Ouput_table!$N$2:$N$99))</f>
        <v/>
      </c>
      <c r="I12" t="str">
        <f>IF(LEN(G12)&lt;2,"",SUMIF(Ouput_table!$I$2:$I$100,Summary_species!G12,Ouput_table!$S$2:$S$99))</f>
        <v/>
      </c>
      <c r="J12" s="81" t="str">
        <f t="shared" si="0"/>
        <v/>
      </c>
      <c r="K12" t="str">
        <f>IF(LEN(G12)&lt;2,"",SUMIFS(Ouput_table!$N$2:$N$99,Ouput_table!$I$2:$I$99,Summary_species!G12,Ouput_table!$T$2:$T$99,"&gt;0"))</f>
        <v/>
      </c>
      <c r="L12" t="str">
        <f>IF(LEN(G12)&lt;2,"",SUMIFS(Ouput_table!$S$2:$S$99,Ouput_table!$I$2:$I$99,Summary_species!G12,Ouput_table!$T$2:$T$99,"&gt;0"))</f>
        <v/>
      </c>
      <c r="M12" s="81" t="str">
        <f t="shared" si="1"/>
        <v/>
      </c>
      <c r="O12" s="90"/>
      <c r="P12" s="90"/>
      <c r="Q12" s="90"/>
    </row>
    <row r="13" spans="1:17" x14ac:dyDescent="0.25">
      <c r="D13" t="str">
        <f>IF(LEN(G13)&lt;2,"",COUNTIFS(Ouput_table!$I$2:$I$99,Summary_species!G13,Ouput_table!$T$2:$T$99,0))</f>
        <v/>
      </c>
      <c r="E13" t="str">
        <f>IF(LEN(G13)&lt;2,"",COUNTIFS(Ouput_table!$I$2:$I$99,Summary_species!G13,Ouput_table!$T$2:$T$99,"&gt;0"))</f>
        <v/>
      </c>
      <c r="F13" t="str">
        <f>IF(LEN(G13)&lt;2,"",COUNTIF(Ouput_table!$I$2:$I$100,Summary_species!G13))</f>
        <v/>
      </c>
      <c r="H13" t="str">
        <f>IF(LEN(G13)&lt;2,"",SUMIF(Ouput_table!$I$2:$I$100,Summary_species!G13,Ouput_table!$N$2:$N$99))</f>
        <v/>
      </c>
      <c r="I13" t="str">
        <f>IF(LEN(G13)&lt;2,"",SUMIF(Ouput_table!$I$2:$I$100,Summary_species!G13,Ouput_table!$S$2:$S$99))</f>
        <v/>
      </c>
      <c r="J13" s="81" t="str">
        <f t="shared" si="0"/>
        <v/>
      </c>
      <c r="K13" t="str">
        <f>IF(LEN(G13)&lt;2,"",SUMIFS(Ouput_table!$N$2:$N$99,Ouput_table!$I$2:$I$99,Summary_species!G13,Ouput_table!$T$2:$T$99,"&gt;0"))</f>
        <v/>
      </c>
      <c r="L13" t="str">
        <f>IF(LEN(G13)&lt;2,"",SUMIFS(Ouput_table!$S$2:$S$99,Ouput_table!$I$2:$I$99,Summary_species!G13,Ouput_table!$T$2:$T$99,"&gt;0"))</f>
        <v/>
      </c>
      <c r="M13" s="81" t="str">
        <f t="shared" si="1"/>
        <v/>
      </c>
      <c r="O13" s="90"/>
      <c r="P13" s="90"/>
      <c r="Q13" s="90"/>
    </row>
    <row r="14" spans="1:17" x14ac:dyDescent="0.25">
      <c r="D14" t="str">
        <f>IF(LEN(G14)&lt;2,"",COUNTIFS(Ouput_table!$I$2:$I$99,Summary_species!G14,Ouput_table!$T$2:$T$99,0))</f>
        <v/>
      </c>
      <c r="E14" t="str">
        <f>IF(LEN(G14)&lt;2,"",COUNTIFS(Ouput_table!$I$2:$I$99,Summary_species!G14,Ouput_table!$T$2:$T$99,"&gt;0"))</f>
        <v/>
      </c>
      <c r="F14" t="str">
        <f>IF(LEN(G14)&lt;2,"",COUNTIF(Ouput_table!$I$2:$I$100,Summary_species!G14))</f>
        <v/>
      </c>
      <c r="H14" t="str">
        <f>IF(LEN(G14)&lt;2,"",SUMIF(Ouput_table!$I$2:$I$100,Summary_species!G14,Ouput_table!$N$2:$N$99))</f>
        <v/>
      </c>
      <c r="I14" t="str">
        <f>IF(LEN(G14)&lt;2,"",SUMIF(Ouput_table!$I$2:$I$100,Summary_species!G14,Ouput_table!$S$2:$S$99))</f>
        <v/>
      </c>
      <c r="J14" s="81" t="str">
        <f t="shared" si="0"/>
        <v/>
      </c>
      <c r="K14" t="str">
        <f>IF(LEN(G14)&lt;2,"",SUMIFS(Ouput_table!$N$2:$N$99,Ouput_table!$I$2:$I$99,Summary_species!G14,Ouput_table!$T$2:$T$99,"&gt;0"))</f>
        <v/>
      </c>
      <c r="L14" t="str">
        <f>IF(LEN(G14)&lt;2,"",SUMIFS(Ouput_table!$S$2:$S$99,Ouput_table!$I$2:$I$99,Summary_species!G14,Ouput_table!$T$2:$T$99,"&gt;0"))</f>
        <v/>
      </c>
      <c r="M14" s="81" t="str">
        <f t="shared" si="1"/>
        <v/>
      </c>
      <c r="O14" s="90"/>
      <c r="P14" s="90"/>
      <c r="Q14" s="90"/>
    </row>
    <row r="15" spans="1:17" x14ac:dyDescent="0.25">
      <c r="D15" t="str">
        <f>IF(LEN(G15)&lt;2,"",COUNTIFS(Ouput_table!$I$2:$I$99,Summary_species!G15,Ouput_table!$T$2:$T$99,0))</f>
        <v/>
      </c>
      <c r="E15" t="str">
        <f>IF(LEN(G15)&lt;2,"",COUNTIFS(Ouput_table!$I$2:$I$99,Summary_species!G15,Ouput_table!$T$2:$T$99,"&gt;0"))</f>
        <v/>
      </c>
      <c r="F15" t="str">
        <f>IF(LEN(G15)&lt;2,"",COUNTIF(Ouput_table!$I$2:$I$100,Summary_species!G15))</f>
        <v/>
      </c>
      <c r="H15" t="str">
        <f>IF(LEN(G15)&lt;2,"",SUMIF(Ouput_table!$I$2:$I$100,Summary_species!G15,Ouput_table!$N$2:$N$99))</f>
        <v/>
      </c>
      <c r="I15" t="str">
        <f>IF(LEN(G15)&lt;2,"",SUMIF(Ouput_table!$I$2:$I$100,Summary_species!G15,Ouput_table!$S$2:$S$99))</f>
        <v/>
      </c>
      <c r="J15" s="81" t="str">
        <f t="shared" si="0"/>
        <v/>
      </c>
      <c r="K15" t="str">
        <f>IF(LEN(G15)&lt;2,"",SUMIFS(Ouput_table!$N$2:$N$99,Ouput_table!$I$2:$I$99,Summary_species!G15,Ouput_table!$T$2:$T$99,"&gt;0"))</f>
        <v/>
      </c>
      <c r="L15" t="str">
        <f>IF(LEN(G15)&lt;2,"",SUMIFS(Ouput_table!$S$2:$S$99,Ouput_table!$I$2:$I$99,Summary_species!G15,Ouput_table!$T$2:$T$99,"&gt;0"))</f>
        <v/>
      </c>
      <c r="M15" s="81" t="str">
        <f t="shared" si="1"/>
        <v/>
      </c>
      <c r="O15" s="90"/>
      <c r="P15" s="90"/>
      <c r="Q15" s="90"/>
    </row>
    <row r="16" spans="1:17" x14ac:dyDescent="0.25">
      <c r="D16" t="str">
        <f>IF(LEN(G16)&lt;2,"",COUNTIFS(Ouput_table!$I$2:$I$99,Summary_species!G16,Ouput_table!$T$2:$T$99,0))</f>
        <v/>
      </c>
      <c r="E16" t="str">
        <f>IF(LEN(G16)&lt;2,"",COUNTIFS(Ouput_table!$I$2:$I$99,Summary_species!G16,Ouput_table!$T$2:$T$99,"&gt;0"))</f>
        <v/>
      </c>
      <c r="F16" t="str">
        <f>IF(LEN(G16)&lt;2,"",COUNTIF(Ouput_table!$I$2:$I$100,Summary_species!G16))</f>
        <v/>
      </c>
      <c r="H16" t="str">
        <f>IF(LEN(G16)&lt;2,"",SUMIF(Ouput_table!$I$2:$I$100,Summary_species!G16,Ouput_table!$N$2:$N$99))</f>
        <v/>
      </c>
      <c r="I16" t="str">
        <f>IF(LEN(G16)&lt;2,"",SUMIF(Ouput_table!$I$2:$I$100,Summary_species!G16,Ouput_table!$S$2:$S$99))</f>
        <v/>
      </c>
      <c r="J16" s="81" t="str">
        <f t="shared" si="0"/>
        <v/>
      </c>
      <c r="K16" t="str">
        <f>IF(LEN(G16)&lt;2,"",SUMIFS(Ouput_table!$N$2:$N$99,Ouput_table!$I$2:$I$99,Summary_species!G16,Ouput_table!$T$2:$T$99,"&gt;0"))</f>
        <v/>
      </c>
      <c r="L16" t="str">
        <f>IF(LEN(G16)&lt;2,"",SUMIFS(Ouput_table!$S$2:$S$99,Ouput_table!$I$2:$I$99,Summary_species!G16,Ouput_table!$T$2:$T$99,"&gt;0"))</f>
        <v/>
      </c>
      <c r="M16" s="81" t="str">
        <f t="shared" si="1"/>
        <v/>
      </c>
      <c r="O16" s="90"/>
      <c r="P16" s="90"/>
      <c r="Q16" s="90"/>
    </row>
    <row r="17" spans="4:17" x14ac:dyDescent="0.25">
      <c r="D17" t="str">
        <f>IF(LEN(G17)&lt;2,"",COUNTIFS(Ouput_table!$I$2:$I$99,Summary_species!G17,Ouput_table!$T$2:$T$99,0))</f>
        <v/>
      </c>
      <c r="E17" t="str">
        <f>IF(LEN(G17)&lt;2,"",COUNTIFS(Ouput_table!$I$2:$I$99,Summary_species!G17,Ouput_table!$T$2:$T$99,"&gt;0"))</f>
        <v/>
      </c>
      <c r="F17" t="str">
        <f>IF(LEN(G17)&lt;2,"",COUNTIF(Ouput_table!$I$2:$I$100,Summary_species!G17))</f>
        <v/>
      </c>
      <c r="H17" t="str">
        <f>IF(LEN(G17)&lt;2,"",SUMIF(Ouput_table!$I$2:$I$100,Summary_species!G17,Ouput_table!$N$2:$N$99))</f>
        <v/>
      </c>
      <c r="I17" t="str">
        <f>IF(LEN(G17)&lt;2,"",SUMIF(Ouput_table!$I$2:$I$100,Summary_species!G17,Ouput_table!$S$2:$S$99))</f>
        <v/>
      </c>
      <c r="J17" s="81" t="str">
        <f t="shared" si="0"/>
        <v/>
      </c>
      <c r="K17" t="str">
        <f>IF(LEN(G17)&lt;2,"",SUMIFS(Ouput_table!$N$2:$N$99,Ouput_table!$I$2:$I$99,Summary_species!G17,Ouput_table!$T$2:$T$99,"&gt;0"))</f>
        <v/>
      </c>
      <c r="L17" t="str">
        <f>IF(LEN(G17)&lt;2,"",SUMIFS(Ouput_table!$S$2:$S$99,Ouput_table!$I$2:$I$99,Summary_species!G17,Ouput_table!$T$2:$T$99,"&gt;0"))</f>
        <v/>
      </c>
      <c r="M17" s="81" t="str">
        <f t="shared" si="1"/>
        <v/>
      </c>
      <c r="O17" s="90"/>
      <c r="P17" s="90"/>
      <c r="Q17" s="90"/>
    </row>
    <row r="18" spans="4:17" x14ac:dyDescent="0.25">
      <c r="D18" t="str">
        <f>IF(LEN(G18)&lt;2,"",COUNTIFS(Ouput_table!$I$2:$I$99,Summary_species!G18,Ouput_table!$T$2:$T$99,0))</f>
        <v/>
      </c>
      <c r="E18" t="str">
        <f>IF(LEN(G18)&lt;2,"",COUNTIFS(Ouput_table!$I$2:$I$99,Summary_species!G18,Ouput_table!$T$2:$T$99,"&gt;0"))</f>
        <v/>
      </c>
      <c r="F18" t="str">
        <f>IF(LEN(G18)&lt;2,"",COUNTIF(Ouput_table!$I$2:$I$100,Summary_species!G18))</f>
        <v/>
      </c>
      <c r="H18" t="str">
        <f>IF(LEN(G18)&lt;2,"",SUMIF(Ouput_table!$I$2:$I$100,Summary_species!G18,Ouput_table!$N$2:$N$99))</f>
        <v/>
      </c>
      <c r="I18" t="str">
        <f>IF(LEN(G18)&lt;2,"",SUMIF(Ouput_table!$I$2:$I$100,Summary_species!G18,Ouput_table!$S$2:$S$99))</f>
        <v/>
      </c>
      <c r="J18" s="81" t="str">
        <f t="shared" si="0"/>
        <v/>
      </c>
      <c r="K18" t="str">
        <f>IF(LEN(G18)&lt;2,"",SUMIFS(Ouput_table!$N$2:$N$99,Ouput_table!$I$2:$I$99,Summary_species!G18,Ouput_table!$T$2:$T$99,"&gt;0"))</f>
        <v/>
      </c>
      <c r="L18" t="str">
        <f>IF(LEN(G18)&lt;2,"",SUMIFS(Ouput_table!$S$2:$S$99,Ouput_table!$I$2:$I$99,Summary_species!G18,Ouput_table!$T$2:$T$99,"&gt;0"))</f>
        <v/>
      </c>
      <c r="M18" s="81" t="str">
        <f t="shared" si="1"/>
        <v/>
      </c>
      <c r="O18" s="90"/>
      <c r="P18" s="90"/>
      <c r="Q18" s="90"/>
    </row>
    <row r="19" spans="4:17" x14ac:dyDescent="0.25">
      <c r="D19" t="str">
        <f>IF(LEN(G19)&lt;2,"",COUNTIFS(Ouput_table!$I$2:$I$99,Summary_species!G19,Ouput_table!$T$2:$T$99,0))</f>
        <v/>
      </c>
      <c r="E19" t="str">
        <f>IF(LEN(G19)&lt;2,"",COUNTIFS(Ouput_table!$I$2:$I$99,Summary_species!G19,Ouput_table!$T$2:$T$99,"&gt;0"))</f>
        <v/>
      </c>
      <c r="F19" t="str">
        <f>IF(LEN(G19)&lt;2,"",COUNTIF(Ouput_table!$I$2:$I$100,Summary_species!G19))</f>
        <v/>
      </c>
      <c r="H19" t="str">
        <f>IF(LEN(G19)&lt;2,"",SUMIF(Ouput_table!$I$2:$I$100,Summary_species!G19,Ouput_table!$N$2:$N$99))</f>
        <v/>
      </c>
      <c r="I19" t="str">
        <f>IF(LEN(G19)&lt;2,"",SUMIF(Ouput_table!$I$2:$I$100,Summary_species!G19,Ouput_table!$S$2:$S$99))</f>
        <v/>
      </c>
      <c r="J19" s="81" t="str">
        <f t="shared" si="0"/>
        <v/>
      </c>
      <c r="K19" t="str">
        <f>IF(LEN(G19)&lt;2,"",SUMIFS(Ouput_table!$N$2:$N$99,Ouput_table!$I$2:$I$99,Summary_species!G19,Ouput_table!$T$2:$T$99,"&gt;0"))</f>
        <v/>
      </c>
      <c r="L19" t="str">
        <f>IF(LEN(G19)&lt;2,"",SUMIFS(Ouput_table!$S$2:$S$99,Ouput_table!$I$2:$I$99,Summary_species!G19,Ouput_table!$T$2:$T$99,"&gt;0"))</f>
        <v/>
      </c>
      <c r="M19" s="81" t="str">
        <f t="shared" si="1"/>
        <v/>
      </c>
      <c r="O19" s="90"/>
      <c r="P19" s="90"/>
      <c r="Q19" s="90"/>
    </row>
    <row r="20" spans="4:17" x14ac:dyDescent="0.25">
      <c r="D20" t="str">
        <f>IF(LEN(G20)&lt;2,"",COUNTIFS(Ouput_table!$I$2:$I$99,Summary_species!G20,Ouput_table!$T$2:$T$99,0))</f>
        <v/>
      </c>
      <c r="E20" t="str">
        <f>IF(LEN(G20)&lt;2,"",COUNTIFS(Ouput_table!$I$2:$I$99,Summary_species!G20,Ouput_table!$T$2:$T$99,"&gt;0"))</f>
        <v/>
      </c>
      <c r="F20" t="str">
        <f>IF(LEN(G20)&lt;2,"",COUNTIF(Ouput_table!$I$2:$I$100,Summary_species!G20))</f>
        <v/>
      </c>
      <c r="H20" t="str">
        <f>IF(LEN(G20)&lt;2,"",SUMIF(Ouput_table!$I$2:$I$100,Summary_species!G20,Ouput_table!$N$2:$N$99))</f>
        <v/>
      </c>
      <c r="I20" t="str">
        <f>IF(LEN(G20)&lt;2,"",SUMIF(Ouput_table!$I$2:$I$100,Summary_species!G20,Ouput_table!$S$2:$S$99))</f>
        <v/>
      </c>
      <c r="J20" s="81" t="str">
        <f t="shared" si="0"/>
        <v/>
      </c>
      <c r="K20" t="str">
        <f>IF(LEN(G20)&lt;2,"",SUMIFS(Ouput_table!$N$2:$N$99,Ouput_table!$I$2:$I$99,Summary_species!G20,Ouput_table!$T$2:$T$99,"&gt;0"))</f>
        <v/>
      </c>
      <c r="L20" t="str">
        <f>IF(LEN(G20)&lt;2,"",SUMIFS(Ouput_table!$S$2:$S$99,Ouput_table!$I$2:$I$99,Summary_species!G20,Ouput_table!$T$2:$T$99,"&gt;0"))</f>
        <v/>
      </c>
      <c r="M20" s="81" t="str">
        <f t="shared" si="1"/>
        <v/>
      </c>
      <c r="O20" s="90"/>
      <c r="P20" s="90"/>
      <c r="Q20" s="90"/>
    </row>
    <row r="21" spans="4:17" x14ac:dyDescent="0.25">
      <c r="D21" t="str">
        <f>IF(LEN(G21)&lt;2,"",COUNTIFS(Ouput_table!$I$2:$I$99,Summary_species!G21,Ouput_table!$T$2:$T$99,0))</f>
        <v/>
      </c>
      <c r="E21" t="str">
        <f>IF(LEN(G21)&lt;2,"",COUNTIFS(Ouput_table!$I$2:$I$99,Summary_species!G21,Ouput_table!$T$2:$T$99,"&gt;0"))</f>
        <v/>
      </c>
      <c r="F21" t="str">
        <f>IF(LEN(G21)&lt;2,"",COUNTIF(Ouput_table!$I$2:$I$100,Summary_species!G21))</f>
        <v/>
      </c>
      <c r="H21" t="str">
        <f>IF(LEN(G21)&lt;2,"",SUMIF(Ouput_table!$I$2:$I$100,Summary_species!G21,Ouput_table!$N$2:$N$99))</f>
        <v/>
      </c>
      <c r="I21" t="str">
        <f>IF(LEN(G21)&lt;2,"",SUMIF(Ouput_table!$I$2:$I$100,Summary_species!G21,Ouput_table!$S$2:$S$99))</f>
        <v/>
      </c>
      <c r="J21" s="81" t="str">
        <f>IF(LEN(G21)&lt;2,"",((H21-I21)/(H21)))</f>
        <v/>
      </c>
      <c r="K21" t="str">
        <f>IF(LEN(G21)&lt;2,"",SUMIFS(Ouput_table!$N$2:$N$99,Ouput_table!$I$2:$I$99,Summary_species!G21,Ouput_table!$T$2:$T$99,"&gt;0"))</f>
        <v/>
      </c>
      <c r="L21" t="str">
        <f>IF(LEN(G21)&lt;2,"",SUMIFS(Ouput_table!$S$2:$S$99,Ouput_table!$I$2:$I$99,Summary_species!G21,Ouput_table!$T$2:$T$99,"&gt;0"))</f>
        <v/>
      </c>
      <c r="M21" s="81" t="str">
        <f t="shared" si="1"/>
        <v/>
      </c>
      <c r="O21" s="90"/>
      <c r="P21" s="90"/>
      <c r="Q21" s="90"/>
    </row>
    <row r="22" spans="4:17" x14ac:dyDescent="0.25">
      <c r="D22" t="str">
        <f>IF(LEN(G22)&lt;2,"",COUNTIFS(Ouput_table!$I$2:$I$99,Summary_species!G22,Ouput_table!$T$2:$T$99,0))</f>
        <v/>
      </c>
      <c r="E22" t="str">
        <f>IF(LEN(G22)&lt;2,"",COUNTIFS(Ouput_table!$I$2:$I$99,Summary_species!G22,Ouput_table!$T$2:$T$99,"&gt;0"))</f>
        <v/>
      </c>
      <c r="F22" t="str">
        <f>IF(LEN(G22)&lt;2,"",COUNTIF(Ouput_table!$I$2:$I$100,Summary_species!G22))</f>
        <v/>
      </c>
      <c r="H22" t="str">
        <f>IF(LEN(G22)&lt;2,"",SUMIF(Ouput_table!$I$2:$I$100,Summary_species!G22,Ouput_table!$N$2:$N$99))</f>
        <v/>
      </c>
      <c r="I22" t="str">
        <f>IF(LEN(G22)&lt;2,"",SUMIF(Ouput_table!$I$2:$I$100,Summary_species!G22,Ouput_table!$S$2:$S$99))</f>
        <v/>
      </c>
      <c r="J22" s="81" t="str">
        <f t="shared" si="0"/>
        <v/>
      </c>
      <c r="K22" t="str">
        <f>IF(LEN(G22)&lt;2,"",SUMIFS(Ouput_table!$N$2:$N$99,Ouput_table!$I$2:$I$99,Summary_species!G22,Ouput_table!$T$2:$T$99,"&gt;0"))</f>
        <v/>
      </c>
      <c r="L22" t="str">
        <f>IF(LEN(G22)&lt;2,"",SUMIFS(Ouput_table!$S$2:$S$99,Ouput_table!$I$2:$I$99,Summary_species!G22,Ouput_table!$T$2:$T$99,"&gt;0"))</f>
        <v/>
      </c>
      <c r="M22" s="81" t="str">
        <f t="shared" si="1"/>
        <v/>
      </c>
      <c r="O22" s="90"/>
      <c r="P22" s="90"/>
      <c r="Q22" s="90"/>
    </row>
    <row r="23" spans="4:17" x14ac:dyDescent="0.25">
      <c r="D23" t="str">
        <f>IF(LEN(G23)&lt;2,"",COUNTIFS(Ouput_table!$I$2:$I$99,Summary_species!G23,Ouput_table!$T$2:$T$99,0))</f>
        <v/>
      </c>
      <c r="E23" t="str">
        <f>IF(LEN(G23)&lt;2,"",COUNTIFS(Ouput_table!$I$2:$I$99,Summary_species!G23,Ouput_table!$T$2:$T$99,"&gt;0"))</f>
        <v/>
      </c>
      <c r="F23" t="str">
        <f>IF(LEN(G23)&lt;2,"",COUNTIF(Ouput_table!$I$2:$I$100,Summary_species!G23))</f>
        <v/>
      </c>
      <c r="H23" t="str">
        <f>IF(LEN(G23)&lt;2,"",SUMIF(Ouput_table!$I$2:$I$100,Summary_species!G23,Ouput_table!$N$2:$N$99))</f>
        <v/>
      </c>
      <c r="I23" t="str">
        <f>IF(LEN(G23)&lt;2,"",SUMIF(Ouput_table!$I$2:$I$100,Summary_species!G23,Ouput_table!$S$2:$S$99))</f>
        <v/>
      </c>
      <c r="J23" s="81" t="str">
        <f t="shared" si="0"/>
        <v/>
      </c>
      <c r="K23" t="str">
        <f>IF(LEN(G23)&lt;2,"",SUMIFS(Ouput_table!$N$2:$N$99,Ouput_table!$I$2:$I$99,Summary_species!G23,Ouput_table!$T$2:$T$99,"&gt;0"))</f>
        <v/>
      </c>
      <c r="L23" t="str">
        <f>IF(LEN(G23)&lt;2,"",SUMIFS(Ouput_table!$S$2:$S$99,Ouput_table!$I$2:$I$99,Summary_species!G23,Ouput_table!$T$2:$T$99,"&gt;0"))</f>
        <v/>
      </c>
      <c r="M23" s="81" t="str">
        <f t="shared" si="1"/>
        <v/>
      </c>
      <c r="O23" s="90"/>
      <c r="P23" s="90"/>
      <c r="Q23" s="90"/>
    </row>
    <row r="24" spans="4:17" x14ac:dyDescent="0.25">
      <c r="D24" t="str">
        <f>IF(LEN(G24)&lt;2,"",COUNTIFS(Ouput_table!$I$2:$I$99,Summary_species!G24,Ouput_table!$T$2:$T$99,0))</f>
        <v/>
      </c>
      <c r="E24" t="str">
        <f>IF(LEN(G24)&lt;2,"",COUNTIFS(Ouput_table!$I$2:$I$99,Summary_species!G24,Ouput_table!$T$2:$T$99,"&gt;0"))</f>
        <v/>
      </c>
      <c r="F24" t="str">
        <f>IF(LEN(G24)&lt;2,"",COUNTIF(Ouput_table!$I$2:$I$100,Summary_species!G24))</f>
        <v/>
      </c>
      <c r="H24" t="str">
        <f>IF(LEN(G24)&lt;2,"",SUMIF(Ouput_table!$I$2:$I$100,Summary_species!G24,Ouput_table!$N$2:$N$99))</f>
        <v/>
      </c>
      <c r="I24" t="str">
        <f>IF(LEN(G24)&lt;2,"",SUMIF(Ouput_table!$I$2:$I$100,Summary_species!G24,Ouput_table!$S$2:$S$99))</f>
        <v/>
      </c>
      <c r="J24" s="81" t="str">
        <f t="shared" si="0"/>
        <v/>
      </c>
      <c r="K24" t="str">
        <f>IF(LEN(G24)&lt;2,"",SUMIFS(Ouput_table!$N$2:$N$99,Ouput_table!$I$2:$I$99,Summary_species!G24,Ouput_table!$T$2:$T$99,"&gt;0"))</f>
        <v/>
      </c>
      <c r="L24" t="str">
        <f>IF(LEN(G24)&lt;2,"",SUMIFS(Ouput_table!$S$2:$S$99,Ouput_table!$I$2:$I$99,Summary_species!G24,Ouput_table!$T$2:$T$99,"&gt;0"))</f>
        <v/>
      </c>
      <c r="M24" s="81" t="str">
        <f t="shared" si="1"/>
        <v/>
      </c>
      <c r="O24" s="90"/>
      <c r="P24" s="90"/>
      <c r="Q24" s="90"/>
    </row>
    <row r="25" spans="4:17" x14ac:dyDescent="0.25">
      <c r="D25" t="str">
        <f>IF(LEN(G25)&lt;2,"",COUNTIFS(Ouput_table!$I$2:$I$99,Summary_species!G25,Ouput_table!$T$2:$T$99,0))</f>
        <v/>
      </c>
      <c r="E25" t="str">
        <f>IF(LEN(G25)&lt;2,"",COUNTIFS(Ouput_table!$I$2:$I$99,Summary_species!G25,Ouput_table!$T$2:$T$99,"&gt;0"))</f>
        <v/>
      </c>
      <c r="F25" t="str">
        <f>IF(LEN(G25)&lt;2,"",COUNTIF(Ouput_table!$I$2:$I$100,Summary_species!G25))</f>
        <v/>
      </c>
      <c r="H25" t="str">
        <f>IF(LEN(G25)&lt;2,"",SUMIF(Ouput_table!$I$2:$I$100,Summary_species!G25,Ouput_table!$N$2:$N$99))</f>
        <v/>
      </c>
      <c r="I25" t="str">
        <f>IF(LEN(G25)&lt;2,"",SUMIF(Ouput_table!$I$2:$I$100,Summary_species!G25,Ouput_table!$S$2:$S$99))</f>
        <v/>
      </c>
      <c r="J25" s="81" t="str">
        <f t="shared" si="0"/>
        <v/>
      </c>
      <c r="K25" t="str">
        <f>IF(LEN(G25)&lt;2,"",SUMIFS(Ouput_table!$N$2:$N$99,Ouput_table!$I$2:$I$99,Summary_species!G25,Ouput_table!$T$2:$T$99,"&gt;0"))</f>
        <v/>
      </c>
      <c r="L25" t="str">
        <f>IF(LEN(G25)&lt;2,"",SUMIFS(Ouput_table!$S$2:$S$99,Ouput_table!$I$2:$I$99,Summary_species!G25,Ouput_table!$T$2:$T$99,"&gt;0"))</f>
        <v/>
      </c>
      <c r="M25" s="81" t="str">
        <f t="shared" si="1"/>
        <v/>
      </c>
      <c r="O25" s="90"/>
      <c r="P25" s="90"/>
      <c r="Q25" s="90"/>
    </row>
    <row r="26" spans="4:17" x14ac:dyDescent="0.25">
      <c r="D26" t="str">
        <f>IF(LEN(G26)&lt;2,"",COUNTIFS(Ouput_table!$I$2:$I$99,Summary_species!G26,Ouput_table!$T$2:$T$99,0))</f>
        <v/>
      </c>
      <c r="E26" t="str">
        <f>IF(LEN(G26)&lt;2,"",COUNTIFS(Ouput_table!$I$2:$I$99,Summary_species!G26,Ouput_table!$T$2:$T$99,"&gt;0"))</f>
        <v/>
      </c>
      <c r="F26" t="str">
        <f>IF(LEN(G26)&lt;2,"",COUNTIF(Ouput_table!$I$2:$I$100,Summary_species!G26))</f>
        <v/>
      </c>
      <c r="H26" t="str">
        <f>IF(LEN(G26)&lt;2,"",SUMIF(Ouput_table!$I$2:$I$100,Summary_species!G26,Ouput_table!$N$2:$N$99))</f>
        <v/>
      </c>
      <c r="I26" t="str">
        <f>IF(LEN(G26)&lt;2,"",SUMIF(Ouput_table!$I$2:$I$100,Summary_species!G26,Ouput_table!$S$2:$S$99))</f>
        <v/>
      </c>
      <c r="J26" s="81" t="str">
        <f t="shared" si="0"/>
        <v/>
      </c>
      <c r="K26" t="str">
        <f>IF(LEN(G26)&lt;2,"",SUMIFS(Ouput_table!$N$2:$N$99,Ouput_table!$I$2:$I$99,Summary_species!G26,Ouput_table!$T$2:$T$99,"&gt;0"))</f>
        <v/>
      </c>
      <c r="L26" t="str">
        <f>IF(LEN(G26)&lt;2,"",SUMIFS(Ouput_table!$S$2:$S$99,Ouput_table!$I$2:$I$99,Summary_species!G26,Ouput_table!$T$2:$T$99,"&gt;0"))</f>
        <v/>
      </c>
      <c r="M26" s="81" t="str">
        <f t="shared" si="1"/>
        <v/>
      </c>
      <c r="O26" s="90"/>
      <c r="P26" s="90"/>
      <c r="Q26" s="90"/>
    </row>
    <row r="27" spans="4:17" x14ac:dyDescent="0.25">
      <c r="D27" t="str">
        <f>IF(LEN(G27)&lt;2,"",COUNTIFS(Ouput_table!$I$2:$I$99,Summary_species!G27,Ouput_table!$T$2:$T$99,0))</f>
        <v/>
      </c>
      <c r="E27" t="str">
        <f>IF(LEN(G27)&lt;2,"",COUNTIFS(Ouput_table!$I$2:$I$99,Summary_species!G27,Ouput_table!$T$2:$T$99,"&gt;0"))</f>
        <v/>
      </c>
      <c r="F27" t="str">
        <f>IF(LEN(G27)&lt;2,"",COUNTIF(Ouput_table!$I$2:$I$100,Summary_species!G27))</f>
        <v/>
      </c>
      <c r="H27" t="str">
        <f>IF(LEN(G27)&lt;2,"",SUMIF(Ouput_table!$I$2:$I$100,Summary_species!G27,Ouput_table!$N$2:$N$99))</f>
        <v/>
      </c>
      <c r="I27" t="str">
        <f>IF(LEN(G27)&lt;2,"",SUMIF(Ouput_table!$I$2:$I$100,Summary_species!G27,Ouput_table!$S$2:$S$99))</f>
        <v/>
      </c>
      <c r="J27" s="81" t="str">
        <f t="shared" si="0"/>
        <v/>
      </c>
      <c r="K27" t="str">
        <f>IF(LEN(G27)&lt;2,"",SUMIFS(Ouput_table!$N$2:$N$99,Ouput_table!$I$2:$I$99,Summary_species!G27,Ouput_table!$T$2:$T$99,"&gt;0"))</f>
        <v/>
      </c>
      <c r="L27" t="str">
        <f>IF(LEN(G27)&lt;2,"",SUMIFS(Ouput_table!$S$2:$S$99,Ouput_table!$I$2:$I$99,Summary_species!G27,Ouput_table!$T$2:$T$99,"&gt;0"))</f>
        <v/>
      </c>
      <c r="M27" s="81" t="str">
        <f t="shared" si="1"/>
        <v/>
      </c>
      <c r="O27" s="90"/>
      <c r="P27" s="90"/>
      <c r="Q27" s="90"/>
    </row>
    <row r="28" spans="4:17" x14ac:dyDescent="0.25">
      <c r="D28" t="str">
        <f>IF(LEN(G28)&lt;2,"",COUNTIFS(Ouput_table!$I$2:$I$99,Summary_species!G28,Ouput_table!$T$2:$T$99,0))</f>
        <v/>
      </c>
      <c r="E28" t="str">
        <f>IF(LEN(G28)&lt;2,"",COUNTIFS(Ouput_table!$I$2:$I$99,Summary_species!G28,Ouput_table!$T$2:$T$99,"&gt;0"))</f>
        <v/>
      </c>
      <c r="F28" t="str">
        <f>IF(LEN(G28)&lt;2,"",COUNTIF(Ouput_table!$I$2:$I$100,Summary_species!G28))</f>
        <v/>
      </c>
      <c r="H28" t="str">
        <f>IF(LEN(G28)&lt;2,"",SUMIF(Ouput_table!$I$2:$I$100,Summary_species!G28,Ouput_table!$N$2:$N$99))</f>
        <v/>
      </c>
      <c r="I28" t="str">
        <f>IF(LEN(G28)&lt;2,"",SUMIF(Ouput_table!$I$2:$I$100,Summary_species!G28,Ouput_table!$S$2:$S$99))</f>
        <v/>
      </c>
      <c r="J28" s="81" t="str">
        <f t="shared" si="0"/>
        <v/>
      </c>
      <c r="K28" t="str">
        <f>IF(LEN(G28)&lt;2,"",SUMIFS(Ouput_table!$N$2:$N$99,Ouput_table!$I$2:$I$99,Summary_species!G28,Ouput_table!$T$2:$T$99,"&gt;0"))</f>
        <v/>
      </c>
      <c r="L28" t="str">
        <f>IF(LEN(G28)&lt;2,"",SUMIFS(Ouput_table!$S$2:$S$99,Ouput_table!$I$2:$I$99,Summary_species!G28,Ouput_table!$T$2:$T$99,"&gt;0"))</f>
        <v/>
      </c>
      <c r="M28" s="81" t="str">
        <f t="shared" si="1"/>
        <v/>
      </c>
      <c r="O28" s="90"/>
      <c r="P28" s="90"/>
      <c r="Q28" s="90"/>
    </row>
    <row r="29" spans="4:17" x14ac:dyDescent="0.25">
      <c r="D29" t="str">
        <f>IF(LEN(G29)&lt;2,"",COUNTIFS(Ouput_table!$I$2:$I$99,Summary_species!G29,Ouput_table!$T$2:$T$99,0))</f>
        <v/>
      </c>
      <c r="E29" t="str">
        <f>IF(LEN(G29)&lt;2,"",COUNTIFS(Ouput_table!$I$2:$I$99,Summary_species!G29,Ouput_table!$T$2:$T$99,"&gt;0"))</f>
        <v/>
      </c>
      <c r="F29" t="str">
        <f>IF(LEN(G29)&lt;2,"",COUNTIF(Ouput_table!$I$2:$I$100,Summary_species!G29))</f>
        <v/>
      </c>
      <c r="H29" t="str">
        <f>IF(LEN(G29)&lt;2,"",SUMIF(Ouput_table!$I$2:$I$100,Summary_species!G29,Ouput_table!$N$2:$N$99))</f>
        <v/>
      </c>
      <c r="I29" t="str">
        <f>IF(LEN(G29)&lt;2,"",SUMIF(Ouput_table!$I$2:$I$100,Summary_species!G29,Ouput_table!$S$2:$S$99))</f>
        <v/>
      </c>
      <c r="J29" s="81" t="str">
        <f t="shared" si="0"/>
        <v/>
      </c>
      <c r="K29" t="str">
        <f>IF(LEN(G29)&lt;2,"",SUMIFS(Ouput_table!$N$2:$N$99,Ouput_table!$I$2:$I$99,Summary_species!G29,Ouput_table!$T$2:$T$99,"&gt;0"))</f>
        <v/>
      </c>
      <c r="L29" t="str">
        <f>IF(LEN(G29)&lt;2,"",SUMIFS(Ouput_table!$S$2:$S$99,Ouput_table!$I$2:$I$99,Summary_species!G29,Ouput_table!$T$2:$T$99,"&gt;0"))</f>
        <v/>
      </c>
      <c r="M29" s="81" t="str">
        <f t="shared" si="1"/>
        <v/>
      </c>
      <c r="O29" s="90"/>
      <c r="P29" s="90"/>
      <c r="Q29" s="90"/>
    </row>
    <row r="30" spans="4:17" x14ac:dyDescent="0.25">
      <c r="D30" t="str">
        <f>IF(LEN(G30)&lt;2,"",COUNTIFS(Ouput_table!$I$2:$I$99,Summary_species!G30,Ouput_table!$T$2:$T$99,0))</f>
        <v/>
      </c>
      <c r="E30" t="str">
        <f>IF(LEN(G30)&lt;2,"",COUNTIFS(Ouput_table!$I$2:$I$99,Summary_species!G30,Ouput_table!$T$2:$T$99,"&gt;0"))</f>
        <v/>
      </c>
      <c r="F30" t="str">
        <f>IF(LEN(G30)&lt;2,"",COUNTIF(Ouput_table!$I$2:$I$100,Summary_species!G30))</f>
        <v/>
      </c>
      <c r="H30" t="str">
        <f>IF(LEN(G30)&lt;2,"",SUMIF(Ouput_table!$I$2:$I$100,Summary_species!G30,Ouput_table!$N$2:$N$99))</f>
        <v/>
      </c>
      <c r="I30" t="str">
        <f>IF(LEN(G30)&lt;2,"",SUMIF(Ouput_table!$I$2:$I$100,Summary_species!G30,Ouput_table!$S$2:$S$99))</f>
        <v/>
      </c>
      <c r="J30" s="81" t="str">
        <f t="shared" si="0"/>
        <v/>
      </c>
      <c r="K30" t="str">
        <f>IF(LEN(G30)&lt;2,"",SUMIFS(Ouput_table!$N$2:$N$99,Ouput_table!$I$2:$I$99,Summary_species!G30,Ouput_table!$T$2:$T$99,"&gt;0"))</f>
        <v/>
      </c>
      <c r="L30" t="str">
        <f>IF(LEN(G30)&lt;2,"",SUMIFS(Ouput_table!$S$2:$S$99,Ouput_table!$I$2:$I$99,Summary_species!G30,Ouput_table!$T$2:$T$99,"&gt;0"))</f>
        <v/>
      </c>
      <c r="M30" s="81" t="str">
        <f t="shared" si="1"/>
        <v/>
      </c>
      <c r="O30" s="90"/>
      <c r="P30" s="90"/>
      <c r="Q30" s="90"/>
    </row>
    <row r="31" spans="4:17" x14ac:dyDescent="0.25">
      <c r="D31" t="str">
        <f>IF(LEN(G31)&lt;2,"",COUNTIFS(Ouput_table!$I$2:$I$99,Summary_species!G31,Ouput_table!$T$2:$T$99,0))</f>
        <v/>
      </c>
      <c r="E31" t="str">
        <f>IF(LEN(G31)&lt;2,"",COUNTIFS(Ouput_table!$I$2:$I$99,Summary_species!G31,Ouput_table!$T$2:$T$99,"&gt;0"))</f>
        <v/>
      </c>
      <c r="F31" t="str">
        <f>IF(LEN(G31)&lt;2,"",COUNTIF(Ouput_table!$I$2:$I$100,Summary_species!G31))</f>
        <v/>
      </c>
      <c r="H31" t="str">
        <f>IF(LEN(G31)&lt;2,"",SUMIF(Ouput_table!$I$2:$I$100,Summary_species!G31,Ouput_table!$N$2:$N$99))</f>
        <v/>
      </c>
      <c r="I31" t="str">
        <f>IF(LEN(G31)&lt;2,"",SUMIF(Ouput_table!$I$2:$I$100,Summary_species!G31,Ouput_table!$S$2:$S$99))</f>
        <v/>
      </c>
      <c r="J31" s="81" t="str">
        <f t="shared" si="0"/>
        <v/>
      </c>
      <c r="K31" t="str">
        <f>IF(LEN(G31)&lt;2,"",SUMIFS(Ouput_table!$N$2:$N$99,Ouput_table!$I$2:$I$99,Summary_species!G31,Ouput_table!$T$2:$T$99,"&gt;0"))</f>
        <v/>
      </c>
      <c r="L31" t="str">
        <f>IF(LEN(G31)&lt;2,"",SUMIFS(Ouput_table!$S$2:$S$99,Ouput_table!$I$2:$I$99,Summary_species!G31,Ouput_table!$T$2:$T$99,"&gt;0"))</f>
        <v/>
      </c>
      <c r="M31" s="81" t="str">
        <f t="shared" si="1"/>
        <v/>
      </c>
      <c r="O31" s="90"/>
      <c r="P31" s="90"/>
      <c r="Q31" s="90"/>
    </row>
    <row r="32" spans="4:17" x14ac:dyDescent="0.25">
      <c r="D32" t="str">
        <f>IF(LEN(G32)&lt;2,"",COUNTIFS(Ouput_table!$I$2:$I$99,Summary_species!G32,Ouput_table!$T$2:$T$99,0))</f>
        <v/>
      </c>
      <c r="E32" t="str">
        <f>IF(LEN(G32)&lt;2,"",COUNTIFS(Ouput_table!$I$2:$I$99,Summary_species!G32,Ouput_table!$T$2:$T$99,"&gt;0"))</f>
        <v/>
      </c>
      <c r="F32" t="str">
        <f>IF(LEN(G32)&lt;2,"",COUNTIF(Ouput_table!$I$2:$I$100,Summary_species!G32))</f>
        <v/>
      </c>
      <c r="H32" t="str">
        <f>IF(LEN(G32)&lt;2,"",SUMIF(Ouput_table!$I$2:$I$100,Summary_species!G32,Ouput_table!$N$2:$N$99))</f>
        <v/>
      </c>
      <c r="I32" t="str">
        <f>IF(LEN(G32)&lt;2,"",SUMIF(Ouput_table!$I$2:$I$100,Summary_species!G32,Ouput_table!$S$2:$S$99))</f>
        <v/>
      </c>
      <c r="J32" s="81" t="str">
        <f t="shared" si="0"/>
        <v/>
      </c>
      <c r="K32" t="str">
        <f>IF(LEN(G32)&lt;2,"",SUMIFS(Ouput_table!$N$2:$N$99,Ouput_table!$I$2:$I$99,Summary_species!G32,Ouput_table!$T$2:$T$99,"&gt;0"))</f>
        <v/>
      </c>
      <c r="L32" t="str">
        <f>IF(LEN(G32)&lt;2,"",SUMIFS(Ouput_table!$S$2:$S$99,Ouput_table!$I$2:$I$99,Summary_species!G32,Ouput_table!$T$2:$T$99,"&gt;0"))</f>
        <v/>
      </c>
      <c r="M32" s="81" t="str">
        <f t="shared" si="1"/>
        <v/>
      </c>
      <c r="O32" s="90"/>
      <c r="P32" s="90"/>
      <c r="Q32" s="90"/>
    </row>
    <row r="33" spans="4:17" x14ac:dyDescent="0.25">
      <c r="D33" t="str">
        <f>IF(LEN(G33)&lt;2,"",COUNTIFS(Ouput_table!$I$2:$I$99,Summary_species!G33,Ouput_table!$T$2:$T$99,0))</f>
        <v/>
      </c>
      <c r="E33" t="str">
        <f>IF(LEN(G33)&lt;2,"",COUNTIFS(Ouput_table!$I$2:$I$99,Summary_species!G33,Ouput_table!$T$2:$T$99,"&gt;0"))</f>
        <v/>
      </c>
      <c r="F33" t="str">
        <f>IF(LEN(G33)&lt;2,"",COUNTIF(Ouput_table!$I$2:$I$100,Summary_species!G33))</f>
        <v/>
      </c>
      <c r="H33" t="str">
        <f>IF(LEN(G33)&lt;2,"",SUMIF(Ouput_table!$I$2:$I$100,Summary_species!G33,Ouput_table!$N$2:$N$99))</f>
        <v/>
      </c>
      <c r="I33" t="str">
        <f>IF(LEN(G33)&lt;2,"",SUMIF(Ouput_table!$I$2:$I$100,Summary_species!G33,Ouput_table!$S$2:$S$99))</f>
        <v/>
      </c>
      <c r="J33" s="81" t="str">
        <f t="shared" si="0"/>
        <v/>
      </c>
      <c r="K33" t="str">
        <f>IF(LEN(G33)&lt;2,"",SUMIFS(Ouput_table!$N$2:$N$99,Ouput_table!$I$2:$I$99,Summary_species!G33,Ouput_table!$T$2:$T$99,"&gt;0"))</f>
        <v/>
      </c>
      <c r="L33" t="str">
        <f>IF(LEN(G33)&lt;2,"",SUMIFS(Ouput_table!$S$2:$S$99,Ouput_table!$I$2:$I$99,Summary_species!G33,Ouput_table!$T$2:$T$99,"&gt;0"))</f>
        <v/>
      </c>
      <c r="M33" s="81" t="str">
        <f t="shared" si="1"/>
        <v/>
      </c>
      <c r="O33" s="90"/>
      <c r="P33" s="90"/>
      <c r="Q33" s="90"/>
    </row>
    <row r="34" spans="4:17" x14ac:dyDescent="0.25">
      <c r="D34" t="str">
        <f>IF(LEN(G34)&lt;2,"",COUNTIFS(Ouput_table!$I$2:$I$99,Summary_species!G34,Ouput_table!$T$2:$T$99,0))</f>
        <v/>
      </c>
      <c r="E34" t="str">
        <f>IF(LEN(G34)&lt;2,"",COUNTIFS(Ouput_table!$I$2:$I$99,Summary_species!G34,Ouput_table!$T$2:$T$99,"&gt;0"))</f>
        <v/>
      </c>
      <c r="F34" t="str">
        <f>IF(LEN(G34)&lt;2,"",COUNTIF(Ouput_table!$I$2:$I$100,Summary_species!G34))</f>
        <v/>
      </c>
      <c r="H34" t="str">
        <f>IF(LEN(G34)&lt;2,"",SUMIF(Ouput_table!$I$2:$I$100,Summary_species!G34,Ouput_table!$N$2:$N$99))</f>
        <v/>
      </c>
      <c r="I34" t="str">
        <f>IF(LEN(G34)&lt;2,"",SUMIF(Ouput_table!$I$2:$I$100,Summary_species!G34,Ouput_table!$S$2:$S$99))</f>
        <v/>
      </c>
      <c r="J34" s="81" t="str">
        <f t="shared" si="0"/>
        <v/>
      </c>
      <c r="K34" t="str">
        <f>IF(LEN(G34)&lt;2,"",SUMIFS(Ouput_table!$N$2:$N$99,Ouput_table!$I$2:$I$99,Summary_species!G34,Ouput_table!$T$2:$T$99,"&gt;0"))</f>
        <v/>
      </c>
      <c r="L34" t="str">
        <f>IF(LEN(G34)&lt;2,"",SUMIFS(Ouput_table!$S$2:$S$99,Ouput_table!$I$2:$I$99,Summary_species!G34,Ouput_table!$T$2:$T$99,"&gt;0"))</f>
        <v/>
      </c>
      <c r="M34" s="81" t="str">
        <f t="shared" si="1"/>
        <v/>
      </c>
      <c r="O34" s="90"/>
      <c r="P34" s="90"/>
      <c r="Q34" s="90"/>
    </row>
    <row r="35" spans="4:17" x14ac:dyDescent="0.25">
      <c r="D35" t="str">
        <f>IF(LEN(G35)&lt;2,"",COUNTIFS(Ouput_table!$I$2:$I$99,Summary_species!G35,Ouput_table!$T$2:$T$99,0))</f>
        <v/>
      </c>
      <c r="E35" t="str">
        <f>IF(LEN(G35)&lt;2,"",COUNTIFS(Ouput_table!$I$2:$I$99,Summary_species!G35,Ouput_table!$T$2:$T$99,"&gt;0"))</f>
        <v/>
      </c>
      <c r="F35" t="str">
        <f>IF(LEN(G35)&lt;2,"",COUNTIF(Ouput_table!$I$2:$I$100,Summary_species!G35))</f>
        <v/>
      </c>
      <c r="H35" t="str">
        <f>IF(LEN(G35)&lt;2,"",SUMIF(Ouput_table!$I$2:$I$100,Summary_species!G35,Ouput_table!$N$2:$N$99))</f>
        <v/>
      </c>
      <c r="I35" t="str">
        <f>IF(LEN(G35)&lt;2,"",SUMIF(Ouput_table!$I$2:$I$100,Summary_species!G35,Ouput_table!$S$2:$S$99))</f>
        <v/>
      </c>
      <c r="J35" s="81" t="str">
        <f t="shared" si="0"/>
        <v/>
      </c>
      <c r="K35" t="str">
        <f>IF(LEN(G35)&lt;2,"",SUMIFS(Ouput_table!$N$2:$N$99,Ouput_table!$I$2:$I$99,Summary_species!G35,Ouput_table!$T$2:$T$99,"&gt;0"))</f>
        <v/>
      </c>
      <c r="L35" t="str">
        <f>IF(LEN(G35)&lt;2,"",SUMIFS(Ouput_table!$S$2:$S$99,Ouput_table!$I$2:$I$99,Summary_species!G35,Ouput_table!$T$2:$T$99,"&gt;0"))</f>
        <v/>
      </c>
      <c r="M35" s="81" t="str">
        <f t="shared" si="1"/>
        <v/>
      </c>
      <c r="O35" s="90"/>
      <c r="P35" s="90"/>
      <c r="Q35" s="90"/>
    </row>
    <row r="36" spans="4:17" x14ac:dyDescent="0.25">
      <c r="D36" t="str">
        <f>IF(LEN(G36)&lt;2,"",COUNTIFS(Ouput_table!$I$2:$I$99,Summary_species!G36,Ouput_table!$T$2:$T$99,0))</f>
        <v/>
      </c>
      <c r="E36" t="str">
        <f>IF(LEN(G36)&lt;2,"",COUNTIFS(Ouput_table!$I$2:$I$99,Summary_species!G36,Ouput_table!$T$2:$T$99,"&gt;0"))</f>
        <v/>
      </c>
      <c r="F36" t="str">
        <f>IF(LEN(G36)&lt;2,"",COUNTIF(Ouput_table!$I$2:$I$100,Summary_species!G36))</f>
        <v/>
      </c>
      <c r="H36" t="str">
        <f>IF(LEN(G36)&lt;2,"",SUMIF(Ouput_table!$I$2:$I$100,Summary_species!G36,Ouput_table!$N$2:$N$99))</f>
        <v/>
      </c>
      <c r="I36" t="str">
        <f>IF(LEN(G36)&lt;2,"",SUMIF(Ouput_table!$I$2:$I$100,Summary_species!G36,Ouput_table!$S$2:$S$99))</f>
        <v/>
      </c>
      <c r="J36" s="81" t="str">
        <f t="shared" si="0"/>
        <v/>
      </c>
      <c r="K36" t="str">
        <f>IF(LEN(G36)&lt;2,"",SUMIFS(Ouput_table!$N$2:$N$99,Ouput_table!$I$2:$I$99,Summary_species!G36,Ouput_table!$T$2:$T$99,"&gt;0"))</f>
        <v/>
      </c>
      <c r="L36" t="str">
        <f>IF(LEN(G36)&lt;2,"",SUMIFS(Ouput_table!$S$2:$S$99,Ouput_table!$I$2:$I$99,Summary_species!G36,Ouput_table!$T$2:$T$99,"&gt;0"))</f>
        <v/>
      </c>
      <c r="M36" s="81" t="str">
        <f t="shared" si="1"/>
        <v/>
      </c>
      <c r="O36" s="90"/>
      <c r="P36" s="90"/>
      <c r="Q36" s="90"/>
    </row>
    <row r="37" spans="4:17" x14ac:dyDescent="0.25">
      <c r="D37" t="str">
        <f>IF(LEN(G37)&lt;2,"",COUNTIFS(Ouput_table!$I$2:$I$99,Summary_species!G37,Ouput_table!$T$2:$T$99,0))</f>
        <v/>
      </c>
      <c r="E37" t="str">
        <f>IF(LEN(G37)&lt;2,"",COUNTIFS(Ouput_table!$I$2:$I$99,Summary_species!G37,Ouput_table!$T$2:$T$99,"&gt;0"))</f>
        <v/>
      </c>
      <c r="F37" t="str">
        <f>IF(LEN(G37)&lt;2,"",COUNTIF(Ouput_table!$I$2:$I$100,Summary_species!G37))</f>
        <v/>
      </c>
      <c r="H37" t="str">
        <f>IF(LEN(G37)&lt;2,"",SUMIF(Ouput_table!$I$2:$I$100,Summary_species!G37,Ouput_table!$N$2:$N$99))</f>
        <v/>
      </c>
      <c r="I37" t="str">
        <f>IF(LEN(G37)&lt;2,"",SUMIF(Ouput_table!$I$2:$I$100,Summary_species!G37,Ouput_table!$S$2:$S$99))</f>
        <v/>
      </c>
      <c r="J37" s="81" t="str">
        <f t="shared" si="0"/>
        <v/>
      </c>
      <c r="K37" t="str">
        <f>IF(LEN(G37)&lt;2,"",SUMIFS(Ouput_table!$N$2:$N$99,Ouput_table!$I$2:$I$99,Summary_species!G37,Ouput_table!$T$2:$T$99,"&gt;0"))</f>
        <v/>
      </c>
      <c r="L37" t="str">
        <f>IF(LEN(G37)&lt;2,"",SUMIFS(Ouput_table!$S$2:$S$99,Ouput_table!$I$2:$I$99,Summary_species!G37,Ouput_table!$T$2:$T$99,"&gt;0"))</f>
        <v/>
      </c>
      <c r="M37" s="81" t="str">
        <f t="shared" si="1"/>
        <v/>
      </c>
      <c r="O37" s="90"/>
      <c r="P37" s="90"/>
      <c r="Q37" s="90"/>
    </row>
    <row r="38" spans="4:17" x14ac:dyDescent="0.25">
      <c r="D38" t="str">
        <f>IF(LEN(G38)&lt;2,"",COUNTIFS(Ouput_table!$I$2:$I$99,Summary_species!G38,Ouput_table!$T$2:$T$99,0))</f>
        <v/>
      </c>
      <c r="E38" t="str">
        <f>IF(LEN(G38)&lt;2,"",COUNTIFS(Ouput_table!$I$2:$I$99,Summary_species!G38,Ouput_table!$T$2:$T$99,"&gt;0"))</f>
        <v/>
      </c>
      <c r="F38" t="str">
        <f>IF(LEN(G38)&lt;2,"",COUNTIF(Ouput_table!$I$2:$I$100,Summary_species!G38))</f>
        <v/>
      </c>
      <c r="H38" t="str">
        <f>IF(LEN(G38)&lt;2,"",SUMIF(Ouput_table!$I$2:$I$100,Summary_species!G38,Ouput_table!$N$2:$N$99))</f>
        <v/>
      </c>
      <c r="I38" t="str">
        <f>IF(LEN(G38)&lt;2,"",SUMIF(Ouput_table!$I$2:$I$100,Summary_species!G38,Ouput_table!$S$2:$S$99))</f>
        <v/>
      </c>
      <c r="J38" s="81" t="str">
        <f t="shared" si="0"/>
        <v/>
      </c>
      <c r="K38" t="str">
        <f>IF(LEN(G38)&lt;2,"",SUMIFS(Ouput_table!$N$2:$N$99,Ouput_table!$I$2:$I$99,Summary_species!G38,Ouput_table!$T$2:$T$99,"&gt;0"))</f>
        <v/>
      </c>
      <c r="L38" t="str">
        <f>IF(LEN(G38)&lt;2,"",SUMIFS(Ouput_table!$S$2:$S$99,Ouput_table!$I$2:$I$99,Summary_species!G38,Ouput_table!$T$2:$T$99,"&gt;0"))</f>
        <v/>
      </c>
      <c r="M38" s="81" t="str">
        <f t="shared" si="1"/>
        <v/>
      </c>
      <c r="O38" s="90"/>
      <c r="P38" s="90"/>
      <c r="Q38" s="90"/>
    </row>
    <row r="39" spans="4:17" x14ac:dyDescent="0.25">
      <c r="D39" t="str">
        <f>IF(LEN(G39)&lt;2,"",COUNTIFS(Ouput_table!$I$2:$I$99,Summary_species!G39,Ouput_table!$T$2:$T$99,0))</f>
        <v/>
      </c>
      <c r="E39" t="str">
        <f>IF(LEN(G39)&lt;2,"",COUNTIFS(Ouput_table!$I$2:$I$99,Summary_species!G39,Ouput_table!$T$2:$T$99,"&gt;0"))</f>
        <v/>
      </c>
      <c r="F39" t="str">
        <f>IF(LEN(G39)&lt;2,"",COUNTIF(Ouput_table!$I$2:$I$100,Summary_species!G39))</f>
        <v/>
      </c>
      <c r="H39" t="str">
        <f>IF(LEN(G39)&lt;2,"",SUMIF(Ouput_table!$I$2:$I$100,Summary_species!G39,Ouput_table!$N$2:$N$99))</f>
        <v/>
      </c>
      <c r="I39" t="str">
        <f>IF(LEN(G39)&lt;2,"",SUMIF(Ouput_table!$I$2:$I$100,Summary_species!G39,Ouput_table!$S$2:$S$99))</f>
        <v/>
      </c>
      <c r="J39" s="81" t="str">
        <f t="shared" si="0"/>
        <v/>
      </c>
      <c r="K39" t="str">
        <f>IF(LEN(G39)&lt;2,"",SUMIFS(Ouput_table!$N$2:$N$99,Ouput_table!$I$2:$I$99,Summary_species!G39,Ouput_table!$T$2:$T$99,"&gt;0"))</f>
        <v/>
      </c>
      <c r="L39" t="str">
        <f>IF(LEN(G39)&lt;2,"",SUMIFS(Ouput_table!$S$2:$S$99,Ouput_table!$I$2:$I$99,Summary_species!G39,Ouput_table!$T$2:$T$99,"&gt;0"))</f>
        <v/>
      </c>
      <c r="M39" s="81" t="str">
        <f t="shared" si="1"/>
        <v/>
      </c>
      <c r="O39" s="90"/>
      <c r="P39" s="90"/>
      <c r="Q39" s="90"/>
    </row>
    <row r="40" spans="4:17" x14ac:dyDescent="0.25">
      <c r="D40" t="str">
        <f>IF(LEN(G40)&lt;2,"",COUNTIFS(Ouput_table!$I$2:$I$99,Summary_species!G40,Ouput_table!$T$2:$T$99,0))</f>
        <v/>
      </c>
      <c r="E40" t="str">
        <f>IF(LEN(G40)&lt;2,"",COUNTIFS(Ouput_table!$I$2:$I$99,Summary_species!G40,Ouput_table!$T$2:$T$99,"&gt;0"))</f>
        <v/>
      </c>
      <c r="F40" t="str">
        <f>IF(LEN(G40)&lt;2,"",COUNTIF(Ouput_table!$I$2:$I$100,Summary_species!G40))</f>
        <v/>
      </c>
      <c r="H40" t="str">
        <f>IF(LEN(G40)&lt;2,"",SUMIF(Ouput_table!$I$2:$I$100,Summary_species!G40,Ouput_table!$N$2:$N$99))</f>
        <v/>
      </c>
      <c r="I40" t="str">
        <f>IF(LEN(G40)&lt;2,"",SUMIF(Ouput_table!$I$2:$I$100,Summary_species!G40,Ouput_table!$S$2:$S$99))</f>
        <v/>
      </c>
      <c r="J40" s="81" t="str">
        <f t="shared" si="0"/>
        <v/>
      </c>
      <c r="K40" t="str">
        <f>IF(LEN(G40)&lt;2,"",SUMIFS(Ouput_table!$N$2:$N$99,Ouput_table!$I$2:$I$99,Summary_species!G40,Ouput_table!$T$2:$T$99,"&gt;0"))</f>
        <v/>
      </c>
      <c r="L40" t="str">
        <f>IF(LEN(G40)&lt;2,"",SUMIFS(Ouput_table!$S$2:$S$99,Ouput_table!$I$2:$I$99,Summary_species!G40,Ouput_table!$T$2:$T$99,"&gt;0"))</f>
        <v/>
      </c>
      <c r="M40" s="81" t="str">
        <f t="shared" si="1"/>
        <v/>
      </c>
      <c r="O40" s="90"/>
      <c r="P40" s="90"/>
      <c r="Q40" s="90"/>
    </row>
    <row r="41" spans="4:17" x14ac:dyDescent="0.25">
      <c r="D41" t="str">
        <f>IF(LEN(G41)&lt;2,"",COUNTIFS(Ouput_table!$I$2:$I$99,Summary_species!G41,Ouput_table!$T$2:$T$99,0))</f>
        <v/>
      </c>
      <c r="E41" t="str">
        <f>IF(LEN(G41)&lt;2,"",COUNTIFS(Ouput_table!$I$2:$I$99,Summary_species!G41,Ouput_table!$T$2:$T$99,"&gt;0"))</f>
        <v/>
      </c>
      <c r="F41" t="str">
        <f>IF(LEN(G41)&lt;2,"",COUNTIF(Ouput_table!$I$2:$I$100,Summary_species!G41))</f>
        <v/>
      </c>
      <c r="H41" t="str">
        <f>IF(LEN(G41)&lt;2,"",SUMIF(Ouput_table!$I$2:$I$100,Summary_species!G41,Ouput_table!$N$2:$N$99))</f>
        <v/>
      </c>
      <c r="I41" t="str">
        <f>IF(LEN(G41)&lt;2,"",SUMIF(Ouput_table!$I$2:$I$100,Summary_species!G41,Ouput_table!$S$2:$S$99))</f>
        <v/>
      </c>
      <c r="J41" s="81" t="str">
        <f t="shared" si="0"/>
        <v/>
      </c>
      <c r="K41" t="str">
        <f>IF(LEN(G41)&lt;2,"",SUMIFS(Ouput_table!$N$2:$N$99,Ouput_table!$I$2:$I$99,Summary_species!G41,Ouput_table!$T$2:$T$99,"&gt;0"))</f>
        <v/>
      </c>
      <c r="L41" t="str">
        <f>IF(LEN(G41)&lt;2,"",SUMIFS(Ouput_table!$S$2:$S$99,Ouput_table!$I$2:$I$99,Summary_species!G41,Ouput_table!$T$2:$T$99,"&gt;0"))</f>
        <v/>
      </c>
      <c r="M41" s="81" t="str">
        <f t="shared" si="1"/>
        <v/>
      </c>
      <c r="O41" s="90"/>
      <c r="P41" s="90"/>
      <c r="Q41" s="90"/>
    </row>
    <row r="42" spans="4:17" x14ac:dyDescent="0.25">
      <c r="D42" t="str">
        <f>IF(LEN(G42)&lt;2,"",COUNTIFS(Ouput_table!$I$2:$I$99,Summary_species!G42,Ouput_table!$T$2:$T$99,0))</f>
        <v/>
      </c>
      <c r="E42" t="str">
        <f>IF(LEN(G42)&lt;2,"",COUNTIFS(Ouput_table!$I$2:$I$99,Summary_species!G42,Ouput_table!$T$2:$T$99,"&gt;0"))</f>
        <v/>
      </c>
      <c r="F42" t="str">
        <f>IF(LEN(G42)&lt;2,"",COUNTIF(Ouput_table!$I$2:$I$100,Summary_species!G42))</f>
        <v/>
      </c>
      <c r="H42" t="str">
        <f>IF(LEN(G42)&lt;2,"",SUMIF(Ouput_table!$I$2:$I$100,Summary_species!G42,Ouput_table!$N$2:$N$99))</f>
        <v/>
      </c>
      <c r="I42" t="str">
        <f>IF(LEN(G42)&lt;2,"",SUMIF(Ouput_table!$I$2:$I$100,Summary_species!G42,Ouput_table!$S$2:$S$99))</f>
        <v/>
      </c>
      <c r="J42" s="81" t="str">
        <f t="shared" si="0"/>
        <v/>
      </c>
      <c r="K42" t="str">
        <f>IF(LEN(G42)&lt;2,"",SUMIFS(Ouput_table!$N$2:$N$99,Ouput_table!$I$2:$I$99,Summary_species!G42,Ouput_table!$T$2:$T$99,"&gt;0"))</f>
        <v/>
      </c>
      <c r="L42" t="str">
        <f>IF(LEN(G42)&lt;2,"",SUMIFS(Ouput_table!$S$2:$S$99,Ouput_table!$I$2:$I$99,Summary_species!G42,Ouput_table!$T$2:$T$99,"&gt;0"))</f>
        <v/>
      </c>
      <c r="M42" s="81" t="str">
        <f t="shared" si="1"/>
        <v/>
      </c>
      <c r="O42" s="90"/>
      <c r="P42" s="90"/>
      <c r="Q42" s="90"/>
    </row>
    <row r="43" spans="4:17" x14ac:dyDescent="0.25">
      <c r="D43" t="str">
        <f>IF(LEN(G43)&lt;2,"",COUNTIFS(Ouput_table!$I$2:$I$99,Summary_species!G43,Ouput_table!$T$2:$T$99,0))</f>
        <v/>
      </c>
      <c r="E43" t="str">
        <f>IF(LEN(G43)&lt;2,"",COUNTIFS(Ouput_table!$I$2:$I$99,Summary_species!G43,Ouput_table!$T$2:$T$99,"&gt;0"))</f>
        <v/>
      </c>
      <c r="F43" t="str">
        <f>IF(LEN(G43)&lt;2,"",COUNTIF(Ouput_table!$I$2:$I$100,Summary_species!G43))</f>
        <v/>
      </c>
      <c r="H43" t="str">
        <f>IF(LEN(G43)&lt;2,"",SUMIF(Ouput_table!$I$2:$I$100,Summary_species!G43,Ouput_table!$N$2:$N$99))</f>
        <v/>
      </c>
      <c r="I43" t="str">
        <f>IF(LEN(G43)&lt;2,"",SUMIF(Ouput_table!$I$2:$I$100,Summary_species!G43,Ouput_table!$S$2:$S$99))</f>
        <v/>
      </c>
      <c r="J43" s="81" t="str">
        <f t="shared" si="0"/>
        <v/>
      </c>
      <c r="K43" t="str">
        <f>IF(LEN(G43)&lt;2,"",SUMIFS(Ouput_table!$N$2:$N$99,Ouput_table!$I$2:$I$99,Summary_species!G43,Ouput_table!$T$2:$T$99,"&gt;0"))</f>
        <v/>
      </c>
      <c r="L43" t="str">
        <f>IF(LEN(G43)&lt;2,"",SUMIFS(Ouput_table!$S$2:$S$99,Ouput_table!$I$2:$I$99,Summary_species!G43,Ouput_table!$T$2:$T$99,"&gt;0"))</f>
        <v/>
      </c>
      <c r="M43" s="81" t="str">
        <f t="shared" si="1"/>
        <v/>
      </c>
      <c r="O43" s="90"/>
      <c r="P43" s="90"/>
      <c r="Q43" s="90"/>
    </row>
    <row r="44" spans="4:17" x14ac:dyDescent="0.25">
      <c r="D44" t="str">
        <f>IF(LEN(G44)&lt;2,"",COUNTIFS(Ouput_table!$I$2:$I$99,Summary_species!G44,Ouput_table!$T$2:$T$99,0))</f>
        <v/>
      </c>
      <c r="E44" t="str">
        <f>IF(LEN(G44)&lt;2,"",COUNTIFS(Ouput_table!$I$2:$I$99,Summary_species!G44,Ouput_table!$T$2:$T$99,"&gt;0"))</f>
        <v/>
      </c>
      <c r="F44" t="str">
        <f>IF(LEN(G44)&lt;2,"",COUNTIF(Ouput_table!$I$2:$I$100,Summary_species!G44))</f>
        <v/>
      </c>
      <c r="H44" t="str">
        <f>IF(LEN(G44)&lt;2,"",SUMIF(Ouput_table!$I$2:$I$100,Summary_species!G44,Ouput_table!$N$2:$N$99))</f>
        <v/>
      </c>
      <c r="I44" t="str">
        <f>IF(LEN(G44)&lt;2,"",SUMIF(Ouput_table!$I$2:$I$100,Summary_species!G44,Ouput_table!$S$2:$S$99))</f>
        <v/>
      </c>
      <c r="J44" s="81" t="str">
        <f t="shared" si="0"/>
        <v/>
      </c>
      <c r="K44" t="str">
        <f>IF(LEN(G44)&lt;2,"",SUMIFS(Ouput_table!$N$2:$N$99,Ouput_table!$I$2:$I$99,Summary_species!G44,Ouput_table!$T$2:$T$99,"&gt;0"))</f>
        <v/>
      </c>
      <c r="L44" t="str">
        <f>IF(LEN(G44)&lt;2,"",SUMIFS(Ouput_table!$S$2:$S$99,Ouput_table!$I$2:$I$99,Summary_species!G44,Ouput_table!$T$2:$T$99,"&gt;0"))</f>
        <v/>
      </c>
      <c r="M44" s="81" t="str">
        <f t="shared" si="1"/>
        <v/>
      </c>
      <c r="O44" s="90"/>
      <c r="P44" s="90"/>
      <c r="Q44" s="90"/>
    </row>
    <row r="45" spans="4:17" x14ac:dyDescent="0.25">
      <c r="D45" t="str">
        <f>IF(LEN(G45)&lt;2,"",COUNTIFS(Ouput_table!$I$2:$I$99,Summary_species!G45,Ouput_table!$T$2:$T$99,0))</f>
        <v/>
      </c>
      <c r="E45" t="str">
        <f>IF(LEN(G45)&lt;2,"",COUNTIFS(Ouput_table!$I$2:$I$99,Summary_species!G45,Ouput_table!$T$2:$T$99,"&gt;0"))</f>
        <v/>
      </c>
      <c r="F45" t="str">
        <f>IF(LEN(G45)&lt;2,"",COUNTIF(Ouput_table!$I$2:$I$100,Summary_species!G45))</f>
        <v/>
      </c>
      <c r="H45" t="str">
        <f>IF(LEN(G45)&lt;2,"",SUMIF(Ouput_table!$I$2:$I$100,Summary_species!G45,Ouput_table!$N$2:$N$99))</f>
        <v/>
      </c>
      <c r="I45" t="str">
        <f>IF(LEN(G45)&lt;2,"",SUMIF(Ouput_table!$I$2:$I$100,Summary_species!G45,Ouput_table!$S$2:$S$99))</f>
        <v/>
      </c>
      <c r="J45" s="81" t="str">
        <f t="shared" si="0"/>
        <v/>
      </c>
      <c r="K45" t="str">
        <f>IF(LEN(G45)&lt;2,"",SUMIFS(Ouput_table!$N$2:$N$99,Ouput_table!$I$2:$I$99,Summary_species!G45,Ouput_table!$T$2:$T$99,"&gt;0"))</f>
        <v/>
      </c>
      <c r="L45" t="str">
        <f>IF(LEN(G45)&lt;2,"",SUMIFS(Ouput_table!$S$2:$S$99,Ouput_table!$I$2:$I$99,Summary_species!G45,Ouput_table!$T$2:$T$99,"&gt;0"))</f>
        <v/>
      </c>
      <c r="M45" s="81" t="str">
        <f t="shared" si="1"/>
        <v/>
      </c>
      <c r="O45" s="90"/>
      <c r="P45" s="90"/>
      <c r="Q45" s="90"/>
    </row>
    <row r="46" spans="4:17" x14ac:dyDescent="0.25">
      <c r="D46" t="str">
        <f>IF(LEN(G46)&lt;2,"",COUNTIFS(Ouput_table!$I$2:$I$99,Summary_species!G46,Ouput_table!$T$2:$T$99,0))</f>
        <v/>
      </c>
      <c r="E46" t="str">
        <f>IF(LEN(G46)&lt;2,"",COUNTIFS(Ouput_table!$I$2:$I$99,Summary_species!G46,Ouput_table!$T$2:$T$99,"&gt;0"))</f>
        <v/>
      </c>
      <c r="F46" t="str">
        <f>IF(LEN(G46)&lt;2,"",COUNTIF(Ouput_table!$I$2:$I$100,Summary_species!G46))</f>
        <v/>
      </c>
      <c r="H46" t="str">
        <f>IF(LEN(G46)&lt;2,"",SUMIF(Ouput_table!$I$2:$I$100,Summary_species!G46,Ouput_table!$N$2:$N$99))</f>
        <v/>
      </c>
      <c r="I46" t="str">
        <f>IF(LEN(G46)&lt;2,"",SUMIF(Ouput_table!$I$2:$I$100,Summary_species!G46,Ouput_table!$S$2:$S$99))</f>
        <v/>
      </c>
      <c r="J46" s="81" t="str">
        <f t="shared" si="0"/>
        <v/>
      </c>
      <c r="K46" t="str">
        <f>IF(LEN(G46)&lt;2,"",SUMIFS(Ouput_table!$N$2:$N$99,Ouput_table!$I$2:$I$99,Summary_species!G46,Ouput_table!$T$2:$T$99,"&gt;0"))</f>
        <v/>
      </c>
      <c r="L46" t="str">
        <f>IF(LEN(G46)&lt;2,"",SUMIFS(Ouput_table!$S$2:$S$99,Ouput_table!$I$2:$I$99,Summary_species!G46,Ouput_table!$T$2:$T$99,"&gt;0"))</f>
        <v/>
      </c>
      <c r="M46" s="81" t="str">
        <f t="shared" si="1"/>
        <v/>
      </c>
      <c r="O46" s="90"/>
      <c r="P46" s="90"/>
      <c r="Q46" s="90"/>
    </row>
    <row r="47" spans="4:17" x14ac:dyDescent="0.25">
      <c r="D47" t="str">
        <f>IF(LEN(G47)&lt;2,"",COUNTIFS(Ouput_table!$I$2:$I$99,Summary_species!G47,Ouput_table!$T$2:$T$99,0))</f>
        <v/>
      </c>
      <c r="E47" t="str">
        <f>IF(LEN(G47)&lt;2,"",COUNTIFS(Ouput_table!$I$2:$I$99,Summary_species!G47,Ouput_table!$T$2:$T$99,"&gt;0"))</f>
        <v/>
      </c>
      <c r="F47" t="str">
        <f>IF(LEN(G47)&lt;2,"",COUNTIF(Ouput_table!$I$2:$I$100,Summary_species!G47))</f>
        <v/>
      </c>
      <c r="H47" t="str">
        <f>IF(LEN(G47)&lt;2,"",SUMIF(Ouput_table!$I$2:$I$100,Summary_species!G47,Ouput_table!$N$2:$N$99))</f>
        <v/>
      </c>
      <c r="I47" t="str">
        <f>IF(LEN(G47)&lt;2,"",SUMIF(Ouput_table!$I$2:$I$100,Summary_species!G47,Ouput_table!$S$2:$S$99))</f>
        <v/>
      </c>
      <c r="J47" s="81" t="str">
        <f t="shared" si="0"/>
        <v/>
      </c>
      <c r="K47" t="str">
        <f>IF(LEN(G47)&lt;2,"",SUMIFS(Ouput_table!$N$2:$N$99,Ouput_table!$I$2:$I$99,Summary_species!G47,Ouput_table!$T$2:$T$99,"&gt;0"))</f>
        <v/>
      </c>
      <c r="L47" t="str">
        <f>IF(LEN(G47)&lt;2,"",SUMIFS(Ouput_table!$S$2:$S$99,Ouput_table!$I$2:$I$99,Summary_species!G47,Ouput_table!$T$2:$T$99,"&gt;0"))</f>
        <v/>
      </c>
      <c r="M47" s="81" t="str">
        <f t="shared" si="1"/>
        <v/>
      </c>
      <c r="O47" s="90"/>
      <c r="P47" s="90"/>
      <c r="Q47" s="90"/>
    </row>
    <row r="48" spans="4:17" x14ac:dyDescent="0.25">
      <c r="D48" t="str">
        <f>IF(LEN(G48)&lt;2,"",COUNTIFS(Ouput_table!$I$2:$I$99,Summary_species!G48,Ouput_table!$T$2:$T$99,0))</f>
        <v/>
      </c>
      <c r="E48" t="str">
        <f>IF(LEN(G48)&lt;2,"",COUNTIFS(Ouput_table!$I$2:$I$99,Summary_species!G48,Ouput_table!$T$2:$T$99,"&gt;0"))</f>
        <v/>
      </c>
      <c r="F48" t="str">
        <f>IF(LEN(G48)&lt;2,"",COUNTIF(Ouput_table!$I$2:$I$100,Summary_species!G48))</f>
        <v/>
      </c>
      <c r="H48" t="str">
        <f>IF(LEN(G48)&lt;2,"",SUMIF(Ouput_table!$I$2:$I$100,Summary_species!G48,Ouput_table!$N$2:$N$99))</f>
        <v/>
      </c>
      <c r="I48" t="str">
        <f>IF(LEN(G48)&lt;2,"",SUMIF(Ouput_table!$I$2:$I$100,Summary_species!G48,Ouput_table!$S$2:$S$99))</f>
        <v/>
      </c>
      <c r="J48" s="81" t="str">
        <f t="shared" si="0"/>
        <v/>
      </c>
      <c r="K48" t="str">
        <f>IF(LEN(G48)&lt;2,"",SUMIFS(Ouput_table!$N$2:$N$99,Ouput_table!$I$2:$I$99,Summary_species!G48,Ouput_table!$T$2:$T$99,"&gt;0"))</f>
        <v/>
      </c>
      <c r="L48" t="str">
        <f>IF(LEN(G48)&lt;2,"",SUMIFS(Ouput_table!$S$2:$S$99,Ouput_table!$I$2:$I$99,Summary_species!G48,Ouput_table!$T$2:$T$99,"&gt;0"))</f>
        <v/>
      </c>
      <c r="M48" s="81" t="str">
        <f t="shared" si="1"/>
        <v/>
      </c>
      <c r="O48" s="90"/>
      <c r="P48" s="90"/>
      <c r="Q48" s="90"/>
    </row>
    <row r="49" spans="4:17" x14ac:dyDescent="0.25">
      <c r="D49" t="str">
        <f>IF(LEN(G49)&lt;2,"",COUNTIFS(Ouput_table!$I$2:$I$99,Summary_species!G49,Ouput_table!$T$2:$T$99,0))</f>
        <v/>
      </c>
      <c r="E49" t="str">
        <f>IF(LEN(G49)&lt;2,"",COUNTIFS(Ouput_table!$I$2:$I$99,Summary_species!G49,Ouput_table!$T$2:$T$99,"&gt;0"))</f>
        <v/>
      </c>
      <c r="F49" t="str">
        <f>IF(LEN(G49)&lt;2,"",COUNTIF(Ouput_table!$I$2:$I$100,Summary_species!G49))</f>
        <v/>
      </c>
      <c r="H49" t="str">
        <f>IF(LEN(G49)&lt;2,"",SUMIF(Ouput_table!$I$2:$I$100,Summary_species!G49,Ouput_table!$N$2:$N$99))</f>
        <v/>
      </c>
      <c r="I49" t="str">
        <f>IF(LEN(G49)&lt;2,"",SUMIF(Ouput_table!$I$2:$I$100,Summary_species!G49,Ouput_table!$S$2:$S$99))</f>
        <v/>
      </c>
      <c r="J49" s="81" t="str">
        <f t="shared" si="0"/>
        <v/>
      </c>
      <c r="K49" t="str">
        <f>IF(LEN(G49)&lt;2,"",SUMIFS(Ouput_table!$N$2:$N$99,Ouput_table!$I$2:$I$99,Summary_species!G49,Ouput_table!$T$2:$T$99,"&gt;0"))</f>
        <v/>
      </c>
      <c r="L49" t="str">
        <f>IF(LEN(G49)&lt;2,"",SUMIFS(Ouput_table!$S$2:$S$99,Ouput_table!$I$2:$I$99,Summary_species!G49,Ouput_table!$T$2:$T$99,"&gt;0"))</f>
        <v/>
      </c>
      <c r="M49" s="81" t="str">
        <f t="shared" si="1"/>
        <v/>
      </c>
      <c r="O49" s="90"/>
      <c r="P49" s="90"/>
      <c r="Q49" s="90"/>
    </row>
    <row r="50" spans="4:17" x14ac:dyDescent="0.25">
      <c r="D50" t="str">
        <f>IF(LEN(G50)&lt;2,"",COUNTIFS(Ouput_table!$I$2:$I$99,Summary_species!G50,Ouput_table!$T$2:$T$99,0))</f>
        <v/>
      </c>
      <c r="E50" t="str">
        <f>IF(LEN(G50)&lt;2,"",COUNTIFS(Ouput_table!$I$2:$I$99,Summary_species!G50,Ouput_table!$T$2:$T$99,"&gt;0"))</f>
        <v/>
      </c>
      <c r="F50" t="str">
        <f>IF(LEN(G50)&lt;2,"",COUNTIF(Ouput_table!$I$2:$I$100,Summary_species!G50))</f>
        <v/>
      </c>
      <c r="H50" t="str">
        <f>IF(LEN(G50)&lt;2,"",SUMIF(Ouput_table!$I$2:$I$100,Summary_species!G50,Ouput_table!$N$2:$N$99))</f>
        <v/>
      </c>
      <c r="I50" t="str">
        <f>IF(LEN(G50)&lt;2,"",SUMIF(Ouput_table!$I$2:$I$100,Summary_species!G50,Ouput_table!$S$2:$S$99))</f>
        <v/>
      </c>
      <c r="J50" s="81" t="str">
        <f t="shared" si="0"/>
        <v/>
      </c>
      <c r="K50" t="str">
        <f>IF(LEN(G50)&lt;2,"",SUMIFS(Ouput_table!$N$2:$N$99,Ouput_table!$I$2:$I$99,Summary_species!G50,Ouput_table!$T$2:$T$99,"&gt;0"))</f>
        <v/>
      </c>
      <c r="L50" t="str">
        <f>IF(LEN(G50)&lt;2,"",SUMIFS(Ouput_table!$S$2:$S$99,Ouput_table!$I$2:$I$99,Summary_species!G50,Ouput_table!$T$2:$T$99,"&gt;0"))</f>
        <v/>
      </c>
      <c r="M50" s="81" t="str">
        <f t="shared" si="1"/>
        <v/>
      </c>
      <c r="O50" s="90"/>
      <c r="P50" s="90"/>
      <c r="Q50" s="90"/>
    </row>
    <row r="51" spans="4:17" x14ac:dyDescent="0.25">
      <c r="D51" t="str">
        <f>IF(LEN(G51)&lt;2,"",COUNTIFS(Ouput_table!$I$2:$I$99,Summary_species!G51,Ouput_table!$T$2:$T$99,0))</f>
        <v/>
      </c>
      <c r="E51" t="str">
        <f>IF(LEN(G51)&lt;2,"",COUNTIFS(Ouput_table!$I$2:$I$99,Summary_species!G51,Ouput_table!$T$2:$T$99,"&gt;0"))</f>
        <v/>
      </c>
      <c r="F51" t="str">
        <f>IF(LEN(G51)&lt;2,"",COUNTIF(Ouput_table!$I$2:$I$100,Summary_species!G51))</f>
        <v/>
      </c>
      <c r="H51" t="str">
        <f>IF(LEN(G51)&lt;2,"",SUMIF(Ouput_table!$I$2:$I$100,Summary_species!G51,Ouput_table!$N$2:$N$99))</f>
        <v/>
      </c>
      <c r="I51" t="str">
        <f>IF(LEN(G51)&lt;2,"",SUMIF(Ouput_table!$I$2:$I$100,Summary_species!G51,Ouput_table!$S$2:$S$99))</f>
        <v/>
      </c>
      <c r="J51" s="81" t="str">
        <f t="shared" si="0"/>
        <v/>
      </c>
      <c r="K51" t="str">
        <f>IF(LEN(G51)&lt;2,"",SUMIFS(Ouput_table!$N$2:$N$99,Ouput_table!$I$2:$I$99,Summary_species!G51,Ouput_table!$T$2:$T$99,"&gt;0"))</f>
        <v/>
      </c>
      <c r="L51" t="str">
        <f>IF(LEN(G51)&lt;2,"",SUMIFS(Ouput_table!$S$2:$S$99,Ouput_table!$I$2:$I$99,Summary_species!G51,Ouput_table!$T$2:$T$99,"&gt;0"))</f>
        <v/>
      </c>
      <c r="M51" s="81" t="str">
        <f t="shared" si="1"/>
        <v/>
      </c>
      <c r="O51" s="90"/>
      <c r="P51" s="90"/>
      <c r="Q51" s="90"/>
    </row>
    <row r="52" spans="4:17" x14ac:dyDescent="0.25">
      <c r="D52" t="str">
        <f>IF(LEN(G52)&lt;2,"",COUNTIFS(Ouput_table!$I$2:$I$99,Summary_species!G52,Ouput_table!$T$2:$T$99,0))</f>
        <v/>
      </c>
      <c r="E52" t="str">
        <f>IF(LEN(G52)&lt;2,"",COUNTIFS(Ouput_table!$I$2:$I$99,Summary_species!G52,Ouput_table!$T$2:$T$99,"&gt;0"))</f>
        <v/>
      </c>
      <c r="F52" t="str">
        <f>IF(LEN(G52)&lt;2,"",COUNTIF(Ouput_table!$I$2:$I$100,Summary_species!G52))</f>
        <v/>
      </c>
      <c r="H52" t="str">
        <f>IF(LEN(G52)&lt;2,"",SUMIF(Ouput_table!$I$2:$I$100,Summary_species!G52,Ouput_table!$N$2:$N$99))</f>
        <v/>
      </c>
      <c r="I52" t="str">
        <f>IF(LEN(G52)&lt;2,"",SUMIF(Ouput_table!$I$2:$I$100,Summary_species!G52,Ouput_table!$S$2:$S$99))</f>
        <v/>
      </c>
      <c r="J52" s="81" t="str">
        <f t="shared" si="0"/>
        <v/>
      </c>
      <c r="K52" t="str">
        <f>IF(LEN(G52)&lt;2,"",SUMIFS(Ouput_table!$N$2:$N$99,Ouput_table!$I$2:$I$99,Summary_species!G52,Ouput_table!$T$2:$T$99,"&gt;0"))</f>
        <v/>
      </c>
      <c r="L52" t="str">
        <f>IF(LEN(G52)&lt;2,"",SUMIFS(Ouput_table!$S$2:$S$99,Ouput_table!$I$2:$I$99,Summary_species!G52,Ouput_table!$T$2:$T$99,"&gt;0"))</f>
        <v/>
      </c>
      <c r="M52" s="81" t="str">
        <f t="shared" si="1"/>
        <v/>
      </c>
      <c r="O52" s="90"/>
      <c r="P52" s="90"/>
      <c r="Q52" s="90"/>
    </row>
    <row r="53" spans="4:17" x14ac:dyDescent="0.25">
      <c r="D53" t="str">
        <f>IF(LEN(G53)&lt;2,"",COUNTIFS(Ouput_table!$I$2:$I$99,Summary_species!G53,Ouput_table!$T$2:$T$99,0))</f>
        <v/>
      </c>
      <c r="E53" t="str">
        <f>IF(LEN(G53)&lt;2,"",COUNTIFS(Ouput_table!$I$2:$I$99,Summary_species!G53,Ouput_table!$T$2:$T$99,"&gt;0"))</f>
        <v/>
      </c>
      <c r="F53" t="str">
        <f>IF(LEN(G53)&lt;2,"",COUNTIF(Ouput_table!$I$2:$I$100,Summary_species!G53))</f>
        <v/>
      </c>
      <c r="H53" t="str">
        <f>IF(LEN(G53)&lt;2,"",SUMIF(Ouput_table!$I$2:$I$100,Summary_species!G53,Ouput_table!$N$2:$N$99))</f>
        <v/>
      </c>
      <c r="I53" t="str">
        <f>IF(LEN(G53)&lt;2,"",SUMIF(Ouput_table!$I$2:$I$100,Summary_species!G53,Ouput_table!$S$2:$S$99))</f>
        <v/>
      </c>
      <c r="J53" s="81" t="str">
        <f t="shared" si="0"/>
        <v/>
      </c>
      <c r="K53" t="str">
        <f>IF(LEN(G53)&lt;2,"",SUMIFS(Ouput_table!$N$2:$N$99,Ouput_table!$I$2:$I$99,Summary_species!G53,Ouput_table!$T$2:$T$99,"&gt;0"))</f>
        <v/>
      </c>
      <c r="L53" t="str">
        <f>IF(LEN(G53)&lt;2,"",SUMIFS(Ouput_table!$S$2:$S$99,Ouput_table!$I$2:$I$99,Summary_species!G53,Ouput_table!$T$2:$T$99,"&gt;0"))</f>
        <v/>
      </c>
      <c r="M53" s="81" t="str">
        <f t="shared" si="1"/>
        <v/>
      </c>
      <c r="O53" s="90"/>
      <c r="P53" s="90"/>
      <c r="Q53" s="90"/>
    </row>
    <row r="54" spans="4:17" x14ac:dyDescent="0.25">
      <c r="D54" t="str">
        <f>IF(LEN(G54)&lt;2,"",COUNTIFS(Ouput_table!$I$2:$I$99,Summary_species!G54,Ouput_table!$T$2:$T$99,0))</f>
        <v/>
      </c>
      <c r="E54" t="str">
        <f>IF(LEN(G54)&lt;2,"",COUNTIFS(Ouput_table!$I$2:$I$99,Summary_species!G54,Ouput_table!$T$2:$T$99,"&gt;0"))</f>
        <v/>
      </c>
      <c r="F54" t="str">
        <f>IF(LEN(G54)&lt;2,"",COUNTIF(Ouput_table!$I$2:$I$100,Summary_species!G54))</f>
        <v/>
      </c>
      <c r="H54" t="str">
        <f>IF(LEN(G54)&lt;2,"",SUMIF(Ouput_table!$I$2:$I$100,Summary_species!G54,Ouput_table!$N$2:$N$99))</f>
        <v/>
      </c>
      <c r="I54" t="str">
        <f>IF(LEN(G54)&lt;2,"",SUMIF(Ouput_table!$I$2:$I$100,Summary_species!G54,Ouput_table!$S$2:$S$99))</f>
        <v/>
      </c>
      <c r="J54" s="81" t="str">
        <f t="shared" si="0"/>
        <v/>
      </c>
      <c r="K54" t="str">
        <f>IF(LEN(G54)&lt;2,"",SUMIFS(Ouput_table!$N$2:$N$99,Ouput_table!$I$2:$I$99,Summary_species!G54,Ouput_table!$T$2:$T$99,"&gt;0"))</f>
        <v/>
      </c>
      <c r="L54" t="str">
        <f>IF(LEN(G54)&lt;2,"",SUMIFS(Ouput_table!$S$2:$S$99,Ouput_table!$I$2:$I$99,Summary_species!G54,Ouput_table!$T$2:$T$99,"&gt;0"))</f>
        <v/>
      </c>
      <c r="M54" s="81" t="str">
        <f t="shared" si="1"/>
        <v/>
      </c>
      <c r="O54" s="90"/>
      <c r="P54" s="90"/>
      <c r="Q54" s="90"/>
    </row>
    <row r="55" spans="4:17" x14ac:dyDescent="0.25">
      <c r="D55" t="str">
        <f>IF(LEN(G55)&lt;2,"",COUNTIFS(Ouput_table!$I$2:$I$99,Summary_species!G55,Ouput_table!$T$2:$T$99,0))</f>
        <v/>
      </c>
      <c r="E55" t="str">
        <f>IF(LEN(G55)&lt;2,"",COUNTIFS(Ouput_table!$I$2:$I$99,Summary_species!G55,Ouput_table!$T$2:$T$99,"&gt;0"))</f>
        <v/>
      </c>
      <c r="F55" t="str">
        <f>IF(LEN(G55)&lt;2,"",COUNTIF(Ouput_table!$I$2:$I$100,Summary_species!G55))</f>
        <v/>
      </c>
      <c r="H55" t="str">
        <f>IF(LEN(G55)&lt;2,"",SUMIF(Ouput_table!$I$2:$I$100,Summary_species!G55,Ouput_table!$N$2:$N$99))</f>
        <v/>
      </c>
      <c r="I55" t="str">
        <f>IF(LEN(G55)&lt;2,"",SUMIF(Ouput_table!$I$2:$I$100,Summary_species!G55,Ouput_table!$S$2:$S$99))</f>
        <v/>
      </c>
      <c r="J55" s="81" t="str">
        <f t="shared" si="0"/>
        <v/>
      </c>
      <c r="K55" t="str">
        <f>IF(LEN(G55)&lt;2,"",SUMIFS(Ouput_table!$N$2:$N$99,Ouput_table!$I$2:$I$99,Summary_species!G55,Ouput_table!$T$2:$T$99,"&gt;0"))</f>
        <v/>
      </c>
      <c r="L55" t="str">
        <f>IF(LEN(G55)&lt;2,"",SUMIFS(Ouput_table!$S$2:$S$99,Ouput_table!$I$2:$I$99,Summary_species!G55,Ouput_table!$T$2:$T$99,"&gt;0"))</f>
        <v/>
      </c>
      <c r="M55" s="81" t="str">
        <f t="shared" si="1"/>
        <v/>
      </c>
      <c r="O55" s="90"/>
      <c r="P55" s="90"/>
      <c r="Q55" s="90"/>
    </row>
    <row r="56" spans="4:17" x14ac:dyDescent="0.25">
      <c r="D56" t="str">
        <f>IF(LEN(G56)&lt;2,"",COUNTIFS(Ouput_table!$I$2:$I$99,Summary_species!G56,Ouput_table!$T$2:$T$99,0))</f>
        <v/>
      </c>
      <c r="E56" t="str">
        <f>IF(LEN(G56)&lt;2,"",COUNTIFS(Ouput_table!$I$2:$I$99,Summary_species!G56,Ouput_table!$T$2:$T$99,"&gt;0"))</f>
        <v/>
      </c>
      <c r="F56" t="str">
        <f>IF(LEN(G56)&lt;2,"",COUNTIF(Ouput_table!$I$2:$I$100,Summary_species!G56))</f>
        <v/>
      </c>
      <c r="H56" t="str">
        <f>IF(LEN(G56)&lt;2,"",SUMIF(Ouput_table!$I$2:$I$100,Summary_species!G56,Ouput_table!$N$2:$N$99))</f>
        <v/>
      </c>
      <c r="I56" t="str">
        <f>IF(LEN(G56)&lt;2,"",SUMIF(Ouput_table!$I$2:$I$100,Summary_species!G56,Ouput_table!$S$2:$S$99))</f>
        <v/>
      </c>
      <c r="J56" s="81" t="str">
        <f t="shared" si="0"/>
        <v/>
      </c>
      <c r="K56" t="str">
        <f>IF(LEN(G56)&lt;2,"",SUMIFS(Ouput_table!$N$2:$N$99,Ouput_table!$I$2:$I$99,Summary_species!G56,Ouput_table!$T$2:$T$99,"&gt;0"))</f>
        <v/>
      </c>
      <c r="L56" t="str">
        <f>IF(LEN(G56)&lt;2,"",SUMIFS(Ouput_table!$S$2:$S$99,Ouput_table!$I$2:$I$99,Summary_species!G56,Ouput_table!$T$2:$T$99,"&gt;0"))</f>
        <v/>
      </c>
      <c r="M56" s="81" t="str">
        <f t="shared" si="1"/>
        <v/>
      </c>
      <c r="O56" s="90"/>
      <c r="P56" s="90"/>
      <c r="Q56" s="90"/>
    </row>
    <row r="57" spans="4:17" x14ac:dyDescent="0.25">
      <c r="D57" t="str">
        <f>IF(LEN(G57)&lt;2,"",COUNTIFS(Ouput_table!$I$2:$I$99,Summary_species!G57,Ouput_table!$T$2:$T$99,0))</f>
        <v/>
      </c>
      <c r="E57" t="str">
        <f>IF(LEN(G57)&lt;2,"",COUNTIFS(Ouput_table!$I$2:$I$99,Summary_species!G57,Ouput_table!$T$2:$T$99,"&gt;0"))</f>
        <v/>
      </c>
      <c r="F57" t="str">
        <f>IF(LEN(G57)&lt;2,"",COUNTIF(Ouput_table!$I$2:$I$100,Summary_species!G57))</f>
        <v/>
      </c>
      <c r="H57" t="str">
        <f>IF(LEN(G57)&lt;2,"",SUMIF(Ouput_table!$I$2:$I$100,Summary_species!G57,Ouput_table!$N$2:$N$99))</f>
        <v/>
      </c>
      <c r="I57" t="str">
        <f>IF(LEN(G57)&lt;2,"",SUMIF(Ouput_table!$I$2:$I$100,Summary_species!G57,Ouput_table!$S$2:$S$99))</f>
        <v/>
      </c>
      <c r="J57" s="81" t="str">
        <f t="shared" si="0"/>
        <v/>
      </c>
      <c r="K57" t="str">
        <f>IF(LEN(G57)&lt;2,"",SUMIFS(Ouput_table!$N$2:$N$99,Ouput_table!$I$2:$I$99,Summary_species!G57,Ouput_table!$T$2:$T$99,"&gt;0"))</f>
        <v/>
      </c>
      <c r="L57" t="str">
        <f>IF(LEN(G57)&lt;2,"",SUMIFS(Ouput_table!$S$2:$S$99,Ouput_table!$I$2:$I$99,Summary_species!G57,Ouput_table!$T$2:$T$99,"&gt;0"))</f>
        <v/>
      </c>
      <c r="M57" s="81" t="str">
        <f t="shared" si="1"/>
        <v/>
      </c>
      <c r="O57" s="90"/>
      <c r="P57" s="90"/>
      <c r="Q57" s="90"/>
    </row>
    <row r="58" spans="4:17" x14ac:dyDescent="0.25">
      <c r="D58" t="str">
        <f>IF(LEN(G58)&lt;2,"",COUNTIFS(Ouput_table!$I$2:$I$99,Summary_species!G58,Ouput_table!$T$2:$T$99,0))</f>
        <v/>
      </c>
      <c r="E58" t="str">
        <f>IF(LEN(G58)&lt;2,"",COUNTIFS(Ouput_table!$I$2:$I$99,Summary_species!G58,Ouput_table!$T$2:$T$99,"&gt;0"))</f>
        <v/>
      </c>
      <c r="F58" t="str">
        <f>IF(LEN(G58)&lt;2,"",COUNTIF(Ouput_table!$I$2:$I$100,Summary_species!G58))</f>
        <v/>
      </c>
      <c r="H58" t="str">
        <f>IF(LEN(G58)&lt;2,"",SUMIF(Ouput_table!$I$2:$I$100,Summary_species!G58,Ouput_table!$N$2:$N$99))</f>
        <v/>
      </c>
      <c r="I58" t="str">
        <f>IF(LEN(G58)&lt;2,"",SUMIF(Ouput_table!$I$2:$I$100,Summary_species!G58,Ouput_table!$S$2:$S$99))</f>
        <v/>
      </c>
      <c r="J58" s="81" t="str">
        <f t="shared" si="0"/>
        <v/>
      </c>
      <c r="K58" t="str">
        <f>IF(LEN(G58)&lt;2,"",SUMIFS(Ouput_table!$N$2:$N$99,Ouput_table!$I$2:$I$99,Summary_species!G58,Ouput_table!$T$2:$T$99,"&gt;0"))</f>
        <v/>
      </c>
      <c r="L58" t="str">
        <f>IF(LEN(G58)&lt;2,"",SUMIFS(Ouput_table!$S$2:$S$99,Ouput_table!$I$2:$I$99,Summary_species!G58,Ouput_table!$T$2:$T$99,"&gt;0"))</f>
        <v/>
      </c>
      <c r="M58" s="81" t="str">
        <f t="shared" si="1"/>
        <v/>
      </c>
      <c r="O58" s="90"/>
      <c r="P58" s="90"/>
      <c r="Q58" s="90"/>
    </row>
    <row r="59" spans="4:17" x14ac:dyDescent="0.25">
      <c r="D59" t="str">
        <f>IF(LEN(G59)&lt;2,"",COUNTIFS(Ouput_table!$I$2:$I$99,Summary_species!G59,Ouput_table!$T$2:$T$99,0))</f>
        <v/>
      </c>
      <c r="E59" t="str">
        <f>IF(LEN(G59)&lt;2,"",COUNTIFS(Ouput_table!$I$2:$I$99,Summary_species!G59,Ouput_table!$T$2:$T$99,"&gt;0"))</f>
        <v/>
      </c>
      <c r="F59" t="str">
        <f>IF(LEN(G59)&lt;2,"",COUNTIF(Ouput_table!$I$2:$I$100,Summary_species!G59))</f>
        <v/>
      </c>
      <c r="H59" t="str">
        <f>IF(LEN(G59)&lt;2,"",SUMIF(Ouput_table!$I$2:$I$100,Summary_species!G59,Ouput_table!$N$2:$N$99))</f>
        <v/>
      </c>
      <c r="I59" t="str">
        <f>IF(LEN(G59)&lt;2,"",SUMIF(Ouput_table!$I$2:$I$100,Summary_species!G59,Ouput_table!$S$2:$S$99))</f>
        <v/>
      </c>
      <c r="J59" s="81" t="str">
        <f t="shared" si="0"/>
        <v/>
      </c>
      <c r="K59" t="str">
        <f>IF(LEN(G59)&lt;2,"",SUMIFS(Ouput_table!$N$2:$N$99,Ouput_table!$I$2:$I$99,Summary_species!G59,Ouput_table!$T$2:$T$99,"&gt;0"))</f>
        <v/>
      </c>
      <c r="L59" t="str">
        <f>IF(LEN(G59)&lt;2,"",SUMIFS(Ouput_table!$S$2:$S$99,Ouput_table!$I$2:$I$99,Summary_species!G59,Ouput_table!$T$2:$T$99,"&gt;0"))</f>
        <v/>
      </c>
      <c r="M59" s="81" t="str">
        <f t="shared" si="1"/>
        <v/>
      </c>
      <c r="O59" s="90"/>
      <c r="P59" s="90"/>
      <c r="Q59" s="90"/>
    </row>
    <row r="60" spans="4:17" x14ac:dyDescent="0.25">
      <c r="D60" t="str">
        <f>IF(LEN(G60)&lt;2,"",COUNTIFS(Ouput_table!$I$2:$I$99,Summary_species!G60,Ouput_table!$T$2:$T$99,0))</f>
        <v/>
      </c>
      <c r="E60" t="str">
        <f>IF(LEN(G60)&lt;2,"",COUNTIFS(Ouput_table!$I$2:$I$99,Summary_species!G60,Ouput_table!$T$2:$T$99,"&gt;0"))</f>
        <v/>
      </c>
      <c r="F60" t="str">
        <f>IF(LEN(G60)&lt;2,"",COUNTIF(Ouput_table!$I$2:$I$100,Summary_species!G60))</f>
        <v/>
      </c>
      <c r="H60" t="str">
        <f>IF(LEN(G60)&lt;2,"",SUMIF(Ouput_table!$I$2:$I$100,Summary_species!G60,Ouput_table!$N$2:$N$99))</f>
        <v/>
      </c>
      <c r="I60" t="str">
        <f>IF(LEN(G60)&lt;2,"",SUMIF(Ouput_table!$I$2:$I$100,Summary_species!G60,Ouput_table!$S$2:$S$99))</f>
        <v/>
      </c>
      <c r="J60" s="81" t="str">
        <f t="shared" si="0"/>
        <v/>
      </c>
      <c r="K60" t="str">
        <f>IF(LEN(G60)&lt;2,"",SUMIFS(Ouput_table!$N$2:$N$99,Ouput_table!$I$2:$I$99,Summary_species!G60,Ouput_table!$T$2:$T$99,"&gt;0"))</f>
        <v/>
      </c>
      <c r="L60" t="str">
        <f>IF(LEN(G60)&lt;2,"",SUMIFS(Ouput_table!$S$2:$S$99,Ouput_table!$I$2:$I$99,Summary_species!G60,Ouput_table!$T$2:$T$99,"&gt;0"))</f>
        <v/>
      </c>
      <c r="M60" s="81" t="str">
        <f t="shared" si="1"/>
        <v/>
      </c>
      <c r="O60" s="90"/>
      <c r="P60" s="90"/>
      <c r="Q60" s="90"/>
    </row>
    <row r="61" spans="4:17" x14ac:dyDescent="0.25">
      <c r="D61" t="str">
        <f>IF(LEN(G61)&lt;2,"",COUNTIFS(Ouput_table!$I$2:$I$99,Summary_species!G61,Ouput_table!$T$2:$T$99,0))</f>
        <v/>
      </c>
      <c r="E61" t="str">
        <f>IF(LEN(G61)&lt;2,"",COUNTIFS(Ouput_table!$I$2:$I$99,Summary_species!G61,Ouput_table!$T$2:$T$99,"&gt;0"))</f>
        <v/>
      </c>
      <c r="F61" t="str">
        <f>IF(LEN(G61)&lt;2,"",COUNTIF(Ouput_table!$I$2:$I$100,Summary_species!G61))</f>
        <v/>
      </c>
      <c r="H61" t="str">
        <f>IF(LEN(G61)&lt;2,"",SUMIF(Ouput_table!$I$2:$I$100,Summary_species!G61,Ouput_table!$N$2:$N$99))</f>
        <v/>
      </c>
      <c r="I61" t="str">
        <f>IF(LEN(G61)&lt;2,"",SUMIF(Ouput_table!$I$2:$I$100,Summary_species!G61,Ouput_table!$S$2:$S$99))</f>
        <v/>
      </c>
      <c r="J61" s="81" t="str">
        <f t="shared" si="0"/>
        <v/>
      </c>
      <c r="K61" t="str">
        <f>IF(LEN(G61)&lt;2,"",SUMIFS(Ouput_table!$N$2:$N$99,Ouput_table!$I$2:$I$99,Summary_species!G61,Ouput_table!$T$2:$T$99,"&gt;0"))</f>
        <v/>
      </c>
      <c r="L61" t="str">
        <f>IF(LEN(G61)&lt;2,"",SUMIFS(Ouput_table!$S$2:$S$99,Ouput_table!$I$2:$I$99,Summary_species!G61,Ouput_table!$T$2:$T$99,"&gt;0"))</f>
        <v/>
      </c>
      <c r="M61" s="81" t="str">
        <f t="shared" si="1"/>
        <v/>
      </c>
      <c r="O61" s="90"/>
      <c r="P61" s="90"/>
      <c r="Q61" s="90"/>
    </row>
    <row r="62" spans="4:17" x14ac:dyDescent="0.25">
      <c r="D62" t="str">
        <f>IF(LEN(G62)&lt;2,"",COUNTIFS(Ouput_table!$I$2:$I$99,Summary_species!G62,Ouput_table!$T$2:$T$99,0))</f>
        <v/>
      </c>
      <c r="E62" t="str">
        <f>IF(LEN(G62)&lt;2,"",COUNTIFS(Ouput_table!$I$2:$I$99,Summary_species!G62,Ouput_table!$T$2:$T$99,"&gt;0"))</f>
        <v/>
      </c>
      <c r="F62" t="str">
        <f>IF(LEN(G62)&lt;2,"",COUNTIF(Ouput_table!$I$2:$I$100,Summary_species!G62))</f>
        <v/>
      </c>
      <c r="H62" t="str">
        <f>IF(LEN(G62)&lt;2,"",SUMIF(Ouput_table!$I$2:$I$100,Summary_species!G62,Ouput_table!$N$2:$N$99))</f>
        <v/>
      </c>
      <c r="I62" t="str">
        <f>IF(LEN(G62)&lt;2,"",SUMIF(Ouput_table!$I$2:$I$100,Summary_species!G62,Ouput_table!$S$2:$S$99))</f>
        <v/>
      </c>
      <c r="J62" s="81" t="str">
        <f t="shared" si="0"/>
        <v/>
      </c>
      <c r="K62" t="str">
        <f>IF(LEN(G62)&lt;2,"",SUMIFS(Ouput_table!$N$2:$N$99,Ouput_table!$I$2:$I$99,Summary_species!G62,Ouput_table!$T$2:$T$99,"&gt;0"))</f>
        <v/>
      </c>
      <c r="L62" t="str">
        <f>IF(LEN(G62)&lt;2,"",SUMIFS(Ouput_table!$S$2:$S$99,Ouput_table!$I$2:$I$99,Summary_species!G62,Ouput_table!$T$2:$T$99,"&gt;0"))</f>
        <v/>
      </c>
      <c r="M62" s="81" t="str">
        <f t="shared" si="1"/>
        <v/>
      </c>
      <c r="O62" s="90"/>
      <c r="P62" s="90"/>
      <c r="Q62" s="90"/>
    </row>
    <row r="63" spans="4:17" x14ac:dyDescent="0.25">
      <c r="D63" t="str">
        <f>IF(LEN(G63)&lt;2,"",COUNTIFS(Ouput_table!$I$2:$I$99,Summary_species!G63,Ouput_table!$T$2:$T$99,0))</f>
        <v/>
      </c>
      <c r="E63" t="str">
        <f>IF(LEN(G63)&lt;2,"",COUNTIFS(Ouput_table!$I$2:$I$99,Summary_species!G63,Ouput_table!$T$2:$T$99,"&gt;0"))</f>
        <v/>
      </c>
      <c r="F63" t="str">
        <f>IF(LEN(G63)&lt;2,"",COUNTIF(Ouput_table!$I$2:$I$100,Summary_species!G63))</f>
        <v/>
      </c>
      <c r="H63" t="str">
        <f>IF(LEN(G63)&lt;2,"",SUMIF(Ouput_table!$I$2:$I$100,Summary_species!G63,Ouput_table!$N$2:$N$99))</f>
        <v/>
      </c>
      <c r="I63" t="str">
        <f>IF(LEN(G63)&lt;2,"",SUMIF(Ouput_table!$I$2:$I$100,Summary_species!G63,Ouput_table!$S$2:$S$99))</f>
        <v/>
      </c>
      <c r="J63" s="81" t="str">
        <f t="shared" si="0"/>
        <v/>
      </c>
      <c r="K63" t="str">
        <f>IF(LEN(G63)&lt;2,"",SUMIFS(Ouput_table!$N$2:$N$99,Ouput_table!$I$2:$I$99,Summary_species!G63,Ouput_table!$T$2:$T$99,"&gt;0"))</f>
        <v/>
      </c>
      <c r="L63" t="str">
        <f>IF(LEN(G63)&lt;2,"",SUMIFS(Ouput_table!$S$2:$S$99,Ouput_table!$I$2:$I$99,Summary_species!G63,Ouput_table!$T$2:$T$99,"&gt;0"))</f>
        <v/>
      </c>
      <c r="M63" s="81" t="str">
        <f t="shared" si="1"/>
        <v/>
      </c>
      <c r="O63" s="90"/>
      <c r="P63" s="90"/>
      <c r="Q63" s="90"/>
    </row>
    <row r="64" spans="4:17" x14ac:dyDescent="0.25">
      <c r="D64" t="str">
        <f>IF(LEN(G64)&lt;2,"",COUNTIFS(Ouput_table!$I$2:$I$99,Summary_species!G64,Ouput_table!$T$2:$T$99,0))</f>
        <v/>
      </c>
      <c r="E64" t="str">
        <f>IF(LEN(G64)&lt;2,"",COUNTIFS(Ouput_table!$I$2:$I$99,Summary_species!G64,Ouput_table!$T$2:$T$99,"&gt;0"))</f>
        <v/>
      </c>
      <c r="F64" t="str">
        <f>IF(LEN(G64)&lt;2,"",COUNTIF(Ouput_table!$I$2:$I$100,Summary_species!G64))</f>
        <v/>
      </c>
      <c r="H64" t="str">
        <f>IF(LEN(G64)&lt;2,"",SUMIF(Ouput_table!$I$2:$I$100,Summary_species!G64,Ouput_table!$N$2:$N$99))</f>
        <v/>
      </c>
      <c r="I64" t="str">
        <f>IF(LEN(G64)&lt;2,"",SUMIF(Ouput_table!$I$2:$I$100,Summary_species!G64,Ouput_table!$S$2:$S$99))</f>
        <v/>
      </c>
      <c r="J64" s="81" t="str">
        <f t="shared" si="0"/>
        <v/>
      </c>
      <c r="K64" t="str">
        <f>IF(LEN(G64)&lt;2,"",SUMIFS(Ouput_table!$N$2:$N$99,Ouput_table!$I$2:$I$99,Summary_species!G64,Ouput_table!$T$2:$T$99,"&gt;0"))</f>
        <v/>
      </c>
      <c r="L64" t="str">
        <f>IF(LEN(G64)&lt;2,"",SUMIFS(Ouput_table!$S$2:$S$99,Ouput_table!$I$2:$I$99,Summary_species!G64,Ouput_table!$T$2:$T$99,"&gt;0"))</f>
        <v/>
      </c>
      <c r="M64" s="81" t="str">
        <f t="shared" si="1"/>
        <v/>
      </c>
      <c r="O64" s="90"/>
      <c r="P64" s="90"/>
      <c r="Q64" s="90"/>
    </row>
    <row r="65" spans="4:17" x14ac:dyDescent="0.25">
      <c r="D65" t="str">
        <f>IF(LEN(G65)&lt;2,"",COUNTIFS(Ouput_table!$I$2:$I$99,Summary_species!G65,Ouput_table!$T$2:$T$99,0))</f>
        <v/>
      </c>
      <c r="E65" t="str">
        <f>IF(LEN(G65)&lt;2,"",COUNTIFS(Ouput_table!$I$2:$I$99,Summary_species!G65,Ouput_table!$T$2:$T$99,"&gt;0"))</f>
        <v/>
      </c>
      <c r="F65" t="str">
        <f>IF(LEN(G65)&lt;2,"",COUNTIF(Ouput_table!$I$2:$I$100,Summary_species!G65))</f>
        <v/>
      </c>
      <c r="H65" t="str">
        <f>IF(LEN(G65)&lt;2,"",SUMIF(Ouput_table!$I$2:$I$100,Summary_species!G65,Ouput_table!$N$2:$N$99))</f>
        <v/>
      </c>
      <c r="I65" t="str">
        <f>IF(LEN(G65)&lt;2,"",SUMIF(Ouput_table!$I$2:$I$100,Summary_species!G65,Ouput_table!$S$2:$S$99))</f>
        <v/>
      </c>
      <c r="J65" s="81" t="str">
        <f t="shared" si="0"/>
        <v/>
      </c>
      <c r="K65" t="str">
        <f>IF(LEN(G65)&lt;2,"",SUMIFS(Ouput_table!$N$2:$N$99,Ouput_table!$I$2:$I$99,Summary_species!G65,Ouput_table!$T$2:$T$99,"&gt;0"))</f>
        <v/>
      </c>
      <c r="L65" t="str">
        <f>IF(LEN(G65)&lt;2,"",SUMIFS(Ouput_table!$S$2:$S$99,Ouput_table!$I$2:$I$99,Summary_species!G65,Ouput_table!$T$2:$T$99,"&gt;0"))</f>
        <v/>
      </c>
      <c r="M65" s="81" t="str">
        <f t="shared" si="1"/>
        <v/>
      </c>
      <c r="O65" s="90"/>
      <c r="P65" s="90"/>
      <c r="Q65" s="90"/>
    </row>
    <row r="66" spans="4:17" x14ac:dyDescent="0.25">
      <c r="D66" t="str">
        <f>IF(LEN(G66)&lt;2,"",COUNTIFS(Ouput_table!$I$2:$I$99,Summary_species!G66,Ouput_table!$T$2:$T$99,0))</f>
        <v/>
      </c>
      <c r="E66" t="str">
        <f>IF(LEN(G66)&lt;2,"",COUNTIFS(Ouput_table!$I$2:$I$99,Summary_species!G66,Ouput_table!$T$2:$T$99,"&gt;0"))</f>
        <v/>
      </c>
      <c r="F66" t="str">
        <f>IF(LEN(G66)&lt;2,"",COUNTIF(Ouput_table!$I$2:$I$100,Summary_species!G66))</f>
        <v/>
      </c>
      <c r="H66" t="str">
        <f>IF(LEN(G66)&lt;2,"",SUMIF(Ouput_table!$I$2:$I$100,Summary_species!G66,Ouput_table!$N$2:$N$99))</f>
        <v/>
      </c>
      <c r="I66" t="str">
        <f>IF(LEN(G66)&lt;2,"",SUMIF(Ouput_table!$I$2:$I$100,Summary_species!G66,Ouput_table!$S$2:$S$99))</f>
        <v/>
      </c>
      <c r="J66" s="81" t="str">
        <f t="shared" si="0"/>
        <v/>
      </c>
      <c r="K66" t="str">
        <f>IF(LEN(G66)&lt;2,"",SUMIFS(Ouput_table!$N$2:$N$99,Ouput_table!$I$2:$I$99,Summary_species!G66,Ouput_table!$T$2:$T$99,"&gt;0"))</f>
        <v/>
      </c>
      <c r="L66" t="str">
        <f>IF(LEN(G66)&lt;2,"",SUMIFS(Ouput_table!$S$2:$S$99,Ouput_table!$I$2:$I$99,Summary_species!G66,Ouput_table!$T$2:$T$99,"&gt;0"))</f>
        <v/>
      </c>
      <c r="M66" s="81" t="str">
        <f t="shared" si="1"/>
        <v/>
      </c>
      <c r="O66" s="90"/>
      <c r="P66" s="90"/>
      <c r="Q66" s="90"/>
    </row>
    <row r="67" spans="4:17" x14ac:dyDescent="0.25">
      <c r="D67" t="str">
        <f>IF(LEN(G67)&lt;2,"",COUNTIFS(Ouput_table!$I$2:$I$99,Summary_species!G67,Ouput_table!$T$2:$T$99,0))</f>
        <v/>
      </c>
      <c r="E67" t="str">
        <f>IF(LEN(G67)&lt;2,"",COUNTIFS(Ouput_table!$I$2:$I$99,Summary_species!G67,Ouput_table!$T$2:$T$99,"&gt;0"))</f>
        <v/>
      </c>
      <c r="F67" t="str">
        <f>IF(LEN(G67)&lt;2,"",COUNTIF(Ouput_table!$I$2:$I$100,Summary_species!G67))</f>
        <v/>
      </c>
      <c r="H67" t="str">
        <f>IF(LEN(G67)&lt;2,"",SUMIF(Ouput_table!$I$2:$I$100,Summary_species!G67,Ouput_table!$N$2:$N$99))</f>
        <v/>
      </c>
      <c r="I67" t="str">
        <f>IF(LEN(G67)&lt;2,"",SUMIF(Ouput_table!$I$2:$I$100,Summary_species!G67,Ouput_table!$S$2:$S$99))</f>
        <v/>
      </c>
      <c r="J67" s="81" t="str">
        <f t="shared" si="0"/>
        <v/>
      </c>
      <c r="K67" t="str">
        <f>IF(LEN(G67)&lt;2,"",SUMIFS(Ouput_table!$N$2:$N$99,Ouput_table!$I$2:$I$99,Summary_species!G67,Ouput_table!$T$2:$T$99,"&gt;0"))</f>
        <v/>
      </c>
      <c r="L67" t="str">
        <f>IF(LEN(G67)&lt;2,"",SUMIFS(Ouput_table!$S$2:$S$99,Ouput_table!$I$2:$I$99,Summary_species!G67,Ouput_table!$T$2:$T$99,"&gt;0"))</f>
        <v/>
      </c>
      <c r="M67" s="81" t="str">
        <f t="shared" si="1"/>
        <v/>
      </c>
      <c r="O67" s="90"/>
      <c r="P67" s="90"/>
      <c r="Q67" s="90"/>
    </row>
    <row r="68" spans="4:17" x14ac:dyDescent="0.25">
      <c r="D68" t="str">
        <f>IF(LEN(G68)&lt;2,"",COUNTIFS(Ouput_table!$I$2:$I$99,Summary_species!G68,Ouput_table!$T$2:$T$99,0))</f>
        <v/>
      </c>
      <c r="E68" t="str">
        <f>IF(LEN(G68)&lt;2,"",COUNTIFS(Ouput_table!$I$2:$I$99,Summary_species!G68,Ouput_table!$T$2:$T$99,"&gt;0"))</f>
        <v/>
      </c>
      <c r="F68" t="str">
        <f>IF(LEN(G68)&lt;2,"",COUNTIF(Ouput_table!$I$2:$I$100,Summary_species!G68))</f>
        <v/>
      </c>
      <c r="H68" t="str">
        <f>IF(LEN(G68)&lt;2,"",SUMIF(Ouput_table!$I$2:$I$100,Summary_species!G68,Ouput_table!$N$2:$N$99))</f>
        <v/>
      </c>
      <c r="I68" t="str">
        <f>IF(LEN(G68)&lt;2,"",SUMIF(Ouput_table!$I$2:$I$100,Summary_species!G68,Ouput_table!$S$2:$S$99))</f>
        <v/>
      </c>
      <c r="J68" s="81" t="str">
        <f t="shared" ref="J68:J131" si="2">IF(LEN(G68)&lt;2,"",((H68-I68)/(H68)))</f>
        <v/>
      </c>
      <c r="K68" t="str">
        <f>IF(LEN(G68)&lt;2,"",SUMIFS(Ouput_table!$N$2:$N$99,Ouput_table!$I$2:$I$99,Summary_species!G68,Ouput_table!$T$2:$T$99,"&gt;0"))</f>
        <v/>
      </c>
      <c r="L68" t="str">
        <f>IF(LEN(G68)&lt;2,"",SUMIFS(Ouput_table!$S$2:$S$99,Ouput_table!$I$2:$I$99,Summary_species!G68,Ouput_table!$T$2:$T$99,"&gt;0"))</f>
        <v/>
      </c>
      <c r="M68" s="81" t="str">
        <f t="shared" ref="M68:M131" si="3">IF(LEN(G68)&lt;2,"",((K68-L68)/(K68)))</f>
        <v/>
      </c>
      <c r="O68" s="90"/>
      <c r="P68" s="90"/>
      <c r="Q68" s="90"/>
    </row>
    <row r="69" spans="4:17" x14ac:dyDescent="0.25">
      <c r="D69" t="str">
        <f>IF(LEN(G69)&lt;2,"",COUNTIFS(Ouput_table!$I$2:$I$99,Summary_species!G69,Ouput_table!$T$2:$T$99,0))</f>
        <v/>
      </c>
      <c r="E69" t="str">
        <f>IF(LEN(G69)&lt;2,"",COUNTIFS(Ouput_table!$I$2:$I$99,Summary_species!G69,Ouput_table!$T$2:$T$99,"&gt;0"))</f>
        <v/>
      </c>
      <c r="F69" t="str">
        <f>IF(LEN(G69)&lt;2,"",COUNTIF(Ouput_table!$I$2:$I$100,Summary_species!G69))</f>
        <v/>
      </c>
      <c r="H69" t="str">
        <f>IF(LEN(G69)&lt;2,"",SUMIF(Ouput_table!$I$2:$I$100,Summary_species!G69,Ouput_table!$N$2:$N$99))</f>
        <v/>
      </c>
      <c r="I69" t="str">
        <f>IF(LEN(G69)&lt;2,"",SUMIF(Ouput_table!$I$2:$I$100,Summary_species!G69,Ouput_table!$S$2:$S$99))</f>
        <v/>
      </c>
      <c r="J69" s="81" t="str">
        <f t="shared" si="2"/>
        <v/>
      </c>
      <c r="K69" t="str">
        <f>IF(LEN(G69)&lt;2,"",SUMIFS(Ouput_table!$N$2:$N$99,Ouput_table!$I$2:$I$99,Summary_species!G69,Ouput_table!$T$2:$T$99,"&gt;0"))</f>
        <v/>
      </c>
      <c r="L69" t="str">
        <f>IF(LEN(G69)&lt;2,"",SUMIFS(Ouput_table!$S$2:$S$99,Ouput_table!$I$2:$I$99,Summary_species!G69,Ouput_table!$T$2:$T$99,"&gt;0"))</f>
        <v/>
      </c>
      <c r="M69" s="81" t="str">
        <f t="shared" si="3"/>
        <v/>
      </c>
      <c r="O69" s="90"/>
      <c r="P69" s="90"/>
      <c r="Q69" s="90"/>
    </row>
    <row r="70" spans="4:17" x14ac:dyDescent="0.25">
      <c r="D70" t="str">
        <f>IF(LEN(G70)&lt;2,"",COUNTIFS(Ouput_table!$I$2:$I$99,Summary_species!G70,Ouput_table!$T$2:$T$99,0))</f>
        <v/>
      </c>
      <c r="E70" t="str">
        <f>IF(LEN(G70)&lt;2,"",COUNTIFS(Ouput_table!$I$2:$I$99,Summary_species!G70,Ouput_table!$T$2:$T$99,"&gt;0"))</f>
        <v/>
      </c>
      <c r="F70" t="str">
        <f>IF(LEN(G70)&lt;2,"",COUNTIF(Ouput_table!$I$2:$I$100,Summary_species!G70))</f>
        <v/>
      </c>
      <c r="H70" t="str">
        <f>IF(LEN(G70)&lt;2,"",SUMIF(Ouput_table!$I$2:$I$100,Summary_species!G70,Ouput_table!$N$2:$N$99))</f>
        <v/>
      </c>
      <c r="I70" t="str">
        <f>IF(LEN(G70)&lt;2,"",SUMIF(Ouput_table!$I$2:$I$100,Summary_species!G70,Ouput_table!$S$2:$S$99))</f>
        <v/>
      </c>
      <c r="J70" s="81" t="str">
        <f t="shared" si="2"/>
        <v/>
      </c>
      <c r="K70" t="str">
        <f>IF(LEN(G70)&lt;2,"",SUMIFS(Ouput_table!$N$2:$N$99,Ouput_table!$I$2:$I$99,Summary_species!G70,Ouput_table!$T$2:$T$99,"&gt;0"))</f>
        <v/>
      </c>
      <c r="L70" t="str">
        <f>IF(LEN(G70)&lt;2,"",SUMIFS(Ouput_table!$S$2:$S$99,Ouput_table!$I$2:$I$99,Summary_species!G70,Ouput_table!$T$2:$T$99,"&gt;0"))</f>
        <v/>
      </c>
      <c r="M70" s="81" t="str">
        <f t="shared" si="3"/>
        <v/>
      </c>
      <c r="O70" s="90"/>
      <c r="P70" s="90"/>
      <c r="Q70" s="90"/>
    </row>
    <row r="71" spans="4:17" x14ac:dyDescent="0.25">
      <c r="D71" t="str">
        <f>IF(LEN(G71)&lt;2,"",COUNTIFS(Ouput_table!$I$2:$I$99,Summary_species!G71,Ouput_table!$T$2:$T$99,0))</f>
        <v/>
      </c>
      <c r="E71" t="str">
        <f>IF(LEN(G71)&lt;2,"",COUNTIFS(Ouput_table!$I$2:$I$99,Summary_species!G71,Ouput_table!$T$2:$T$99,"&gt;0"))</f>
        <v/>
      </c>
      <c r="F71" t="str">
        <f>IF(LEN(G71)&lt;2,"",COUNTIF(Ouput_table!$I$2:$I$100,Summary_species!G71))</f>
        <v/>
      </c>
      <c r="H71" t="str">
        <f>IF(LEN(G71)&lt;2,"",SUMIF(Ouput_table!$I$2:$I$100,Summary_species!G71,Ouput_table!$N$2:$N$99))</f>
        <v/>
      </c>
      <c r="I71" t="str">
        <f>IF(LEN(G71)&lt;2,"",SUMIF(Ouput_table!$I$2:$I$100,Summary_species!G71,Ouput_table!$S$2:$S$99))</f>
        <v/>
      </c>
      <c r="J71" s="81" t="str">
        <f t="shared" si="2"/>
        <v/>
      </c>
      <c r="K71" t="str">
        <f>IF(LEN(G71)&lt;2,"",SUMIFS(Ouput_table!$N$2:$N$99,Ouput_table!$I$2:$I$99,Summary_species!G71,Ouput_table!$T$2:$T$99,"&gt;0"))</f>
        <v/>
      </c>
      <c r="L71" t="str">
        <f>IF(LEN(G71)&lt;2,"",SUMIFS(Ouput_table!$S$2:$S$99,Ouput_table!$I$2:$I$99,Summary_species!G71,Ouput_table!$T$2:$T$99,"&gt;0"))</f>
        <v/>
      </c>
      <c r="M71" s="81" t="str">
        <f t="shared" si="3"/>
        <v/>
      </c>
      <c r="O71" s="90"/>
      <c r="P71" s="90"/>
      <c r="Q71" s="90"/>
    </row>
    <row r="72" spans="4:17" x14ac:dyDescent="0.25">
      <c r="D72" t="str">
        <f>IF(LEN(G72)&lt;2,"",COUNTIFS(Ouput_table!$I$2:$I$99,Summary_species!G72,Ouput_table!$T$2:$T$99,0))</f>
        <v/>
      </c>
      <c r="E72" t="str">
        <f>IF(LEN(G72)&lt;2,"",COUNTIFS(Ouput_table!$I$2:$I$99,Summary_species!G72,Ouput_table!$T$2:$T$99,"&gt;0"))</f>
        <v/>
      </c>
      <c r="F72" t="str">
        <f>IF(LEN(G72)&lt;2,"",COUNTIF(Ouput_table!$I$2:$I$100,Summary_species!G72))</f>
        <v/>
      </c>
      <c r="H72" t="str">
        <f>IF(LEN(G72)&lt;2,"",SUMIF(Ouput_table!$I$2:$I$100,Summary_species!G72,Ouput_table!$N$2:$N$99))</f>
        <v/>
      </c>
      <c r="I72" t="str">
        <f>IF(LEN(G72)&lt;2,"",SUMIF(Ouput_table!$I$2:$I$100,Summary_species!G72,Ouput_table!$S$2:$S$99))</f>
        <v/>
      </c>
      <c r="J72" s="81" t="str">
        <f t="shared" si="2"/>
        <v/>
      </c>
      <c r="K72" t="str">
        <f>IF(LEN(G72)&lt;2,"",SUMIFS(Ouput_table!$N$2:$N$99,Ouput_table!$I$2:$I$99,Summary_species!G72,Ouput_table!$T$2:$T$99,"&gt;0"))</f>
        <v/>
      </c>
      <c r="L72" t="str">
        <f>IF(LEN(G72)&lt;2,"",SUMIFS(Ouput_table!$S$2:$S$99,Ouput_table!$I$2:$I$99,Summary_species!G72,Ouput_table!$T$2:$T$99,"&gt;0"))</f>
        <v/>
      </c>
      <c r="M72" s="81" t="str">
        <f t="shared" si="3"/>
        <v/>
      </c>
      <c r="O72" s="90"/>
      <c r="P72" s="90"/>
      <c r="Q72" s="90"/>
    </row>
    <row r="73" spans="4:17" x14ac:dyDescent="0.25">
      <c r="D73" t="str">
        <f>IF(LEN(G73)&lt;2,"",COUNTIFS(Ouput_table!$I$2:$I$99,Summary_species!G73,Ouput_table!$T$2:$T$99,0))</f>
        <v/>
      </c>
      <c r="E73" t="str">
        <f>IF(LEN(G73)&lt;2,"",COUNTIFS(Ouput_table!$I$2:$I$99,Summary_species!G73,Ouput_table!$T$2:$T$99,"&gt;0"))</f>
        <v/>
      </c>
      <c r="F73" t="str">
        <f>IF(LEN(G73)&lt;2,"",COUNTIF(Ouput_table!$I$2:$I$100,Summary_species!G73))</f>
        <v/>
      </c>
      <c r="H73" t="str">
        <f>IF(LEN(G73)&lt;2,"",SUMIF(Ouput_table!$I$2:$I$100,Summary_species!G73,Ouput_table!$N$2:$N$99))</f>
        <v/>
      </c>
      <c r="I73" t="str">
        <f>IF(LEN(G73)&lt;2,"",SUMIF(Ouput_table!$I$2:$I$100,Summary_species!G73,Ouput_table!$S$2:$S$99))</f>
        <v/>
      </c>
      <c r="J73" s="81" t="str">
        <f t="shared" si="2"/>
        <v/>
      </c>
      <c r="K73" t="str">
        <f>IF(LEN(G73)&lt;2,"",SUMIFS(Ouput_table!$N$2:$N$99,Ouput_table!$I$2:$I$99,Summary_species!G73,Ouput_table!$T$2:$T$99,"&gt;0"))</f>
        <v/>
      </c>
      <c r="L73" t="str">
        <f>IF(LEN(G73)&lt;2,"",SUMIFS(Ouput_table!$S$2:$S$99,Ouput_table!$I$2:$I$99,Summary_species!G73,Ouput_table!$T$2:$T$99,"&gt;0"))</f>
        <v/>
      </c>
      <c r="M73" s="81" t="str">
        <f t="shared" si="3"/>
        <v/>
      </c>
      <c r="O73" s="90"/>
      <c r="P73" s="90"/>
      <c r="Q73" s="90"/>
    </row>
    <row r="74" spans="4:17" x14ac:dyDescent="0.25">
      <c r="D74" t="str">
        <f>IF(LEN(G74)&lt;2,"",COUNTIFS(Ouput_table!$I$2:$I$99,Summary_species!G74,Ouput_table!$T$2:$T$99,0))</f>
        <v/>
      </c>
      <c r="E74" t="str">
        <f>IF(LEN(G74)&lt;2,"",COUNTIFS(Ouput_table!$I$2:$I$99,Summary_species!G74,Ouput_table!$T$2:$T$99,"&gt;0"))</f>
        <v/>
      </c>
      <c r="F74" t="str">
        <f>IF(LEN(G74)&lt;2,"",COUNTIF(Ouput_table!$I$2:$I$100,Summary_species!G74))</f>
        <v/>
      </c>
      <c r="H74" t="str">
        <f>IF(LEN(G74)&lt;2,"",SUMIF(Ouput_table!$I$2:$I$100,Summary_species!G74,Ouput_table!$N$2:$N$99))</f>
        <v/>
      </c>
      <c r="I74" t="str">
        <f>IF(LEN(G74)&lt;2,"",SUMIF(Ouput_table!$I$2:$I$100,Summary_species!G74,Ouput_table!$S$2:$S$99))</f>
        <v/>
      </c>
      <c r="J74" s="81" t="str">
        <f t="shared" si="2"/>
        <v/>
      </c>
      <c r="K74" t="str">
        <f>IF(LEN(G74)&lt;2,"",SUMIFS(Ouput_table!$N$2:$N$99,Ouput_table!$I$2:$I$99,Summary_species!G74,Ouput_table!$T$2:$T$99,"&gt;0"))</f>
        <v/>
      </c>
      <c r="L74" t="str">
        <f>IF(LEN(G74)&lt;2,"",SUMIFS(Ouput_table!$S$2:$S$99,Ouput_table!$I$2:$I$99,Summary_species!G74,Ouput_table!$T$2:$T$99,"&gt;0"))</f>
        <v/>
      </c>
      <c r="M74" s="81" t="str">
        <f t="shared" si="3"/>
        <v/>
      </c>
      <c r="O74" s="90"/>
      <c r="P74" s="90"/>
      <c r="Q74" s="90"/>
    </row>
    <row r="75" spans="4:17" x14ac:dyDescent="0.25">
      <c r="D75" t="str">
        <f>IF(LEN(G75)&lt;2,"",COUNTIFS(Ouput_table!$I$2:$I$99,Summary_species!G75,Ouput_table!$T$2:$T$99,0))</f>
        <v/>
      </c>
      <c r="E75" t="str">
        <f>IF(LEN(G75)&lt;2,"",COUNTIFS(Ouput_table!$I$2:$I$99,Summary_species!G75,Ouput_table!$T$2:$T$99,"&gt;0"))</f>
        <v/>
      </c>
      <c r="F75" t="str">
        <f>IF(LEN(G75)&lt;2,"",COUNTIF(Ouput_table!$I$2:$I$100,Summary_species!G75))</f>
        <v/>
      </c>
      <c r="H75" t="str">
        <f>IF(LEN(G75)&lt;2,"",SUMIF(Ouput_table!$I$2:$I$100,Summary_species!G75,Ouput_table!$N$2:$N$99))</f>
        <v/>
      </c>
      <c r="I75" t="str">
        <f>IF(LEN(G75)&lt;2,"",SUMIF(Ouput_table!$I$2:$I$100,Summary_species!G75,Ouput_table!$S$2:$S$99))</f>
        <v/>
      </c>
      <c r="J75" s="81" t="str">
        <f t="shared" si="2"/>
        <v/>
      </c>
      <c r="K75" t="str">
        <f>IF(LEN(G75)&lt;2,"",SUMIFS(Ouput_table!$N$2:$N$99,Ouput_table!$I$2:$I$99,Summary_species!G75,Ouput_table!$T$2:$T$99,"&gt;0"))</f>
        <v/>
      </c>
      <c r="L75" t="str">
        <f>IF(LEN(G75)&lt;2,"",SUMIFS(Ouput_table!$S$2:$S$99,Ouput_table!$I$2:$I$99,Summary_species!G75,Ouput_table!$T$2:$T$99,"&gt;0"))</f>
        <v/>
      </c>
      <c r="M75" s="81" t="str">
        <f t="shared" si="3"/>
        <v/>
      </c>
      <c r="O75" s="90"/>
      <c r="P75" s="90"/>
      <c r="Q75" s="90"/>
    </row>
    <row r="76" spans="4:17" x14ac:dyDescent="0.25">
      <c r="D76" t="str">
        <f>IF(LEN(G76)&lt;2,"",COUNTIFS(Ouput_table!$I$2:$I$99,Summary_species!G76,Ouput_table!$T$2:$T$99,0))</f>
        <v/>
      </c>
      <c r="E76" t="str">
        <f>IF(LEN(G76)&lt;2,"",COUNTIFS(Ouput_table!$I$2:$I$99,Summary_species!G76,Ouput_table!$T$2:$T$99,"&gt;0"))</f>
        <v/>
      </c>
      <c r="F76" t="str">
        <f>IF(LEN(G76)&lt;2,"",COUNTIF(Ouput_table!$I$2:$I$100,Summary_species!G76))</f>
        <v/>
      </c>
      <c r="H76" t="str">
        <f>IF(LEN(G76)&lt;2,"",SUMIF(Ouput_table!$I$2:$I$100,Summary_species!G76,Ouput_table!$N$2:$N$99))</f>
        <v/>
      </c>
      <c r="I76" t="str">
        <f>IF(LEN(G76)&lt;2,"",SUMIF(Ouput_table!$I$2:$I$100,Summary_species!G76,Ouput_table!$S$2:$S$99))</f>
        <v/>
      </c>
      <c r="J76" s="81" t="str">
        <f t="shared" si="2"/>
        <v/>
      </c>
      <c r="K76" t="str">
        <f>IF(LEN(G76)&lt;2,"",SUMIFS(Ouput_table!$N$2:$N$99,Ouput_table!$I$2:$I$99,Summary_species!G76,Ouput_table!$T$2:$T$99,"&gt;0"))</f>
        <v/>
      </c>
      <c r="L76" t="str">
        <f>IF(LEN(G76)&lt;2,"",SUMIFS(Ouput_table!$S$2:$S$99,Ouput_table!$I$2:$I$99,Summary_species!G76,Ouput_table!$T$2:$T$99,"&gt;0"))</f>
        <v/>
      </c>
      <c r="M76" s="81" t="str">
        <f t="shared" si="3"/>
        <v/>
      </c>
      <c r="O76" s="90"/>
      <c r="P76" s="90"/>
      <c r="Q76" s="90"/>
    </row>
    <row r="77" spans="4:17" x14ac:dyDescent="0.25">
      <c r="D77" t="str">
        <f>IF(LEN(G77)&lt;2,"",COUNTIFS(Ouput_table!$I$2:$I$99,Summary_species!G77,Ouput_table!$T$2:$T$99,0))</f>
        <v/>
      </c>
      <c r="E77" t="str">
        <f>IF(LEN(G77)&lt;2,"",COUNTIFS(Ouput_table!$I$2:$I$99,Summary_species!G77,Ouput_table!$T$2:$T$99,"&gt;0"))</f>
        <v/>
      </c>
      <c r="F77" t="str">
        <f>IF(LEN(G77)&lt;2,"",COUNTIF(Ouput_table!$I$2:$I$100,Summary_species!G77))</f>
        <v/>
      </c>
      <c r="H77" t="str">
        <f>IF(LEN(G77)&lt;2,"",SUMIF(Ouput_table!$I$2:$I$100,Summary_species!G77,Ouput_table!$N$2:$N$99))</f>
        <v/>
      </c>
      <c r="I77" t="str">
        <f>IF(LEN(G77)&lt;2,"",SUMIF(Ouput_table!$I$2:$I$100,Summary_species!G77,Ouput_table!$S$2:$S$99))</f>
        <v/>
      </c>
      <c r="J77" s="81" t="str">
        <f t="shared" si="2"/>
        <v/>
      </c>
      <c r="K77" t="str">
        <f>IF(LEN(G77)&lt;2,"",SUMIFS(Ouput_table!$N$2:$N$99,Ouput_table!$I$2:$I$99,Summary_species!G77,Ouput_table!$T$2:$T$99,"&gt;0"))</f>
        <v/>
      </c>
      <c r="L77" t="str">
        <f>IF(LEN(G77)&lt;2,"",SUMIFS(Ouput_table!$S$2:$S$99,Ouput_table!$I$2:$I$99,Summary_species!G77,Ouput_table!$T$2:$T$99,"&gt;0"))</f>
        <v/>
      </c>
      <c r="M77" s="81" t="str">
        <f t="shared" si="3"/>
        <v/>
      </c>
      <c r="O77" s="90"/>
      <c r="P77" s="90"/>
      <c r="Q77" s="90"/>
    </row>
    <row r="78" spans="4:17" x14ac:dyDescent="0.25">
      <c r="D78" t="str">
        <f>IF(LEN(G78)&lt;2,"",COUNTIFS(Ouput_table!$I$2:$I$99,Summary_species!G78,Ouput_table!$T$2:$T$99,0))</f>
        <v/>
      </c>
      <c r="E78" t="str">
        <f>IF(LEN(G78)&lt;2,"",COUNTIFS(Ouput_table!$I$2:$I$99,Summary_species!G78,Ouput_table!$T$2:$T$99,"&gt;0"))</f>
        <v/>
      </c>
      <c r="F78" t="str">
        <f>IF(LEN(G78)&lt;2,"",COUNTIF(Ouput_table!$I$2:$I$100,Summary_species!G78))</f>
        <v/>
      </c>
      <c r="H78" t="str">
        <f>IF(LEN(G78)&lt;2,"",SUMIF(Ouput_table!$I$2:$I$100,Summary_species!G78,Ouput_table!$N$2:$N$99))</f>
        <v/>
      </c>
      <c r="I78" t="str">
        <f>IF(LEN(G78)&lt;2,"",SUMIF(Ouput_table!$I$2:$I$100,Summary_species!G78,Ouput_table!$S$2:$S$99))</f>
        <v/>
      </c>
      <c r="J78" s="81" t="str">
        <f t="shared" si="2"/>
        <v/>
      </c>
      <c r="K78" t="str">
        <f>IF(LEN(G78)&lt;2,"",SUMIFS(Ouput_table!$N$2:$N$99,Ouput_table!$I$2:$I$99,Summary_species!G78,Ouput_table!$T$2:$T$99,"&gt;0"))</f>
        <v/>
      </c>
      <c r="L78" t="str">
        <f>IF(LEN(G78)&lt;2,"",SUMIFS(Ouput_table!$S$2:$S$99,Ouput_table!$I$2:$I$99,Summary_species!G78,Ouput_table!$T$2:$T$99,"&gt;0"))</f>
        <v/>
      </c>
      <c r="M78" s="81" t="str">
        <f t="shared" si="3"/>
        <v/>
      </c>
      <c r="O78" s="90"/>
      <c r="P78" s="90"/>
      <c r="Q78" s="90"/>
    </row>
    <row r="79" spans="4:17" x14ac:dyDescent="0.25">
      <c r="D79" t="str">
        <f>IF(LEN(G79)&lt;2,"",COUNTIFS(Ouput_table!$I$2:$I$99,Summary_species!G79,Ouput_table!$T$2:$T$99,0))</f>
        <v/>
      </c>
      <c r="E79" t="str">
        <f>IF(LEN(G79)&lt;2,"",COUNTIFS(Ouput_table!$I$2:$I$99,Summary_species!G79,Ouput_table!$T$2:$T$99,"&gt;0"))</f>
        <v/>
      </c>
      <c r="F79" t="str">
        <f>IF(LEN(G79)&lt;2,"",COUNTIF(Ouput_table!$I$2:$I$100,Summary_species!G79))</f>
        <v/>
      </c>
      <c r="H79" t="str">
        <f>IF(LEN(G79)&lt;2,"",SUMIF(Ouput_table!$I$2:$I$100,Summary_species!G79,Ouput_table!$N$2:$N$99))</f>
        <v/>
      </c>
      <c r="I79" t="str">
        <f>IF(LEN(G79)&lt;2,"",SUMIF(Ouput_table!$I$2:$I$100,Summary_species!G79,Ouput_table!$S$2:$S$99))</f>
        <v/>
      </c>
      <c r="J79" s="81" t="str">
        <f t="shared" si="2"/>
        <v/>
      </c>
      <c r="K79" t="str">
        <f>IF(LEN(G79)&lt;2,"",SUMIFS(Ouput_table!$N$2:$N$99,Ouput_table!$I$2:$I$99,Summary_species!G79,Ouput_table!$T$2:$T$99,"&gt;0"))</f>
        <v/>
      </c>
      <c r="L79" t="str">
        <f>IF(LEN(G79)&lt;2,"",SUMIFS(Ouput_table!$S$2:$S$99,Ouput_table!$I$2:$I$99,Summary_species!G79,Ouput_table!$T$2:$T$99,"&gt;0"))</f>
        <v/>
      </c>
      <c r="M79" s="81" t="str">
        <f t="shared" si="3"/>
        <v/>
      </c>
      <c r="O79" s="90"/>
      <c r="P79" s="90"/>
      <c r="Q79" s="90"/>
    </row>
    <row r="80" spans="4:17" x14ac:dyDescent="0.25">
      <c r="D80" t="str">
        <f>IF(LEN(G80)&lt;2,"",COUNTIFS(Ouput_table!$I$2:$I$99,Summary_species!G80,Ouput_table!$T$2:$T$99,0))</f>
        <v/>
      </c>
      <c r="E80" t="str">
        <f>IF(LEN(G80)&lt;2,"",COUNTIFS(Ouput_table!$I$2:$I$99,Summary_species!G80,Ouput_table!$T$2:$T$99,"&gt;0"))</f>
        <v/>
      </c>
      <c r="F80" t="str">
        <f>IF(LEN(G80)&lt;2,"",COUNTIF(Ouput_table!$I$2:$I$100,Summary_species!G80))</f>
        <v/>
      </c>
      <c r="H80" t="str">
        <f>IF(LEN(G80)&lt;2,"",SUMIF(Ouput_table!$I$2:$I$100,Summary_species!G80,Ouput_table!$N$2:$N$99))</f>
        <v/>
      </c>
      <c r="I80" t="str">
        <f>IF(LEN(G80)&lt;2,"",SUMIF(Ouput_table!$I$2:$I$100,Summary_species!G80,Ouput_table!$S$2:$S$99))</f>
        <v/>
      </c>
      <c r="J80" s="81" t="str">
        <f t="shared" si="2"/>
        <v/>
      </c>
      <c r="K80" t="str">
        <f>IF(LEN(G80)&lt;2,"",SUMIFS(Ouput_table!$N$2:$N$99,Ouput_table!$I$2:$I$99,Summary_species!G80,Ouput_table!$T$2:$T$99,"&gt;0"))</f>
        <v/>
      </c>
      <c r="L80" t="str">
        <f>IF(LEN(G80)&lt;2,"",SUMIFS(Ouput_table!$S$2:$S$99,Ouput_table!$I$2:$I$99,Summary_species!G80,Ouput_table!$T$2:$T$99,"&gt;0"))</f>
        <v/>
      </c>
      <c r="M80" s="81" t="str">
        <f t="shared" si="3"/>
        <v/>
      </c>
      <c r="O80" s="90"/>
      <c r="P80" s="90"/>
      <c r="Q80" s="90"/>
    </row>
    <row r="81" spans="4:17" x14ac:dyDescent="0.25">
      <c r="D81" t="str">
        <f>IF(LEN(G81)&lt;2,"",COUNTIFS(Ouput_table!$I$2:$I$99,Summary_species!G81,Ouput_table!$T$2:$T$99,0))</f>
        <v/>
      </c>
      <c r="E81" t="str">
        <f>IF(LEN(G81)&lt;2,"",COUNTIFS(Ouput_table!$I$2:$I$99,Summary_species!G81,Ouput_table!$T$2:$T$99,"&gt;0"))</f>
        <v/>
      </c>
      <c r="F81" t="str">
        <f>IF(LEN(G81)&lt;2,"",COUNTIF(Ouput_table!$I$2:$I$100,Summary_species!G81))</f>
        <v/>
      </c>
      <c r="H81" t="str">
        <f>IF(LEN(G81)&lt;2,"",SUMIF(Ouput_table!$I$2:$I$100,Summary_species!G81,Ouput_table!$N$2:$N$99))</f>
        <v/>
      </c>
      <c r="I81" t="str">
        <f>IF(LEN(G81)&lt;2,"",SUMIF(Ouput_table!$I$2:$I$100,Summary_species!G81,Ouput_table!$S$2:$S$99))</f>
        <v/>
      </c>
      <c r="J81" s="81" t="str">
        <f t="shared" si="2"/>
        <v/>
      </c>
      <c r="K81" t="str">
        <f>IF(LEN(G81)&lt;2,"",SUMIFS(Ouput_table!$N$2:$N$99,Ouput_table!$I$2:$I$99,Summary_species!G81,Ouput_table!$T$2:$T$99,"&gt;0"))</f>
        <v/>
      </c>
      <c r="L81" t="str">
        <f>IF(LEN(G81)&lt;2,"",SUMIFS(Ouput_table!$S$2:$S$99,Ouput_table!$I$2:$I$99,Summary_species!G81,Ouput_table!$T$2:$T$99,"&gt;0"))</f>
        <v/>
      </c>
      <c r="M81" s="81" t="str">
        <f t="shared" si="3"/>
        <v/>
      </c>
      <c r="O81" s="90"/>
      <c r="P81" s="90"/>
      <c r="Q81" s="90"/>
    </row>
    <row r="82" spans="4:17" x14ac:dyDescent="0.25">
      <c r="D82" t="str">
        <f>IF(LEN(G82)&lt;2,"",COUNTIFS(Ouput_table!$I$2:$I$99,Summary_species!G82,Ouput_table!$T$2:$T$99,0))</f>
        <v/>
      </c>
      <c r="E82" t="str">
        <f>IF(LEN(G82)&lt;2,"",COUNTIFS(Ouput_table!$I$2:$I$99,Summary_species!G82,Ouput_table!$T$2:$T$99,"&gt;0"))</f>
        <v/>
      </c>
      <c r="F82" t="str">
        <f>IF(LEN(G82)&lt;2,"",COUNTIF(Ouput_table!$I$2:$I$100,Summary_species!G82))</f>
        <v/>
      </c>
      <c r="H82" t="str">
        <f>IF(LEN(G82)&lt;2,"",SUMIF(Ouput_table!$I$2:$I$100,Summary_species!G82,Ouput_table!$N$2:$N$99))</f>
        <v/>
      </c>
      <c r="I82" t="str">
        <f>IF(LEN(G82)&lt;2,"",SUMIF(Ouput_table!$I$2:$I$100,Summary_species!G82,Ouput_table!$S$2:$S$99))</f>
        <v/>
      </c>
      <c r="J82" s="81" t="str">
        <f t="shared" si="2"/>
        <v/>
      </c>
      <c r="K82" t="str">
        <f>IF(LEN(G82)&lt;2,"",SUMIFS(Ouput_table!$N$2:$N$99,Ouput_table!$I$2:$I$99,Summary_species!G82,Ouput_table!$T$2:$T$99,"&gt;0"))</f>
        <v/>
      </c>
      <c r="L82" t="str">
        <f>IF(LEN(G82)&lt;2,"",SUMIFS(Ouput_table!$S$2:$S$99,Ouput_table!$I$2:$I$99,Summary_species!G82,Ouput_table!$T$2:$T$99,"&gt;0"))</f>
        <v/>
      </c>
      <c r="M82" s="81" t="str">
        <f t="shared" si="3"/>
        <v/>
      </c>
      <c r="O82" s="90"/>
      <c r="P82" s="90"/>
      <c r="Q82" s="90"/>
    </row>
    <row r="83" spans="4:17" x14ac:dyDescent="0.25">
      <c r="D83" t="str">
        <f>IF(LEN(G83)&lt;2,"",COUNTIFS(Ouput_table!$I$2:$I$99,Summary_species!G83,Ouput_table!$T$2:$T$99,0))</f>
        <v/>
      </c>
      <c r="E83" t="str">
        <f>IF(LEN(G83)&lt;2,"",COUNTIFS(Ouput_table!$I$2:$I$99,Summary_species!G83,Ouput_table!$T$2:$T$99,"&gt;0"))</f>
        <v/>
      </c>
      <c r="F83" t="str">
        <f>IF(LEN(G83)&lt;2,"",COUNTIF(Ouput_table!$I$2:$I$100,Summary_species!G83))</f>
        <v/>
      </c>
      <c r="H83" t="str">
        <f>IF(LEN(G83)&lt;2,"",SUMIF(Ouput_table!$I$2:$I$100,Summary_species!G83,Ouput_table!$N$2:$N$99))</f>
        <v/>
      </c>
      <c r="I83" t="str">
        <f>IF(LEN(G83)&lt;2,"",SUMIF(Ouput_table!$I$2:$I$100,Summary_species!G83,Ouput_table!$S$2:$S$99))</f>
        <v/>
      </c>
      <c r="J83" s="81" t="str">
        <f t="shared" si="2"/>
        <v/>
      </c>
      <c r="K83" t="str">
        <f>IF(LEN(G83)&lt;2,"",SUMIFS(Ouput_table!$N$2:$N$99,Ouput_table!$I$2:$I$99,Summary_species!G83,Ouput_table!$T$2:$T$99,"&gt;0"))</f>
        <v/>
      </c>
      <c r="L83" t="str">
        <f>IF(LEN(G83)&lt;2,"",SUMIFS(Ouput_table!$S$2:$S$99,Ouput_table!$I$2:$I$99,Summary_species!G83,Ouput_table!$T$2:$T$99,"&gt;0"))</f>
        <v/>
      </c>
      <c r="M83" s="81" t="str">
        <f t="shared" si="3"/>
        <v/>
      </c>
      <c r="O83" s="90"/>
      <c r="P83" s="90"/>
      <c r="Q83" s="90"/>
    </row>
    <row r="84" spans="4:17" x14ac:dyDescent="0.25">
      <c r="D84" t="str">
        <f>IF(LEN(G84)&lt;2,"",COUNTIFS(Ouput_table!$I$2:$I$99,Summary_species!G84,Ouput_table!$T$2:$T$99,0))</f>
        <v/>
      </c>
      <c r="E84" t="str">
        <f>IF(LEN(G84)&lt;2,"",COUNTIFS(Ouput_table!$I$2:$I$99,Summary_species!G84,Ouput_table!$T$2:$T$99,"&gt;0"))</f>
        <v/>
      </c>
      <c r="F84" t="str">
        <f>IF(LEN(G84)&lt;2,"",COUNTIF(Ouput_table!$I$2:$I$100,Summary_species!G84))</f>
        <v/>
      </c>
      <c r="H84" t="str">
        <f>IF(LEN(G84)&lt;2,"",SUMIF(Ouput_table!$I$2:$I$100,Summary_species!G84,Ouput_table!$N$2:$N$99))</f>
        <v/>
      </c>
      <c r="I84" t="str">
        <f>IF(LEN(G84)&lt;2,"",SUMIF(Ouput_table!$I$2:$I$100,Summary_species!G84,Ouput_table!$S$2:$S$99))</f>
        <v/>
      </c>
      <c r="J84" s="81" t="str">
        <f t="shared" si="2"/>
        <v/>
      </c>
      <c r="K84" t="str">
        <f>IF(LEN(G84)&lt;2,"",SUMIFS(Ouput_table!$N$2:$N$99,Ouput_table!$I$2:$I$99,Summary_species!G84,Ouput_table!$T$2:$T$99,"&gt;0"))</f>
        <v/>
      </c>
      <c r="L84" t="str">
        <f>IF(LEN(G84)&lt;2,"",SUMIFS(Ouput_table!$S$2:$S$99,Ouput_table!$I$2:$I$99,Summary_species!G84,Ouput_table!$T$2:$T$99,"&gt;0"))</f>
        <v/>
      </c>
      <c r="M84" s="81" t="str">
        <f t="shared" si="3"/>
        <v/>
      </c>
      <c r="O84" s="90"/>
      <c r="P84" s="90"/>
      <c r="Q84" s="90"/>
    </row>
    <row r="85" spans="4:17" x14ac:dyDescent="0.25">
      <c r="D85" t="str">
        <f>IF(LEN(G85)&lt;2,"",COUNTIFS(Ouput_table!$I$2:$I$99,Summary_species!G85,Ouput_table!$T$2:$T$99,0))</f>
        <v/>
      </c>
      <c r="E85" t="str">
        <f>IF(LEN(G85)&lt;2,"",COUNTIFS(Ouput_table!$I$2:$I$99,Summary_species!G85,Ouput_table!$T$2:$T$99,"&gt;0"))</f>
        <v/>
      </c>
      <c r="F85" t="str">
        <f>IF(LEN(G85)&lt;2,"",COUNTIF(Ouput_table!$I$2:$I$100,Summary_species!G85))</f>
        <v/>
      </c>
      <c r="H85" t="str">
        <f>IF(LEN(G85)&lt;2,"",SUMIF(Ouput_table!$I$2:$I$100,Summary_species!G85,Ouput_table!$N$2:$N$99))</f>
        <v/>
      </c>
      <c r="I85" t="str">
        <f>IF(LEN(G85)&lt;2,"",SUMIF(Ouput_table!$I$2:$I$100,Summary_species!G85,Ouput_table!$S$2:$S$99))</f>
        <v/>
      </c>
      <c r="J85" s="81" t="str">
        <f t="shared" si="2"/>
        <v/>
      </c>
      <c r="K85" t="str">
        <f>IF(LEN(G85)&lt;2,"",SUMIFS(Ouput_table!$N$2:$N$99,Ouput_table!$I$2:$I$99,Summary_species!G85,Ouput_table!$T$2:$T$99,"&gt;0"))</f>
        <v/>
      </c>
      <c r="L85" t="str">
        <f>IF(LEN(G85)&lt;2,"",SUMIFS(Ouput_table!$S$2:$S$99,Ouput_table!$I$2:$I$99,Summary_species!G85,Ouput_table!$T$2:$T$99,"&gt;0"))</f>
        <v/>
      </c>
      <c r="M85" s="81" t="str">
        <f t="shared" si="3"/>
        <v/>
      </c>
      <c r="O85" s="90"/>
      <c r="P85" s="90"/>
      <c r="Q85" s="90"/>
    </row>
    <row r="86" spans="4:17" x14ac:dyDescent="0.25">
      <c r="D86" t="str">
        <f>IF(LEN(G86)&lt;2,"",COUNTIFS(Ouput_table!$I$2:$I$99,Summary_species!G86,Ouput_table!$T$2:$T$99,0))</f>
        <v/>
      </c>
      <c r="E86" t="str">
        <f>IF(LEN(G86)&lt;2,"",COUNTIFS(Ouput_table!$I$2:$I$99,Summary_species!G86,Ouput_table!$T$2:$T$99,"&gt;0"))</f>
        <v/>
      </c>
      <c r="F86" t="str">
        <f>IF(LEN(G86)&lt;2,"",COUNTIF(Ouput_table!$I$2:$I$100,Summary_species!G86))</f>
        <v/>
      </c>
      <c r="H86" t="str">
        <f>IF(LEN(G86)&lt;2,"",SUMIF(Ouput_table!$I$2:$I$100,Summary_species!G86,Ouput_table!$N$2:$N$99))</f>
        <v/>
      </c>
      <c r="I86" t="str">
        <f>IF(LEN(G86)&lt;2,"",SUMIF(Ouput_table!$I$2:$I$100,Summary_species!G86,Ouput_table!$S$2:$S$99))</f>
        <v/>
      </c>
      <c r="J86" s="81" t="str">
        <f t="shared" si="2"/>
        <v/>
      </c>
      <c r="K86" t="str">
        <f>IF(LEN(G86)&lt;2,"",SUMIFS(Ouput_table!$N$2:$N$99,Ouput_table!$I$2:$I$99,Summary_species!G86,Ouput_table!$T$2:$T$99,"&gt;0"))</f>
        <v/>
      </c>
      <c r="L86" t="str">
        <f>IF(LEN(G86)&lt;2,"",SUMIFS(Ouput_table!$S$2:$S$99,Ouput_table!$I$2:$I$99,Summary_species!G86,Ouput_table!$T$2:$T$99,"&gt;0"))</f>
        <v/>
      </c>
      <c r="M86" s="81" t="str">
        <f t="shared" si="3"/>
        <v/>
      </c>
      <c r="O86" s="90"/>
      <c r="P86" s="90"/>
      <c r="Q86" s="90"/>
    </row>
    <row r="87" spans="4:17" x14ac:dyDescent="0.25">
      <c r="D87" t="str">
        <f>IF(LEN(G87)&lt;2,"",COUNTIFS(Ouput_table!$I$2:$I$99,Summary_species!G87,Ouput_table!$T$2:$T$99,0))</f>
        <v/>
      </c>
      <c r="E87" t="str">
        <f>IF(LEN(G87)&lt;2,"",COUNTIFS(Ouput_table!$I$2:$I$99,Summary_species!G87,Ouput_table!$T$2:$T$99,"&gt;0"))</f>
        <v/>
      </c>
      <c r="F87" t="str">
        <f>IF(LEN(G87)&lt;2,"",COUNTIF(Ouput_table!$I$2:$I$100,Summary_species!G87))</f>
        <v/>
      </c>
      <c r="H87" t="str">
        <f>IF(LEN(G87)&lt;2,"",SUMIF(Ouput_table!$I$2:$I$100,Summary_species!G87,Ouput_table!$N$2:$N$99))</f>
        <v/>
      </c>
      <c r="I87" t="str">
        <f>IF(LEN(G87)&lt;2,"",SUMIF(Ouput_table!$I$2:$I$100,Summary_species!G87,Ouput_table!$S$2:$S$99))</f>
        <v/>
      </c>
      <c r="J87" s="81" t="str">
        <f t="shared" si="2"/>
        <v/>
      </c>
      <c r="K87" t="str">
        <f>IF(LEN(G87)&lt;2,"",SUMIFS(Ouput_table!$N$2:$N$99,Ouput_table!$I$2:$I$99,Summary_species!G87,Ouput_table!$T$2:$T$99,"&gt;0"))</f>
        <v/>
      </c>
      <c r="L87" t="str">
        <f>IF(LEN(G87)&lt;2,"",SUMIFS(Ouput_table!$S$2:$S$99,Ouput_table!$I$2:$I$99,Summary_species!G87,Ouput_table!$T$2:$T$99,"&gt;0"))</f>
        <v/>
      </c>
      <c r="M87" s="81" t="str">
        <f t="shared" si="3"/>
        <v/>
      </c>
      <c r="O87" s="90"/>
      <c r="P87" s="90"/>
      <c r="Q87" s="90"/>
    </row>
    <row r="88" spans="4:17" x14ac:dyDescent="0.25">
      <c r="D88" t="str">
        <f>IF(LEN(G88)&lt;2,"",COUNTIFS(Ouput_table!$I$2:$I$99,Summary_species!G88,Ouput_table!$T$2:$T$99,0))</f>
        <v/>
      </c>
      <c r="E88" t="str">
        <f>IF(LEN(G88)&lt;2,"",COUNTIFS(Ouput_table!$I$2:$I$99,Summary_species!G88,Ouput_table!$T$2:$T$99,"&gt;0"))</f>
        <v/>
      </c>
      <c r="F88" t="str">
        <f>IF(LEN(G88)&lt;2,"",COUNTIF(Ouput_table!$I$2:$I$100,Summary_species!G88))</f>
        <v/>
      </c>
      <c r="H88" t="str">
        <f>IF(LEN(G88)&lt;2,"",SUMIF(Ouput_table!$I$2:$I$100,Summary_species!G88,Ouput_table!$N$2:$N$99))</f>
        <v/>
      </c>
      <c r="I88" t="str">
        <f>IF(LEN(G88)&lt;2,"",SUMIF(Ouput_table!$I$2:$I$100,Summary_species!G88,Ouput_table!$S$2:$S$99))</f>
        <v/>
      </c>
      <c r="J88" s="81" t="str">
        <f t="shared" si="2"/>
        <v/>
      </c>
      <c r="K88" t="str">
        <f>IF(LEN(G88)&lt;2,"",SUMIFS(Ouput_table!$N$2:$N$99,Ouput_table!$I$2:$I$99,Summary_species!G88,Ouput_table!$T$2:$T$99,"&gt;0"))</f>
        <v/>
      </c>
      <c r="L88" t="str">
        <f>IF(LEN(G88)&lt;2,"",SUMIFS(Ouput_table!$S$2:$S$99,Ouput_table!$I$2:$I$99,Summary_species!G88,Ouput_table!$T$2:$T$99,"&gt;0"))</f>
        <v/>
      </c>
      <c r="M88" s="81" t="str">
        <f t="shared" si="3"/>
        <v/>
      </c>
      <c r="O88" s="90"/>
      <c r="P88" s="90"/>
      <c r="Q88" s="90"/>
    </row>
    <row r="89" spans="4:17" x14ac:dyDescent="0.25">
      <c r="D89" t="str">
        <f>IF(LEN(G89)&lt;2,"",COUNTIFS(Ouput_table!$I$2:$I$99,Summary_species!G89,Ouput_table!$T$2:$T$99,0))</f>
        <v/>
      </c>
      <c r="E89" t="str">
        <f>IF(LEN(G89)&lt;2,"",COUNTIFS(Ouput_table!$I$2:$I$99,Summary_species!G89,Ouput_table!$T$2:$T$99,"&gt;0"))</f>
        <v/>
      </c>
      <c r="F89" t="str">
        <f>IF(LEN(G89)&lt;2,"",COUNTIF(Ouput_table!$I$2:$I$100,Summary_species!G89))</f>
        <v/>
      </c>
      <c r="H89" t="str">
        <f>IF(LEN(G89)&lt;2,"",SUMIF(Ouput_table!$I$2:$I$100,Summary_species!G89,Ouput_table!$N$2:$N$99))</f>
        <v/>
      </c>
      <c r="I89" t="str">
        <f>IF(LEN(G89)&lt;2,"",SUMIF(Ouput_table!$I$2:$I$100,Summary_species!G89,Ouput_table!$S$2:$S$99))</f>
        <v/>
      </c>
      <c r="J89" s="81" t="str">
        <f t="shared" si="2"/>
        <v/>
      </c>
      <c r="K89" t="str">
        <f>IF(LEN(G89)&lt;2,"",SUMIFS(Ouput_table!$N$2:$N$99,Ouput_table!$I$2:$I$99,Summary_species!G89,Ouput_table!$T$2:$T$99,"&gt;0"))</f>
        <v/>
      </c>
      <c r="L89" t="str">
        <f>IF(LEN(G89)&lt;2,"",SUMIFS(Ouput_table!$S$2:$S$99,Ouput_table!$I$2:$I$99,Summary_species!G89,Ouput_table!$T$2:$T$99,"&gt;0"))</f>
        <v/>
      </c>
      <c r="M89" s="81" t="str">
        <f t="shared" si="3"/>
        <v/>
      </c>
      <c r="O89" s="90"/>
      <c r="P89" s="90"/>
      <c r="Q89" s="90"/>
    </row>
    <row r="90" spans="4:17" x14ac:dyDescent="0.25">
      <c r="D90" t="str">
        <f>IF(LEN(G90)&lt;2,"",COUNTIFS(Ouput_table!$I$2:$I$99,Summary_species!G90,Ouput_table!$T$2:$T$99,0))</f>
        <v/>
      </c>
      <c r="E90" t="str">
        <f>IF(LEN(G90)&lt;2,"",COUNTIFS(Ouput_table!$I$2:$I$99,Summary_species!G90,Ouput_table!$T$2:$T$99,"&gt;0"))</f>
        <v/>
      </c>
      <c r="F90" t="str">
        <f>IF(LEN(G90)&lt;2,"",COUNTIF(Ouput_table!$I$2:$I$100,Summary_species!G90))</f>
        <v/>
      </c>
      <c r="H90" t="str">
        <f>IF(LEN(G90)&lt;2,"",SUMIF(Ouput_table!$I$2:$I$100,Summary_species!G90,Ouput_table!$N$2:$N$99))</f>
        <v/>
      </c>
      <c r="I90" t="str">
        <f>IF(LEN(G90)&lt;2,"",SUMIF(Ouput_table!$I$2:$I$100,Summary_species!G90,Ouput_table!$S$2:$S$99))</f>
        <v/>
      </c>
      <c r="J90" s="81" t="str">
        <f t="shared" si="2"/>
        <v/>
      </c>
      <c r="K90" t="str">
        <f>IF(LEN(G90)&lt;2,"",SUMIFS(Ouput_table!$N$2:$N$99,Ouput_table!$I$2:$I$99,Summary_species!G90,Ouput_table!$T$2:$T$99,"&gt;0"))</f>
        <v/>
      </c>
      <c r="L90" t="str">
        <f>IF(LEN(G90)&lt;2,"",SUMIFS(Ouput_table!$S$2:$S$99,Ouput_table!$I$2:$I$99,Summary_species!G90,Ouput_table!$T$2:$T$99,"&gt;0"))</f>
        <v/>
      </c>
      <c r="M90" s="81" t="str">
        <f t="shared" si="3"/>
        <v/>
      </c>
      <c r="O90" s="90"/>
      <c r="P90" s="90"/>
      <c r="Q90" s="90"/>
    </row>
    <row r="91" spans="4:17" x14ac:dyDescent="0.25">
      <c r="D91" t="str">
        <f>IF(LEN(G91)&lt;2,"",COUNTIFS(Ouput_table!$I$2:$I$99,Summary_species!G91,Ouput_table!$T$2:$T$99,0))</f>
        <v/>
      </c>
      <c r="E91" t="str">
        <f>IF(LEN(G91)&lt;2,"",COUNTIFS(Ouput_table!$I$2:$I$99,Summary_species!G91,Ouput_table!$T$2:$T$99,"&gt;0"))</f>
        <v/>
      </c>
      <c r="F91" t="str">
        <f>IF(LEN(G91)&lt;2,"",COUNTIF(Ouput_table!$I$2:$I$100,Summary_species!G91))</f>
        <v/>
      </c>
      <c r="H91" t="str">
        <f>IF(LEN(G91)&lt;2,"",SUMIF(Ouput_table!$I$2:$I$100,Summary_species!G91,Ouput_table!$N$2:$N$99))</f>
        <v/>
      </c>
      <c r="I91" t="str">
        <f>IF(LEN(G91)&lt;2,"",SUMIF(Ouput_table!$I$2:$I$100,Summary_species!G91,Ouput_table!$S$2:$S$99))</f>
        <v/>
      </c>
      <c r="J91" s="81" t="str">
        <f t="shared" si="2"/>
        <v/>
      </c>
      <c r="K91" t="str">
        <f>IF(LEN(G91)&lt;2,"",SUMIFS(Ouput_table!$N$2:$N$99,Ouput_table!$I$2:$I$99,Summary_species!G91,Ouput_table!$T$2:$T$99,"&gt;0"))</f>
        <v/>
      </c>
      <c r="L91" t="str">
        <f>IF(LEN(G91)&lt;2,"",SUMIFS(Ouput_table!$S$2:$S$99,Ouput_table!$I$2:$I$99,Summary_species!G91,Ouput_table!$T$2:$T$99,"&gt;0"))</f>
        <v/>
      </c>
      <c r="M91" s="81" t="str">
        <f t="shared" si="3"/>
        <v/>
      </c>
      <c r="O91" s="90"/>
      <c r="P91" s="90"/>
      <c r="Q91" s="90"/>
    </row>
    <row r="92" spans="4:17" x14ac:dyDescent="0.25">
      <c r="D92" t="str">
        <f>IF(LEN(G92)&lt;2,"",COUNTIFS(Ouput_table!$I$2:$I$99,Summary_species!G92,Ouput_table!$T$2:$T$99,0))</f>
        <v/>
      </c>
      <c r="E92" t="str">
        <f>IF(LEN(G92)&lt;2,"",COUNTIFS(Ouput_table!$I$2:$I$99,Summary_species!G92,Ouput_table!$T$2:$T$99,"&gt;0"))</f>
        <v/>
      </c>
      <c r="F92" t="str">
        <f>IF(LEN(G92)&lt;2,"",COUNTIF(Ouput_table!$I$2:$I$100,Summary_species!G92))</f>
        <v/>
      </c>
      <c r="H92" t="str">
        <f>IF(LEN(G92)&lt;2,"",SUMIF(Ouput_table!$I$2:$I$100,Summary_species!G92,Ouput_table!$N$2:$N$99))</f>
        <v/>
      </c>
      <c r="I92" t="str">
        <f>IF(LEN(G92)&lt;2,"",SUMIF(Ouput_table!$I$2:$I$100,Summary_species!G92,Ouput_table!$S$2:$S$99))</f>
        <v/>
      </c>
      <c r="J92" s="81" t="str">
        <f t="shared" si="2"/>
        <v/>
      </c>
      <c r="K92" t="str">
        <f>IF(LEN(G92)&lt;2,"",SUMIFS(Ouput_table!$N$2:$N$99,Ouput_table!$I$2:$I$99,Summary_species!G92,Ouput_table!$T$2:$T$99,"&gt;0"))</f>
        <v/>
      </c>
      <c r="L92" t="str">
        <f>IF(LEN(G92)&lt;2,"",SUMIFS(Ouput_table!$S$2:$S$99,Ouput_table!$I$2:$I$99,Summary_species!G92,Ouput_table!$T$2:$T$99,"&gt;0"))</f>
        <v/>
      </c>
      <c r="M92" s="81" t="str">
        <f t="shared" si="3"/>
        <v/>
      </c>
      <c r="O92" s="90"/>
      <c r="P92" s="90"/>
      <c r="Q92" s="90"/>
    </row>
    <row r="93" spans="4:17" x14ac:dyDescent="0.25">
      <c r="D93" t="str">
        <f>IF(LEN(G93)&lt;2,"",COUNTIFS(Ouput_table!$I$2:$I$99,Summary_species!G93,Ouput_table!$T$2:$T$99,0))</f>
        <v/>
      </c>
      <c r="E93" t="str">
        <f>IF(LEN(G93)&lt;2,"",COUNTIFS(Ouput_table!$I$2:$I$99,Summary_species!G93,Ouput_table!$T$2:$T$99,"&gt;0"))</f>
        <v/>
      </c>
      <c r="F93" t="str">
        <f>IF(LEN(G93)&lt;2,"",COUNTIF(Ouput_table!$I$2:$I$100,Summary_species!G93))</f>
        <v/>
      </c>
      <c r="H93" t="str">
        <f>IF(LEN(G93)&lt;2,"",SUMIF(Ouput_table!$I$2:$I$100,Summary_species!G93,Ouput_table!$N$2:$N$99))</f>
        <v/>
      </c>
      <c r="I93" t="str">
        <f>IF(LEN(G93)&lt;2,"",SUMIF(Ouput_table!$I$2:$I$100,Summary_species!G93,Ouput_table!$S$2:$S$99))</f>
        <v/>
      </c>
      <c r="J93" s="81" t="str">
        <f t="shared" si="2"/>
        <v/>
      </c>
      <c r="K93" t="str">
        <f>IF(LEN(G93)&lt;2,"",SUMIFS(Ouput_table!$N$2:$N$99,Ouput_table!$I$2:$I$99,Summary_species!G93,Ouput_table!$T$2:$T$99,"&gt;0"))</f>
        <v/>
      </c>
      <c r="L93" t="str">
        <f>IF(LEN(G93)&lt;2,"",SUMIFS(Ouput_table!$S$2:$S$99,Ouput_table!$I$2:$I$99,Summary_species!G93,Ouput_table!$T$2:$T$99,"&gt;0"))</f>
        <v/>
      </c>
      <c r="M93" s="81" t="str">
        <f t="shared" si="3"/>
        <v/>
      </c>
      <c r="O93" s="90"/>
      <c r="P93" s="90"/>
      <c r="Q93" s="90"/>
    </row>
    <row r="94" spans="4:17" x14ac:dyDescent="0.25">
      <c r="D94" t="str">
        <f>IF(LEN(G94)&lt;2,"",COUNTIFS(Ouput_table!$I$2:$I$99,Summary_species!G94,Ouput_table!$T$2:$T$99,0))</f>
        <v/>
      </c>
      <c r="E94" t="str">
        <f>IF(LEN(G94)&lt;2,"",COUNTIFS(Ouput_table!$I$2:$I$99,Summary_species!G94,Ouput_table!$T$2:$T$99,"&gt;0"))</f>
        <v/>
      </c>
      <c r="F94" t="str">
        <f>IF(LEN(G94)&lt;2,"",COUNTIF(Ouput_table!$I$2:$I$100,Summary_species!G94))</f>
        <v/>
      </c>
      <c r="H94" t="str">
        <f>IF(LEN(G94)&lt;2,"",SUMIF(Ouput_table!$I$2:$I$100,Summary_species!G94,Ouput_table!$N$2:$N$99))</f>
        <v/>
      </c>
      <c r="I94" t="str">
        <f>IF(LEN(G94)&lt;2,"",SUMIF(Ouput_table!$I$2:$I$100,Summary_species!G94,Ouput_table!$S$2:$S$99))</f>
        <v/>
      </c>
      <c r="J94" s="81" t="str">
        <f t="shared" si="2"/>
        <v/>
      </c>
      <c r="K94" t="str">
        <f>IF(LEN(G94)&lt;2,"",SUMIFS(Ouput_table!$N$2:$N$99,Ouput_table!$I$2:$I$99,Summary_species!G94,Ouput_table!$T$2:$T$99,"&gt;0"))</f>
        <v/>
      </c>
      <c r="L94" t="str">
        <f>IF(LEN(G94)&lt;2,"",SUMIFS(Ouput_table!$S$2:$S$99,Ouput_table!$I$2:$I$99,Summary_species!G94,Ouput_table!$T$2:$T$99,"&gt;0"))</f>
        <v/>
      </c>
      <c r="M94" s="81" t="str">
        <f t="shared" si="3"/>
        <v/>
      </c>
      <c r="O94" s="90"/>
      <c r="P94" s="90"/>
      <c r="Q94" s="90"/>
    </row>
    <row r="95" spans="4:17" x14ac:dyDescent="0.25">
      <c r="D95" t="str">
        <f>IF(LEN(G95)&lt;2,"",COUNTIFS(Ouput_table!$I$2:$I$99,Summary_species!G95,Ouput_table!$T$2:$T$99,0))</f>
        <v/>
      </c>
      <c r="E95" t="str">
        <f>IF(LEN(G95)&lt;2,"",COUNTIFS(Ouput_table!$I$2:$I$99,Summary_species!G95,Ouput_table!$T$2:$T$99,"&gt;0"))</f>
        <v/>
      </c>
      <c r="F95" t="str">
        <f>IF(LEN(G95)&lt;2,"",COUNTIF(Ouput_table!$I$2:$I$100,Summary_species!G95))</f>
        <v/>
      </c>
      <c r="H95" t="str">
        <f>IF(LEN(G95)&lt;2,"",SUMIF(Ouput_table!$I$2:$I$100,Summary_species!G95,Ouput_table!$N$2:$N$99))</f>
        <v/>
      </c>
      <c r="I95" t="str">
        <f>IF(LEN(G95)&lt;2,"",SUMIF(Ouput_table!$I$2:$I$100,Summary_species!G95,Ouput_table!$S$2:$S$99))</f>
        <v/>
      </c>
      <c r="J95" s="81" t="str">
        <f t="shared" si="2"/>
        <v/>
      </c>
      <c r="K95" t="str">
        <f>IF(LEN(G95)&lt;2,"",SUMIFS(Ouput_table!$N$2:$N$99,Ouput_table!$I$2:$I$99,Summary_species!G95,Ouput_table!$T$2:$T$99,"&gt;0"))</f>
        <v/>
      </c>
      <c r="L95" t="str">
        <f>IF(LEN(G95)&lt;2,"",SUMIFS(Ouput_table!$S$2:$S$99,Ouput_table!$I$2:$I$99,Summary_species!G95,Ouput_table!$T$2:$T$99,"&gt;0"))</f>
        <v/>
      </c>
      <c r="M95" s="81" t="str">
        <f t="shared" si="3"/>
        <v/>
      </c>
      <c r="O95" s="90"/>
      <c r="P95" s="90"/>
      <c r="Q95" s="90"/>
    </row>
    <row r="96" spans="4:17" x14ac:dyDescent="0.25">
      <c r="D96" t="str">
        <f>IF(LEN(G96)&lt;2,"",COUNTIFS(Ouput_table!$I$2:$I$99,Summary_species!G96,Ouput_table!$T$2:$T$99,0))</f>
        <v/>
      </c>
      <c r="E96" t="str">
        <f>IF(LEN(G96)&lt;2,"",COUNTIFS(Ouput_table!$I$2:$I$99,Summary_species!G96,Ouput_table!$T$2:$T$99,"&gt;0"))</f>
        <v/>
      </c>
      <c r="F96" t="str">
        <f>IF(LEN(G96)&lt;2,"",COUNTIF(Ouput_table!$I$2:$I$100,Summary_species!G96))</f>
        <v/>
      </c>
      <c r="H96" t="str">
        <f>IF(LEN(G96)&lt;2,"",SUMIF(Ouput_table!$I$2:$I$100,Summary_species!G96,Ouput_table!$N$2:$N$99))</f>
        <v/>
      </c>
      <c r="I96" t="str">
        <f>IF(LEN(G96)&lt;2,"",SUMIF(Ouput_table!$I$2:$I$100,Summary_species!G96,Ouput_table!$S$2:$S$99))</f>
        <v/>
      </c>
      <c r="J96" s="81" t="str">
        <f t="shared" si="2"/>
        <v/>
      </c>
      <c r="K96" t="str">
        <f>IF(LEN(G96)&lt;2,"",SUMIFS(Ouput_table!$N$2:$N$99,Ouput_table!$I$2:$I$99,Summary_species!G96,Ouput_table!$T$2:$T$99,"&gt;0"))</f>
        <v/>
      </c>
      <c r="L96" t="str">
        <f>IF(LEN(G96)&lt;2,"",SUMIFS(Ouput_table!$S$2:$S$99,Ouput_table!$I$2:$I$99,Summary_species!G96,Ouput_table!$T$2:$T$99,"&gt;0"))</f>
        <v/>
      </c>
      <c r="M96" s="81" t="str">
        <f t="shared" si="3"/>
        <v/>
      </c>
      <c r="O96" s="90"/>
      <c r="P96" s="90"/>
      <c r="Q96" s="90"/>
    </row>
    <row r="97" spans="4:17" x14ac:dyDescent="0.25">
      <c r="D97" t="str">
        <f>IF(LEN(G97)&lt;2,"",COUNTIFS(Ouput_table!$I$2:$I$99,Summary_species!G97,Ouput_table!$T$2:$T$99,0))</f>
        <v/>
      </c>
      <c r="E97" t="str">
        <f>IF(LEN(G97)&lt;2,"",COUNTIFS(Ouput_table!$I$2:$I$99,Summary_species!G97,Ouput_table!$T$2:$T$99,"&gt;0"))</f>
        <v/>
      </c>
      <c r="F97" t="str">
        <f>IF(LEN(G97)&lt;2,"",COUNTIF(Ouput_table!$I$2:$I$100,Summary_species!G97))</f>
        <v/>
      </c>
      <c r="H97" t="str">
        <f>IF(LEN(G97)&lt;2,"",SUMIF(Ouput_table!$I$2:$I$100,Summary_species!G97,Ouput_table!$N$2:$N$99))</f>
        <v/>
      </c>
      <c r="I97" t="str">
        <f>IF(LEN(G97)&lt;2,"",SUMIF(Ouput_table!$I$2:$I$100,Summary_species!G97,Ouput_table!$S$2:$S$99))</f>
        <v/>
      </c>
      <c r="J97" s="81" t="str">
        <f t="shared" si="2"/>
        <v/>
      </c>
      <c r="K97" t="str">
        <f>IF(LEN(G97)&lt;2,"",SUMIFS(Ouput_table!$N$2:$N$99,Ouput_table!$I$2:$I$99,Summary_species!G97,Ouput_table!$T$2:$T$99,"&gt;0"))</f>
        <v/>
      </c>
      <c r="L97" t="str">
        <f>IF(LEN(G97)&lt;2,"",SUMIFS(Ouput_table!$S$2:$S$99,Ouput_table!$I$2:$I$99,Summary_species!G97,Ouput_table!$T$2:$T$99,"&gt;0"))</f>
        <v/>
      </c>
      <c r="M97" s="81" t="str">
        <f t="shared" si="3"/>
        <v/>
      </c>
      <c r="O97" s="90"/>
      <c r="P97" s="90"/>
      <c r="Q97" s="90"/>
    </row>
    <row r="98" spans="4:17" x14ac:dyDescent="0.25">
      <c r="D98" t="str">
        <f>IF(LEN(G98)&lt;2,"",COUNTIFS(Ouput_table!$I$2:$I$99,Summary_species!G98,Ouput_table!$T$2:$T$99,0))</f>
        <v/>
      </c>
      <c r="E98" t="str">
        <f>IF(LEN(G98)&lt;2,"",COUNTIFS(Ouput_table!$I$2:$I$99,Summary_species!G98,Ouput_table!$T$2:$T$99,"&gt;0"))</f>
        <v/>
      </c>
      <c r="F98" t="str">
        <f>IF(LEN(G98)&lt;2,"",COUNTIF(Ouput_table!$I$2:$I$100,Summary_species!G98))</f>
        <v/>
      </c>
      <c r="H98" t="str">
        <f>IF(LEN(G98)&lt;2,"",SUMIF(Ouput_table!$I$2:$I$100,Summary_species!G98,Ouput_table!$N$2:$N$99))</f>
        <v/>
      </c>
      <c r="I98" t="str">
        <f>IF(LEN(G98)&lt;2,"",SUMIF(Ouput_table!$I$2:$I$100,Summary_species!G98,Ouput_table!$S$2:$S$99))</f>
        <v/>
      </c>
      <c r="J98" s="81" t="str">
        <f t="shared" si="2"/>
        <v/>
      </c>
      <c r="K98" t="str">
        <f>IF(LEN(G98)&lt;2,"",SUMIFS(Ouput_table!$N$2:$N$99,Ouput_table!$I$2:$I$99,Summary_species!G98,Ouput_table!$T$2:$T$99,"&gt;0"))</f>
        <v/>
      </c>
      <c r="L98" t="str">
        <f>IF(LEN(G98)&lt;2,"",SUMIFS(Ouput_table!$S$2:$S$99,Ouput_table!$I$2:$I$99,Summary_species!G98,Ouput_table!$T$2:$T$99,"&gt;0"))</f>
        <v/>
      </c>
      <c r="M98" s="81" t="str">
        <f t="shared" si="3"/>
        <v/>
      </c>
      <c r="O98" s="90"/>
      <c r="P98" s="90"/>
      <c r="Q98" s="90"/>
    </row>
    <row r="99" spans="4:17" x14ac:dyDescent="0.25">
      <c r="D99" t="str">
        <f>IF(LEN(G99)&lt;2,"",COUNTIFS(Ouput_table!$I$2:$I$99,Summary_species!G99,Ouput_table!$T$2:$T$99,0))</f>
        <v/>
      </c>
      <c r="E99" t="str">
        <f>IF(LEN(G99)&lt;2,"",COUNTIFS(Ouput_table!$I$2:$I$99,Summary_species!G99,Ouput_table!$T$2:$T$99,"&gt;0"))</f>
        <v/>
      </c>
      <c r="F99" t="str">
        <f>IF(LEN(G99)&lt;2,"",COUNTIF(Ouput_table!$I$2:$I$100,Summary_species!G99))</f>
        <v/>
      </c>
      <c r="H99" t="str">
        <f>IF(LEN(G99)&lt;2,"",SUMIF(Ouput_table!$I$2:$I$100,Summary_species!G99,Ouput_table!$N$2:$N$99))</f>
        <v/>
      </c>
      <c r="I99" t="str">
        <f>IF(LEN(G99)&lt;2,"",SUMIF(Ouput_table!$I$2:$I$100,Summary_species!G99,Ouput_table!$S$2:$S$99))</f>
        <v/>
      </c>
      <c r="J99" s="81" t="str">
        <f t="shared" si="2"/>
        <v/>
      </c>
      <c r="K99" t="str">
        <f>IF(LEN(G99)&lt;2,"",SUMIFS(Ouput_table!$N$2:$N$99,Ouput_table!$I$2:$I$99,Summary_species!G99,Ouput_table!$T$2:$T$99,"&gt;0"))</f>
        <v/>
      </c>
      <c r="L99" t="str">
        <f>IF(LEN(G99)&lt;2,"",SUMIFS(Ouput_table!$S$2:$S$99,Ouput_table!$I$2:$I$99,Summary_species!G99,Ouput_table!$T$2:$T$99,"&gt;0"))</f>
        <v/>
      </c>
      <c r="M99" s="81" t="str">
        <f t="shared" si="3"/>
        <v/>
      </c>
      <c r="O99" s="90"/>
      <c r="P99" s="90"/>
      <c r="Q99" s="90"/>
    </row>
    <row r="100" spans="4:17" x14ac:dyDescent="0.25">
      <c r="D100" t="str">
        <f>IF(LEN(G100)&lt;2,"",COUNTIFS(Ouput_table!$I$2:$I$99,Summary_species!G100,Ouput_table!$T$2:$T$99,0))</f>
        <v/>
      </c>
      <c r="E100" t="str">
        <f>IF(LEN(G100)&lt;2,"",COUNTIFS(Ouput_table!$I$2:$I$99,Summary_species!G100,Ouput_table!$T$2:$T$99,"&gt;0"))</f>
        <v/>
      </c>
      <c r="F100" t="str">
        <f>IF(LEN(G100)&lt;2,"",COUNTIF(Ouput_table!$I$2:$I$100,Summary_species!G100))</f>
        <v/>
      </c>
      <c r="H100" t="str">
        <f>IF(LEN(G100)&lt;2,"",SUMIF(Ouput_table!$I$2:$I$100,Summary_species!G100,Ouput_table!$N$2:$N$99))</f>
        <v/>
      </c>
      <c r="I100" t="str">
        <f>IF(LEN(G100)&lt;2,"",SUMIF(Ouput_table!$I$2:$I$100,Summary_species!G100,Ouput_table!$S$2:$S$99))</f>
        <v/>
      </c>
      <c r="J100" s="81" t="str">
        <f t="shared" si="2"/>
        <v/>
      </c>
      <c r="K100" t="str">
        <f>IF(LEN(G100)&lt;2,"",SUMIFS(Ouput_table!$N$2:$N$99,Ouput_table!$I$2:$I$99,Summary_species!G100,Ouput_table!$T$2:$T$99,"&gt;0"))</f>
        <v/>
      </c>
      <c r="L100" t="str">
        <f>IF(LEN(G100)&lt;2,"",SUMIFS(Ouput_table!$S$2:$S$99,Ouput_table!$I$2:$I$99,Summary_species!G100,Ouput_table!$T$2:$T$99,"&gt;0"))</f>
        <v/>
      </c>
      <c r="M100" s="81" t="str">
        <f t="shared" si="3"/>
        <v/>
      </c>
      <c r="O100" s="90"/>
      <c r="P100" s="90"/>
      <c r="Q100" s="90"/>
    </row>
    <row r="101" spans="4:17" x14ac:dyDescent="0.25">
      <c r="D101" t="str">
        <f>IF(LEN(G101)&lt;2,"",COUNTIFS(Ouput_table!$I$2:$I$99,Summary_species!G101,Ouput_table!$T$2:$T$99,0))</f>
        <v/>
      </c>
      <c r="E101" t="str">
        <f>IF(LEN(G101)&lt;2,"",COUNTIFS(Ouput_table!$I$2:$I$99,Summary_species!G101,Ouput_table!$T$2:$T$99,"&gt;0"))</f>
        <v/>
      </c>
      <c r="F101" t="str">
        <f>IF(LEN(G101)&lt;2,"",COUNTIF(Ouput_table!$I$2:$I$100,Summary_species!G101))</f>
        <v/>
      </c>
      <c r="H101" t="str">
        <f>IF(LEN(G101)&lt;2,"",SUMIF(Ouput_table!$I$2:$I$100,Summary_species!G101,Ouput_table!$N$2:$N$99))</f>
        <v/>
      </c>
      <c r="I101" t="str">
        <f>IF(LEN(G101)&lt;2,"",SUMIF(Ouput_table!$I$2:$I$100,Summary_species!G101,Ouput_table!$S$2:$S$99))</f>
        <v/>
      </c>
      <c r="J101" s="81" t="str">
        <f t="shared" si="2"/>
        <v/>
      </c>
      <c r="K101" t="str">
        <f>IF(LEN(G101)&lt;2,"",SUMIFS(Ouput_table!$N$2:$N$99,Ouput_table!$I$2:$I$99,Summary_species!G101,Ouput_table!$T$2:$T$99,"&gt;0"))</f>
        <v/>
      </c>
      <c r="L101" t="str">
        <f>IF(LEN(G101)&lt;2,"",SUMIFS(Ouput_table!$S$2:$S$99,Ouput_table!$I$2:$I$99,Summary_species!G101,Ouput_table!$T$2:$T$99,"&gt;0"))</f>
        <v/>
      </c>
      <c r="M101" s="81" t="str">
        <f t="shared" si="3"/>
        <v/>
      </c>
      <c r="O101" s="90"/>
      <c r="P101" s="90"/>
      <c r="Q101" s="90"/>
    </row>
    <row r="102" spans="4:17" x14ac:dyDescent="0.25">
      <c r="D102" t="str">
        <f>IF(LEN(G102)&lt;2,"",COUNTIFS(Ouput_table!$I$2:$I$99,Summary_species!G102,Ouput_table!$T$2:$T$99,0))</f>
        <v/>
      </c>
      <c r="E102" t="str">
        <f>IF(LEN(G102)&lt;2,"",COUNTIFS(Ouput_table!$I$2:$I$99,Summary_species!G102,Ouput_table!$T$2:$T$99,"&gt;0"))</f>
        <v/>
      </c>
      <c r="F102" t="str">
        <f>IF(LEN(G102)&lt;2,"",COUNTIF(Ouput_table!$I$2:$I$100,Summary_species!G102))</f>
        <v/>
      </c>
      <c r="H102" t="str">
        <f>IF(LEN(G102)&lt;2,"",SUMIF(Ouput_table!$I$2:$I$100,Summary_species!G102,Ouput_table!$N$2:$N$99))</f>
        <v/>
      </c>
      <c r="I102" t="str">
        <f>IF(LEN(G102)&lt;2,"",SUMIF(Ouput_table!$I$2:$I$100,Summary_species!G102,Ouput_table!$S$2:$S$99))</f>
        <v/>
      </c>
      <c r="J102" s="81" t="str">
        <f t="shared" si="2"/>
        <v/>
      </c>
      <c r="K102" t="str">
        <f>IF(LEN(G102)&lt;2,"",SUMIFS(Ouput_table!$N$2:$N$99,Ouput_table!$I$2:$I$99,Summary_species!G102,Ouput_table!$T$2:$T$99,"&gt;0"))</f>
        <v/>
      </c>
      <c r="L102" t="str">
        <f>IF(LEN(G102)&lt;2,"",SUMIFS(Ouput_table!$S$2:$S$99,Ouput_table!$I$2:$I$99,Summary_species!G102,Ouput_table!$T$2:$T$99,"&gt;0"))</f>
        <v/>
      </c>
      <c r="M102" s="81" t="str">
        <f t="shared" si="3"/>
        <v/>
      </c>
      <c r="O102" s="90"/>
      <c r="P102" s="90"/>
      <c r="Q102" s="90"/>
    </row>
    <row r="103" spans="4:17" x14ac:dyDescent="0.25">
      <c r="D103" t="str">
        <f>IF(LEN(G103)&lt;2,"",COUNTIFS(Ouput_table!$I$2:$I$99,Summary_species!G103,Ouput_table!$T$2:$T$99,0))</f>
        <v/>
      </c>
      <c r="E103" t="str">
        <f>IF(LEN(G103)&lt;2,"",COUNTIFS(Ouput_table!$I$2:$I$99,Summary_species!G103,Ouput_table!$T$2:$T$99,"&gt;0"))</f>
        <v/>
      </c>
      <c r="F103" t="str">
        <f>IF(LEN(G103)&lt;2,"",COUNTIF(Ouput_table!$I$2:$I$100,Summary_species!G103))</f>
        <v/>
      </c>
      <c r="H103" t="str">
        <f>IF(LEN(G103)&lt;2,"",SUMIF(Ouput_table!$I$2:$I$100,Summary_species!G103,Ouput_table!$N$2:$N$99))</f>
        <v/>
      </c>
      <c r="I103" t="str">
        <f>IF(LEN(G103)&lt;2,"",SUMIF(Ouput_table!$I$2:$I$100,Summary_species!G103,Ouput_table!$S$2:$S$99))</f>
        <v/>
      </c>
      <c r="J103" s="81" t="str">
        <f t="shared" si="2"/>
        <v/>
      </c>
      <c r="K103" t="str">
        <f>IF(LEN(G103)&lt;2,"",SUMIFS(Ouput_table!$N$2:$N$99,Ouput_table!$I$2:$I$99,Summary_species!G103,Ouput_table!$T$2:$T$99,"&gt;0"))</f>
        <v/>
      </c>
      <c r="L103" t="str">
        <f>IF(LEN(G103)&lt;2,"",SUMIFS(Ouput_table!$S$2:$S$99,Ouput_table!$I$2:$I$99,Summary_species!G103,Ouput_table!$T$2:$T$99,"&gt;0"))</f>
        <v/>
      </c>
      <c r="M103" s="81" t="str">
        <f t="shared" si="3"/>
        <v/>
      </c>
      <c r="O103" s="90"/>
      <c r="P103" s="90"/>
      <c r="Q103" s="90"/>
    </row>
    <row r="104" spans="4:17" x14ac:dyDescent="0.25">
      <c r="D104" t="str">
        <f>IF(LEN(G104)&lt;2,"",COUNTIFS(Ouput_table!$I$2:$I$99,Summary_species!G104,Ouput_table!$T$2:$T$99,0))</f>
        <v/>
      </c>
      <c r="E104" t="str">
        <f>IF(LEN(G104)&lt;2,"",COUNTIFS(Ouput_table!$I$2:$I$99,Summary_species!G104,Ouput_table!$T$2:$T$99,"&gt;0"))</f>
        <v/>
      </c>
      <c r="F104" t="str">
        <f>IF(LEN(G104)&lt;2,"",COUNTIF(Ouput_table!$I$2:$I$100,Summary_species!G104))</f>
        <v/>
      </c>
      <c r="H104" t="str">
        <f>IF(LEN(G104)&lt;2,"",SUMIF(Ouput_table!$I$2:$I$100,Summary_species!G104,Ouput_table!$N$2:$N$99))</f>
        <v/>
      </c>
      <c r="I104" t="str">
        <f>IF(LEN(G104)&lt;2,"",SUMIF(Ouput_table!$I$2:$I$100,Summary_species!G104,Ouput_table!$S$2:$S$99))</f>
        <v/>
      </c>
      <c r="J104" s="81" t="str">
        <f t="shared" si="2"/>
        <v/>
      </c>
      <c r="K104" t="str">
        <f>IF(LEN(G104)&lt;2,"",SUMIFS(Ouput_table!$N$2:$N$99,Ouput_table!$I$2:$I$99,Summary_species!G104,Ouput_table!$T$2:$T$99,"&gt;0"))</f>
        <v/>
      </c>
      <c r="L104" t="str">
        <f>IF(LEN(G104)&lt;2,"",SUMIFS(Ouput_table!$S$2:$S$99,Ouput_table!$I$2:$I$99,Summary_species!G104,Ouput_table!$T$2:$T$99,"&gt;0"))</f>
        <v/>
      </c>
      <c r="M104" s="81" t="str">
        <f t="shared" si="3"/>
        <v/>
      </c>
      <c r="O104" s="90"/>
      <c r="P104" s="90"/>
      <c r="Q104" s="90"/>
    </row>
    <row r="105" spans="4:17" x14ac:dyDescent="0.25">
      <c r="D105" t="str">
        <f>IF(LEN(G105)&lt;2,"",COUNTIFS(Ouput_table!$I$2:$I$99,Summary_species!G105,Ouput_table!$T$2:$T$99,0))</f>
        <v/>
      </c>
      <c r="E105" t="str">
        <f>IF(LEN(G105)&lt;2,"",COUNTIFS(Ouput_table!$I$2:$I$99,Summary_species!G105,Ouput_table!$T$2:$T$99,"&gt;0"))</f>
        <v/>
      </c>
      <c r="F105" t="str">
        <f>IF(LEN(G105)&lt;2,"",COUNTIF(Ouput_table!$I$2:$I$100,Summary_species!G105))</f>
        <v/>
      </c>
      <c r="H105" t="str">
        <f>IF(LEN(G105)&lt;2,"",SUMIF(Ouput_table!$I$2:$I$100,Summary_species!G105,Ouput_table!$N$2:$N$99))</f>
        <v/>
      </c>
      <c r="I105" t="str">
        <f>IF(LEN(G105)&lt;2,"",SUMIF(Ouput_table!$I$2:$I$100,Summary_species!G105,Ouput_table!$S$2:$S$99))</f>
        <v/>
      </c>
      <c r="J105" s="81" t="str">
        <f t="shared" si="2"/>
        <v/>
      </c>
      <c r="K105" t="str">
        <f>IF(LEN(G105)&lt;2,"",SUMIFS(Ouput_table!$N$2:$N$99,Ouput_table!$I$2:$I$99,Summary_species!G105,Ouput_table!$T$2:$T$99,"&gt;0"))</f>
        <v/>
      </c>
      <c r="L105" t="str">
        <f>IF(LEN(G105)&lt;2,"",SUMIFS(Ouput_table!$S$2:$S$99,Ouput_table!$I$2:$I$99,Summary_species!G105,Ouput_table!$T$2:$T$99,"&gt;0"))</f>
        <v/>
      </c>
      <c r="M105" s="81" t="str">
        <f t="shared" si="3"/>
        <v/>
      </c>
      <c r="O105" s="90"/>
      <c r="P105" s="90"/>
      <c r="Q105" s="90"/>
    </row>
    <row r="106" spans="4:17" x14ac:dyDescent="0.25">
      <c r="D106" t="str">
        <f>IF(LEN(G106)&lt;2,"",COUNTIFS(Ouput_table!$I$2:$I$99,Summary_species!G106,Ouput_table!$T$2:$T$99,0))</f>
        <v/>
      </c>
      <c r="E106" t="str">
        <f>IF(LEN(G106)&lt;2,"",COUNTIFS(Ouput_table!$I$2:$I$99,Summary_species!G106,Ouput_table!$T$2:$T$99,"&gt;0"))</f>
        <v/>
      </c>
      <c r="F106" t="str">
        <f>IF(LEN(G106)&lt;2,"",COUNTIF(Ouput_table!$I$2:$I$100,Summary_species!G106))</f>
        <v/>
      </c>
      <c r="H106" t="str">
        <f>IF(LEN(G106)&lt;2,"",SUMIF(Ouput_table!$I$2:$I$100,Summary_species!G106,Ouput_table!$N$2:$N$99))</f>
        <v/>
      </c>
      <c r="I106" t="str">
        <f>IF(LEN(G106)&lt;2,"",SUMIF(Ouput_table!$I$2:$I$100,Summary_species!G106,Ouput_table!$S$2:$S$99))</f>
        <v/>
      </c>
      <c r="J106" s="81" t="str">
        <f t="shared" si="2"/>
        <v/>
      </c>
      <c r="K106" t="str">
        <f>IF(LEN(G106)&lt;2,"",SUMIFS(Ouput_table!$N$2:$N$99,Ouput_table!$I$2:$I$99,Summary_species!G106,Ouput_table!$T$2:$T$99,"&gt;0"))</f>
        <v/>
      </c>
      <c r="L106" t="str">
        <f>IF(LEN(G106)&lt;2,"",SUMIFS(Ouput_table!$S$2:$S$99,Ouput_table!$I$2:$I$99,Summary_species!G106,Ouput_table!$T$2:$T$99,"&gt;0"))</f>
        <v/>
      </c>
      <c r="M106" s="81" t="str">
        <f t="shared" si="3"/>
        <v/>
      </c>
      <c r="O106" s="90"/>
      <c r="P106" s="90"/>
      <c r="Q106" s="90"/>
    </row>
    <row r="107" spans="4:17" x14ac:dyDescent="0.25">
      <c r="D107" t="str">
        <f>IF(LEN(G107)&lt;2,"",COUNTIFS(Ouput_table!$I$2:$I$99,Summary_species!G107,Ouput_table!$T$2:$T$99,0))</f>
        <v/>
      </c>
      <c r="E107" t="str">
        <f>IF(LEN(G107)&lt;2,"",COUNTIFS(Ouput_table!$I$2:$I$99,Summary_species!G107,Ouput_table!$T$2:$T$99,"&gt;0"))</f>
        <v/>
      </c>
      <c r="F107" t="str">
        <f>IF(LEN(G107)&lt;2,"",COUNTIF(Ouput_table!$I$2:$I$100,Summary_species!G107))</f>
        <v/>
      </c>
      <c r="H107" t="str">
        <f>IF(LEN(G107)&lt;2,"",SUMIF(Ouput_table!$I$2:$I$100,Summary_species!G107,Ouput_table!$N$2:$N$99))</f>
        <v/>
      </c>
      <c r="I107" t="str">
        <f>IF(LEN(G107)&lt;2,"",SUMIF(Ouput_table!$I$2:$I$100,Summary_species!G107,Ouput_table!$S$2:$S$99))</f>
        <v/>
      </c>
      <c r="J107" s="81" t="str">
        <f t="shared" si="2"/>
        <v/>
      </c>
      <c r="K107" t="str">
        <f>IF(LEN(G107)&lt;2,"",SUMIFS(Ouput_table!$N$2:$N$99,Ouput_table!$I$2:$I$99,Summary_species!G107,Ouput_table!$T$2:$T$99,"&gt;0"))</f>
        <v/>
      </c>
      <c r="L107" t="str">
        <f>IF(LEN(G107)&lt;2,"",SUMIFS(Ouput_table!$S$2:$S$99,Ouput_table!$I$2:$I$99,Summary_species!G107,Ouput_table!$T$2:$T$99,"&gt;0"))</f>
        <v/>
      </c>
      <c r="M107" s="81" t="str">
        <f t="shared" si="3"/>
        <v/>
      </c>
      <c r="O107" s="90"/>
      <c r="P107" s="90"/>
      <c r="Q107" s="90"/>
    </row>
    <row r="108" spans="4:17" x14ac:dyDescent="0.25">
      <c r="D108" t="str">
        <f>IF(LEN(G108)&lt;2,"",COUNTIFS(Ouput_table!$I$2:$I$99,Summary_species!G108,Ouput_table!$T$2:$T$99,0))</f>
        <v/>
      </c>
      <c r="E108" t="str">
        <f>IF(LEN(G108)&lt;2,"",COUNTIFS(Ouput_table!$I$2:$I$99,Summary_species!G108,Ouput_table!$T$2:$T$99,"&gt;0"))</f>
        <v/>
      </c>
      <c r="F108" t="str">
        <f>IF(LEN(G108)&lt;2,"",COUNTIF(Ouput_table!$I$2:$I$100,Summary_species!G108))</f>
        <v/>
      </c>
      <c r="H108" t="str">
        <f>IF(LEN(G108)&lt;2,"",SUMIF(Ouput_table!$I$2:$I$100,Summary_species!G108,Ouput_table!$N$2:$N$99))</f>
        <v/>
      </c>
      <c r="I108" t="str">
        <f>IF(LEN(G108)&lt;2,"",SUMIF(Ouput_table!$I$2:$I$100,Summary_species!G108,Ouput_table!$S$2:$S$99))</f>
        <v/>
      </c>
      <c r="J108" s="81" t="str">
        <f t="shared" si="2"/>
        <v/>
      </c>
      <c r="K108" t="str">
        <f>IF(LEN(G108)&lt;2,"",SUMIFS(Ouput_table!$N$2:$N$99,Ouput_table!$I$2:$I$99,Summary_species!G108,Ouput_table!$T$2:$T$99,"&gt;0"))</f>
        <v/>
      </c>
      <c r="L108" t="str">
        <f>IF(LEN(G108)&lt;2,"",SUMIFS(Ouput_table!$S$2:$S$99,Ouput_table!$I$2:$I$99,Summary_species!G108,Ouput_table!$T$2:$T$99,"&gt;0"))</f>
        <v/>
      </c>
      <c r="M108" s="81" t="str">
        <f t="shared" si="3"/>
        <v/>
      </c>
      <c r="O108" s="90"/>
      <c r="P108" s="90"/>
      <c r="Q108" s="90"/>
    </row>
    <row r="109" spans="4:17" x14ac:dyDescent="0.25">
      <c r="D109" t="str">
        <f>IF(LEN(G109)&lt;2,"",COUNTIFS(Ouput_table!$I$2:$I$99,Summary_species!G109,Ouput_table!$T$2:$T$99,0))</f>
        <v/>
      </c>
      <c r="E109" t="str">
        <f>IF(LEN(G109)&lt;2,"",COUNTIFS(Ouput_table!$I$2:$I$99,Summary_species!G109,Ouput_table!$T$2:$T$99,"&gt;0"))</f>
        <v/>
      </c>
      <c r="F109" t="str">
        <f>IF(LEN(G109)&lt;2,"",COUNTIF(Ouput_table!$I$2:$I$100,Summary_species!G109))</f>
        <v/>
      </c>
      <c r="H109" t="str">
        <f>IF(LEN(G109)&lt;2,"",SUMIF(Ouput_table!$I$2:$I$100,Summary_species!G109,Ouput_table!$N$2:$N$99))</f>
        <v/>
      </c>
      <c r="I109" t="str">
        <f>IF(LEN(G109)&lt;2,"",SUMIF(Ouput_table!$I$2:$I$100,Summary_species!G109,Ouput_table!$S$2:$S$99))</f>
        <v/>
      </c>
      <c r="J109" s="81" t="str">
        <f t="shared" si="2"/>
        <v/>
      </c>
      <c r="K109" t="str">
        <f>IF(LEN(G109)&lt;2,"",SUMIFS(Ouput_table!$N$2:$N$99,Ouput_table!$I$2:$I$99,Summary_species!G109,Ouput_table!$T$2:$T$99,"&gt;0"))</f>
        <v/>
      </c>
      <c r="L109" t="str">
        <f>IF(LEN(G109)&lt;2,"",SUMIFS(Ouput_table!$S$2:$S$99,Ouput_table!$I$2:$I$99,Summary_species!G109,Ouput_table!$T$2:$T$99,"&gt;0"))</f>
        <v/>
      </c>
      <c r="M109" s="81" t="str">
        <f t="shared" si="3"/>
        <v/>
      </c>
      <c r="O109" s="90"/>
      <c r="P109" s="90"/>
      <c r="Q109" s="90"/>
    </row>
    <row r="110" spans="4:17" x14ac:dyDescent="0.25">
      <c r="D110" t="str">
        <f>IF(LEN(G110)&lt;2,"",COUNTIFS(Ouput_table!$I$2:$I$99,Summary_species!G110,Ouput_table!$T$2:$T$99,0))</f>
        <v/>
      </c>
      <c r="E110" t="str">
        <f>IF(LEN(G110)&lt;2,"",COUNTIFS(Ouput_table!$I$2:$I$99,Summary_species!G110,Ouput_table!$T$2:$T$99,"&gt;0"))</f>
        <v/>
      </c>
      <c r="F110" t="str">
        <f>IF(LEN(G110)&lt;2,"",COUNTIF(Ouput_table!$I$2:$I$100,Summary_species!G110))</f>
        <v/>
      </c>
      <c r="H110" t="str">
        <f>IF(LEN(G110)&lt;2,"",SUMIF(Ouput_table!$I$2:$I$100,Summary_species!G110,Ouput_table!$N$2:$N$99))</f>
        <v/>
      </c>
      <c r="I110" t="str">
        <f>IF(LEN(G110)&lt;2,"",SUMIF(Ouput_table!$I$2:$I$100,Summary_species!G110,Ouput_table!$S$2:$S$99))</f>
        <v/>
      </c>
      <c r="J110" s="81" t="str">
        <f t="shared" si="2"/>
        <v/>
      </c>
      <c r="K110" t="str">
        <f>IF(LEN(G110)&lt;2,"",SUMIFS(Ouput_table!$N$2:$N$99,Ouput_table!$I$2:$I$99,Summary_species!G110,Ouput_table!$T$2:$T$99,"&gt;0"))</f>
        <v/>
      </c>
      <c r="L110" t="str">
        <f>IF(LEN(G110)&lt;2,"",SUMIFS(Ouput_table!$S$2:$S$99,Ouput_table!$I$2:$I$99,Summary_species!G110,Ouput_table!$T$2:$T$99,"&gt;0"))</f>
        <v/>
      </c>
      <c r="M110" s="81" t="str">
        <f t="shared" si="3"/>
        <v/>
      </c>
      <c r="O110" s="90"/>
      <c r="P110" s="90"/>
      <c r="Q110" s="90"/>
    </row>
    <row r="111" spans="4:17" x14ac:dyDescent="0.25">
      <c r="D111" t="str">
        <f>IF(LEN(G111)&lt;2,"",COUNTIFS(Ouput_table!$I$2:$I$99,Summary_species!G111,Ouput_table!$T$2:$T$99,0))</f>
        <v/>
      </c>
      <c r="E111" t="str">
        <f>IF(LEN(G111)&lt;2,"",COUNTIFS(Ouput_table!$I$2:$I$99,Summary_species!G111,Ouput_table!$T$2:$T$99,"&gt;0"))</f>
        <v/>
      </c>
      <c r="F111" t="str">
        <f>IF(LEN(G111)&lt;2,"",COUNTIF(Ouput_table!$I$2:$I$100,Summary_species!G111))</f>
        <v/>
      </c>
      <c r="H111" t="str">
        <f>IF(LEN(G111)&lt;2,"",SUMIF(Ouput_table!$I$2:$I$100,Summary_species!G111,Ouput_table!$N$2:$N$99))</f>
        <v/>
      </c>
      <c r="I111" t="str">
        <f>IF(LEN(G111)&lt;2,"",SUMIF(Ouput_table!$I$2:$I$100,Summary_species!G111,Ouput_table!$S$2:$S$99))</f>
        <v/>
      </c>
      <c r="J111" s="81" t="str">
        <f t="shared" si="2"/>
        <v/>
      </c>
      <c r="K111" t="str">
        <f>IF(LEN(G111)&lt;2,"",SUMIFS(Ouput_table!$N$2:$N$99,Ouput_table!$I$2:$I$99,Summary_species!G111,Ouput_table!$T$2:$T$99,"&gt;0"))</f>
        <v/>
      </c>
      <c r="L111" t="str">
        <f>IF(LEN(G111)&lt;2,"",SUMIFS(Ouput_table!$S$2:$S$99,Ouput_table!$I$2:$I$99,Summary_species!G111,Ouput_table!$T$2:$T$99,"&gt;0"))</f>
        <v/>
      </c>
      <c r="M111" s="81" t="str">
        <f t="shared" si="3"/>
        <v/>
      </c>
      <c r="O111" s="90"/>
      <c r="P111" s="90"/>
      <c r="Q111" s="90"/>
    </row>
    <row r="112" spans="4:17" x14ac:dyDescent="0.25">
      <c r="D112" t="str">
        <f>IF(LEN(G112)&lt;2,"",COUNTIFS(Ouput_table!$I$2:$I$99,Summary_species!G112,Ouput_table!$T$2:$T$99,0))</f>
        <v/>
      </c>
      <c r="E112" t="str">
        <f>IF(LEN(G112)&lt;2,"",COUNTIFS(Ouput_table!$I$2:$I$99,Summary_species!G112,Ouput_table!$T$2:$T$99,"&gt;0"))</f>
        <v/>
      </c>
      <c r="F112" t="str">
        <f>IF(LEN(G112)&lt;2,"",COUNTIF(Ouput_table!$I$2:$I$100,Summary_species!G112))</f>
        <v/>
      </c>
      <c r="H112" t="str">
        <f>IF(LEN(G112)&lt;2,"",SUMIF(Ouput_table!$I$2:$I$100,Summary_species!G112,Ouput_table!$N$2:$N$99))</f>
        <v/>
      </c>
      <c r="I112" t="str">
        <f>IF(LEN(G112)&lt;2,"",SUMIF(Ouput_table!$I$2:$I$100,Summary_species!G112,Ouput_table!$S$2:$S$99))</f>
        <v/>
      </c>
      <c r="J112" s="81" t="str">
        <f t="shared" si="2"/>
        <v/>
      </c>
      <c r="K112" t="str">
        <f>IF(LEN(G112)&lt;2,"",SUMIFS(Ouput_table!$N$2:$N$99,Ouput_table!$I$2:$I$99,Summary_species!G112,Ouput_table!$T$2:$T$99,"&gt;0"))</f>
        <v/>
      </c>
      <c r="L112" t="str">
        <f>IF(LEN(G112)&lt;2,"",SUMIFS(Ouput_table!$S$2:$S$99,Ouput_table!$I$2:$I$99,Summary_species!G112,Ouput_table!$T$2:$T$99,"&gt;0"))</f>
        <v/>
      </c>
      <c r="M112" s="81" t="str">
        <f t="shared" si="3"/>
        <v/>
      </c>
      <c r="O112" s="90"/>
      <c r="P112" s="90"/>
      <c r="Q112" s="90"/>
    </row>
    <row r="113" spans="4:17" x14ac:dyDescent="0.25">
      <c r="D113" t="str">
        <f>IF(LEN(G113)&lt;2,"",COUNTIFS(Ouput_table!$I$2:$I$99,Summary_species!G113,Ouput_table!$T$2:$T$99,0))</f>
        <v/>
      </c>
      <c r="E113" t="str">
        <f>IF(LEN(G113)&lt;2,"",COUNTIFS(Ouput_table!$I$2:$I$99,Summary_species!G113,Ouput_table!$T$2:$T$99,"&gt;0"))</f>
        <v/>
      </c>
      <c r="F113" t="str">
        <f>IF(LEN(G113)&lt;2,"",COUNTIF(Ouput_table!$I$2:$I$100,Summary_species!G113))</f>
        <v/>
      </c>
      <c r="H113" t="str">
        <f>IF(LEN(G113)&lt;2,"",SUMIF(Ouput_table!$I$2:$I$100,Summary_species!G113,Ouput_table!$N$2:$N$99))</f>
        <v/>
      </c>
      <c r="I113" t="str">
        <f>IF(LEN(G113)&lt;2,"",SUMIF(Ouput_table!$I$2:$I$100,Summary_species!G113,Ouput_table!$S$2:$S$99))</f>
        <v/>
      </c>
      <c r="J113" s="81" t="str">
        <f t="shared" si="2"/>
        <v/>
      </c>
      <c r="K113" t="str">
        <f>IF(LEN(G113)&lt;2,"",SUMIFS(Ouput_table!$N$2:$N$99,Ouput_table!$I$2:$I$99,Summary_species!G113,Ouput_table!$T$2:$T$99,"&gt;0"))</f>
        <v/>
      </c>
      <c r="L113" t="str">
        <f>IF(LEN(G113)&lt;2,"",SUMIFS(Ouput_table!$S$2:$S$99,Ouput_table!$I$2:$I$99,Summary_species!G113,Ouput_table!$T$2:$T$99,"&gt;0"))</f>
        <v/>
      </c>
      <c r="M113" s="81" t="str">
        <f t="shared" si="3"/>
        <v/>
      </c>
      <c r="O113" s="90"/>
      <c r="P113" s="90"/>
      <c r="Q113" s="90"/>
    </row>
    <row r="114" spans="4:17" x14ac:dyDescent="0.25">
      <c r="D114" t="str">
        <f>IF(LEN(G114)&lt;2,"",COUNTIFS(Ouput_table!$I$2:$I$99,Summary_species!G114,Ouput_table!$T$2:$T$99,0))</f>
        <v/>
      </c>
      <c r="E114" t="str">
        <f>IF(LEN(G114)&lt;2,"",COUNTIFS(Ouput_table!$I$2:$I$99,Summary_species!G114,Ouput_table!$T$2:$T$99,"&gt;0"))</f>
        <v/>
      </c>
      <c r="F114" t="str">
        <f>IF(LEN(G114)&lt;2,"",COUNTIF(Ouput_table!$I$2:$I$100,Summary_species!G114))</f>
        <v/>
      </c>
      <c r="H114" t="str">
        <f>IF(LEN(G114)&lt;2,"",SUMIF(Ouput_table!$I$2:$I$100,Summary_species!G114,Ouput_table!$N$2:$N$99))</f>
        <v/>
      </c>
      <c r="I114" t="str">
        <f>IF(LEN(G114)&lt;2,"",SUMIF(Ouput_table!$I$2:$I$100,Summary_species!G114,Ouput_table!$S$2:$S$99))</f>
        <v/>
      </c>
      <c r="J114" s="81" t="str">
        <f t="shared" si="2"/>
        <v/>
      </c>
      <c r="K114" t="str">
        <f>IF(LEN(G114)&lt;2,"",SUMIFS(Ouput_table!$N$2:$N$99,Ouput_table!$I$2:$I$99,Summary_species!G114,Ouput_table!$T$2:$T$99,"&gt;0"))</f>
        <v/>
      </c>
      <c r="L114" t="str">
        <f>IF(LEN(G114)&lt;2,"",SUMIFS(Ouput_table!$S$2:$S$99,Ouput_table!$I$2:$I$99,Summary_species!G114,Ouput_table!$T$2:$T$99,"&gt;0"))</f>
        <v/>
      </c>
      <c r="M114" s="81" t="str">
        <f t="shared" si="3"/>
        <v/>
      </c>
      <c r="O114" s="90"/>
      <c r="P114" s="90"/>
      <c r="Q114" s="90"/>
    </row>
    <row r="115" spans="4:17" x14ac:dyDescent="0.25">
      <c r="D115" t="str">
        <f>IF(LEN(G115)&lt;2,"",COUNTIFS(Ouput_table!$I$2:$I$99,Summary_species!G115,Ouput_table!$T$2:$T$99,0))</f>
        <v/>
      </c>
      <c r="E115" t="str">
        <f>IF(LEN(G115)&lt;2,"",COUNTIFS(Ouput_table!$I$2:$I$99,Summary_species!G115,Ouput_table!$T$2:$T$99,"&gt;0"))</f>
        <v/>
      </c>
      <c r="F115" t="str">
        <f>IF(LEN(G115)&lt;2,"",COUNTIF(Ouput_table!$I$2:$I$100,Summary_species!G115))</f>
        <v/>
      </c>
      <c r="H115" t="str">
        <f>IF(LEN(G115)&lt;2,"",SUMIF(Ouput_table!$I$2:$I$100,Summary_species!G115,Ouput_table!$N$2:$N$99))</f>
        <v/>
      </c>
      <c r="I115" t="str">
        <f>IF(LEN(G115)&lt;2,"",SUMIF(Ouput_table!$I$2:$I$100,Summary_species!G115,Ouput_table!$S$2:$S$99))</f>
        <v/>
      </c>
      <c r="J115" s="81" t="str">
        <f t="shared" si="2"/>
        <v/>
      </c>
      <c r="K115" t="str">
        <f>IF(LEN(G115)&lt;2,"",SUMIFS(Ouput_table!$N$2:$N$99,Ouput_table!$I$2:$I$99,Summary_species!G115,Ouput_table!$T$2:$T$99,"&gt;0"))</f>
        <v/>
      </c>
      <c r="L115" t="str">
        <f>IF(LEN(G115)&lt;2,"",SUMIFS(Ouput_table!$S$2:$S$99,Ouput_table!$I$2:$I$99,Summary_species!G115,Ouput_table!$T$2:$T$99,"&gt;0"))</f>
        <v/>
      </c>
      <c r="M115" s="81" t="str">
        <f t="shared" si="3"/>
        <v/>
      </c>
      <c r="O115" s="90"/>
      <c r="P115" s="90"/>
      <c r="Q115" s="90"/>
    </row>
    <row r="116" spans="4:17" x14ac:dyDescent="0.25">
      <c r="D116" t="str">
        <f>IF(LEN(G116)&lt;2,"",COUNTIFS(Ouput_table!$I$2:$I$99,Summary_species!G116,Ouput_table!$T$2:$T$99,0))</f>
        <v/>
      </c>
      <c r="E116" t="str">
        <f>IF(LEN(G116)&lt;2,"",COUNTIFS(Ouput_table!$I$2:$I$99,Summary_species!G116,Ouput_table!$T$2:$T$99,"&gt;0"))</f>
        <v/>
      </c>
      <c r="F116" t="str">
        <f>IF(LEN(G116)&lt;2,"",COUNTIF(Ouput_table!$I$2:$I$100,Summary_species!G116))</f>
        <v/>
      </c>
      <c r="H116" t="str">
        <f>IF(LEN(G116)&lt;2,"",SUMIF(Ouput_table!$I$2:$I$100,Summary_species!G116,Ouput_table!$N$2:$N$99))</f>
        <v/>
      </c>
      <c r="I116" t="str">
        <f>IF(LEN(G116)&lt;2,"",SUMIF(Ouput_table!$I$2:$I$100,Summary_species!G116,Ouput_table!$S$2:$S$99))</f>
        <v/>
      </c>
      <c r="J116" s="81" t="str">
        <f t="shared" si="2"/>
        <v/>
      </c>
      <c r="K116" t="str">
        <f>IF(LEN(G116)&lt;2,"",SUMIFS(Ouput_table!$N$2:$N$99,Ouput_table!$I$2:$I$99,Summary_species!G116,Ouput_table!$T$2:$T$99,"&gt;0"))</f>
        <v/>
      </c>
      <c r="L116" t="str">
        <f>IF(LEN(G116)&lt;2,"",SUMIFS(Ouput_table!$S$2:$S$99,Ouput_table!$I$2:$I$99,Summary_species!G116,Ouput_table!$T$2:$T$99,"&gt;0"))</f>
        <v/>
      </c>
      <c r="M116" s="81" t="str">
        <f t="shared" si="3"/>
        <v/>
      </c>
      <c r="O116" s="90"/>
      <c r="P116" s="90"/>
      <c r="Q116" s="90"/>
    </row>
    <row r="117" spans="4:17" x14ac:dyDescent="0.25">
      <c r="D117" t="str">
        <f>IF(LEN(G117)&lt;2,"",COUNTIFS(Ouput_table!$I$2:$I$99,Summary_species!G117,Ouput_table!$T$2:$T$99,0))</f>
        <v/>
      </c>
      <c r="E117" t="str">
        <f>IF(LEN(G117)&lt;2,"",COUNTIFS(Ouput_table!$I$2:$I$99,Summary_species!G117,Ouput_table!$T$2:$T$99,"&gt;0"))</f>
        <v/>
      </c>
      <c r="F117" t="str">
        <f>IF(LEN(G117)&lt;2,"",COUNTIF(Ouput_table!$I$2:$I$100,Summary_species!G117))</f>
        <v/>
      </c>
      <c r="H117" t="str">
        <f>IF(LEN(G117)&lt;2,"",SUMIF(Ouput_table!$I$2:$I$100,Summary_species!G117,Ouput_table!$N$2:$N$99))</f>
        <v/>
      </c>
      <c r="I117" t="str">
        <f>IF(LEN(G117)&lt;2,"",SUMIF(Ouput_table!$I$2:$I$100,Summary_species!G117,Ouput_table!$S$2:$S$99))</f>
        <v/>
      </c>
      <c r="J117" s="81" t="str">
        <f t="shared" si="2"/>
        <v/>
      </c>
      <c r="K117" t="str">
        <f>IF(LEN(G117)&lt;2,"",SUMIFS(Ouput_table!$N$2:$N$99,Ouput_table!$I$2:$I$99,Summary_species!G117,Ouput_table!$T$2:$T$99,"&gt;0"))</f>
        <v/>
      </c>
      <c r="L117" t="str">
        <f>IF(LEN(G117)&lt;2,"",SUMIFS(Ouput_table!$S$2:$S$99,Ouput_table!$I$2:$I$99,Summary_species!G117,Ouput_table!$T$2:$T$99,"&gt;0"))</f>
        <v/>
      </c>
      <c r="M117" s="81" t="str">
        <f t="shared" si="3"/>
        <v/>
      </c>
      <c r="O117" s="90"/>
      <c r="P117" s="90"/>
      <c r="Q117" s="90"/>
    </row>
    <row r="118" spans="4:17" x14ac:dyDescent="0.25">
      <c r="D118" t="str">
        <f>IF(LEN(G118)&lt;2,"",COUNTIFS(Ouput_table!$I$2:$I$99,Summary_species!G118,Ouput_table!$T$2:$T$99,0))</f>
        <v/>
      </c>
      <c r="E118" t="str">
        <f>IF(LEN(G118)&lt;2,"",COUNTIFS(Ouput_table!$I$2:$I$99,Summary_species!G118,Ouput_table!$T$2:$T$99,"&gt;0"))</f>
        <v/>
      </c>
      <c r="F118" t="str">
        <f>IF(LEN(G118)&lt;2,"",COUNTIF(Ouput_table!$I$2:$I$100,Summary_species!G118))</f>
        <v/>
      </c>
      <c r="H118" t="str">
        <f>IF(LEN(G118)&lt;2,"",SUMIF(Ouput_table!$I$2:$I$100,Summary_species!G118,Ouput_table!$N$2:$N$99))</f>
        <v/>
      </c>
      <c r="I118" t="str">
        <f>IF(LEN(G118)&lt;2,"",SUMIF(Ouput_table!$I$2:$I$100,Summary_species!G118,Ouput_table!$S$2:$S$99))</f>
        <v/>
      </c>
      <c r="J118" s="81" t="str">
        <f t="shared" si="2"/>
        <v/>
      </c>
      <c r="K118" t="str">
        <f>IF(LEN(G118)&lt;2,"",SUMIFS(Ouput_table!$N$2:$N$99,Ouput_table!$I$2:$I$99,Summary_species!G118,Ouput_table!$T$2:$T$99,"&gt;0"))</f>
        <v/>
      </c>
      <c r="L118" t="str">
        <f>IF(LEN(G118)&lt;2,"",SUMIFS(Ouput_table!$S$2:$S$99,Ouput_table!$I$2:$I$99,Summary_species!G118,Ouput_table!$T$2:$T$99,"&gt;0"))</f>
        <v/>
      </c>
      <c r="M118" s="81" t="str">
        <f t="shared" si="3"/>
        <v/>
      </c>
      <c r="O118" s="90"/>
      <c r="P118" s="90"/>
      <c r="Q118" s="90"/>
    </row>
    <row r="119" spans="4:17" x14ac:dyDescent="0.25">
      <c r="D119" t="str">
        <f>IF(LEN(G119)&lt;2,"",COUNTIFS(Ouput_table!$I$2:$I$99,Summary_species!G119,Ouput_table!$T$2:$T$99,0))</f>
        <v/>
      </c>
      <c r="E119" t="str">
        <f>IF(LEN(G119)&lt;2,"",COUNTIFS(Ouput_table!$I$2:$I$99,Summary_species!G119,Ouput_table!$T$2:$T$99,"&gt;0"))</f>
        <v/>
      </c>
      <c r="F119" t="str">
        <f>IF(LEN(G119)&lt;2,"",COUNTIF(Ouput_table!$I$2:$I$100,Summary_species!G119))</f>
        <v/>
      </c>
      <c r="H119" t="str">
        <f>IF(LEN(G119)&lt;2,"",SUMIF(Ouput_table!$I$2:$I$100,Summary_species!G119,Ouput_table!$N$2:$N$99))</f>
        <v/>
      </c>
      <c r="I119" t="str">
        <f>IF(LEN(G119)&lt;2,"",SUMIF(Ouput_table!$I$2:$I$100,Summary_species!G119,Ouput_table!$S$2:$S$99))</f>
        <v/>
      </c>
      <c r="J119" s="81" t="str">
        <f t="shared" si="2"/>
        <v/>
      </c>
      <c r="K119" t="str">
        <f>IF(LEN(G119)&lt;2,"",SUMIFS(Ouput_table!$N$2:$N$99,Ouput_table!$I$2:$I$99,Summary_species!G119,Ouput_table!$T$2:$T$99,"&gt;0"))</f>
        <v/>
      </c>
      <c r="L119" t="str">
        <f>IF(LEN(G119)&lt;2,"",SUMIFS(Ouput_table!$S$2:$S$99,Ouput_table!$I$2:$I$99,Summary_species!G119,Ouput_table!$T$2:$T$99,"&gt;0"))</f>
        <v/>
      </c>
      <c r="M119" s="81" t="str">
        <f t="shared" si="3"/>
        <v/>
      </c>
      <c r="O119" s="90"/>
      <c r="P119" s="90"/>
      <c r="Q119" s="90"/>
    </row>
    <row r="120" spans="4:17" x14ac:dyDescent="0.25">
      <c r="D120" t="str">
        <f>IF(LEN(G120)&lt;2,"",COUNTIFS(Ouput_table!$I$2:$I$99,Summary_species!G120,Ouput_table!$T$2:$T$99,0))</f>
        <v/>
      </c>
      <c r="E120" t="str">
        <f>IF(LEN(G120)&lt;2,"",COUNTIFS(Ouput_table!$I$2:$I$99,Summary_species!G120,Ouput_table!$T$2:$T$99,"&gt;0"))</f>
        <v/>
      </c>
      <c r="F120" t="str">
        <f>IF(LEN(G120)&lt;2,"",COUNTIF(Ouput_table!$I$2:$I$100,Summary_species!G120))</f>
        <v/>
      </c>
      <c r="H120" t="str">
        <f>IF(LEN(G120)&lt;2,"",SUMIF(Ouput_table!$I$2:$I$100,Summary_species!G120,Ouput_table!$N$2:$N$99))</f>
        <v/>
      </c>
      <c r="I120" t="str">
        <f>IF(LEN(G120)&lt;2,"",SUMIF(Ouput_table!$I$2:$I$100,Summary_species!G120,Ouput_table!$S$2:$S$99))</f>
        <v/>
      </c>
      <c r="J120" s="81" t="str">
        <f t="shared" si="2"/>
        <v/>
      </c>
      <c r="K120" t="str">
        <f>IF(LEN(G120)&lt;2,"",SUMIFS(Ouput_table!$N$2:$N$99,Ouput_table!$I$2:$I$99,Summary_species!G120,Ouput_table!$T$2:$T$99,"&gt;0"))</f>
        <v/>
      </c>
      <c r="L120" t="str">
        <f>IF(LEN(G120)&lt;2,"",SUMIFS(Ouput_table!$S$2:$S$99,Ouput_table!$I$2:$I$99,Summary_species!G120,Ouput_table!$T$2:$T$99,"&gt;0"))</f>
        <v/>
      </c>
      <c r="M120" s="81" t="str">
        <f t="shared" si="3"/>
        <v/>
      </c>
      <c r="O120" s="90"/>
      <c r="P120" s="90"/>
      <c r="Q120" s="90"/>
    </row>
    <row r="121" spans="4:17" x14ac:dyDescent="0.25">
      <c r="D121" t="str">
        <f>IF(LEN(G121)&lt;2,"",COUNTIFS(Ouput_table!$I$2:$I$99,Summary_species!G121,Ouput_table!$T$2:$T$99,0))</f>
        <v/>
      </c>
      <c r="E121" t="str">
        <f>IF(LEN(G121)&lt;2,"",COUNTIFS(Ouput_table!$I$2:$I$99,Summary_species!G121,Ouput_table!$T$2:$T$99,"&gt;0"))</f>
        <v/>
      </c>
      <c r="F121" t="str">
        <f>IF(LEN(G121)&lt;2,"",COUNTIF(Ouput_table!$I$2:$I$100,Summary_species!G121))</f>
        <v/>
      </c>
      <c r="H121" t="str">
        <f>IF(LEN(G121)&lt;2,"",SUMIF(Ouput_table!$I$2:$I$100,Summary_species!G121,Ouput_table!$N$2:$N$99))</f>
        <v/>
      </c>
      <c r="I121" t="str">
        <f>IF(LEN(G121)&lt;2,"",SUMIF(Ouput_table!$I$2:$I$100,Summary_species!G121,Ouput_table!$S$2:$S$99))</f>
        <v/>
      </c>
      <c r="J121" s="81" t="str">
        <f t="shared" si="2"/>
        <v/>
      </c>
      <c r="K121" t="str">
        <f>IF(LEN(G121)&lt;2,"",SUMIFS(Ouput_table!$N$2:$N$99,Ouput_table!$I$2:$I$99,Summary_species!G121,Ouput_table!$T$2:$T$99,"&gt;0"))</f>
        <v/>
      </c>
      <c r="L121" t="str">
        <f>IF(LEN(G121)&lt;2,"",SUMIFS(Ouput_table!$S$2:$S$99,Ouput_table!$I$2:$I$99,Summary_species!G121,Ouput_table!$T$2:$T$99,"&gt;0"))</f>
        <v/>
      </c>
      <c r="M121" s="81" t="str">
        <f t="shared" si="3"/>
        <v/>
      </c>
      <c r="O121" s="90"/>
      <c r="P121" s="90"/>
      <c r="Q121" s="90"/>
    </row>
    <row r="122" spans="4:17" x14ac:dyDescent="0.25">
      <c r="D122" t="str">
        <f>IF(LEN(G122)&lt;2,"",COUNTIFS(Ouput_table!$I$2:$I$99,Summary_species!G122,Ouput_table!$T$2:$T$99,0))</f>
        <v/>
      </c>
      <c r="E122" t="str">
        <f>IF(LEN(G122)&lt;2,"",COUNTIFS(Ouput_table!$I$2:$I$99,Summary_species!G122,Ouput_table!$T$2:$T$99,"&gt;0"))</f>
        <v/>
      </c>
      <c r="F122" t="str">
        <f>IF(LEN(G122)&lt;2,"",COUNTIF(Ouput_table!$I$2:$I$100,Summary_species!G122))</f>
        <v/>
      </c>
      <c r="H122" t="str">
        <f>IF(LEN(G122)&lt;2,"",SUMIF(Ouput_table!$I$2:$I$100,Summary_species!G122,Ouput_table!$N$2:$N$99))</f>
        <v/>
      </c>
      <c r="I122" t="str">
        <f>IF(LEN(G122)&lt;2,"",SUMIF(Ouput_table!$I$2:$I$100,Summary_species!G122,Ouput_table!$S$2:$S$99))</f>
        <v/>
      </c>
      <c r="J122" s="81" t="str">
        <f t="shared" si="2"/>
        <v/>
      </c>
      <c r="K122" t="str">
        <f>IF(LEN(G122)&lt;2,"",SUMIFS(Ouput_table!$N$2:$N$99,Ouput_table!$I$2:$I$99,Summary_species!G122,Ouput_table!$T$2:$T$99,"&gt;0"))</f>
        <v/>
      </c>
      <c r="L122" t="str">
        <f>IF(LEN(G122)&lt;2,"",SUMIFS(Ouput_table!$S$2:$S$99,Ouput_table!$I$2:$I$99,Summary_species!G122,Ouput_table!$T$2:$T$99,"&gt;0"))</f>
        <v/>
      </c>
      <c r="M122" s="81" t="str">
        <f t="shared" si="3"/>
        <v/>
      </c>
      <c r="O122" s="90"/>
      <c r="P122" s="90"/>
      <c r="Q122" s="90"/>
    </row>
    <row r="123" spans="4:17" x14ac:dyDescent="0.25">
      <c r="D123" t="str">
        <f>IF(LEN(G123)&lt;2,"",COUNTIFS(Ouput_table!$I$2:$I$99,Summary_species!G123,Ouput_table!$T$2:$T$99,0))</f>
        <v/>
      </c>
      <c r="E123" t="str">
        <f>IF(LEN(G123)&lt;2,"",COUNTIFS(Ouput_table!$I$2:$I$99,Summary_species!G123,Ouput_table!$T$2:$T$99,"&gt;0"))</f>
        <v/>
      </c>
      <c r="F123" t="str">
        <f>IF(LEN(G123)&lt;2,"",COUNTIF(Ouput_table!$I$2:$I$100,Summary_species!G123))</f>
        <v/>
      </c>
      <c r="H123" t="str">
        <f>IF(LEN(G123)&lt;2,"",SUMIF(Ouput_table!$I$2:$I$100,Summary_species!G123,Ouput_table!$N$2:$N$99))</f>
        <v/>
      </c>
      <c r="I123" t="str">
        <f>IF(LEN(G123)&lt;2,"",SUMIF(Ouput_table!$I$2:$I$100,Summary_species!G123,Ouput_table!$S$2:$S$99))</f>
        <v/>
      </c>
      <c r="J123" s="81" t="str">
        <f t="shared" si="2"/>
        <v/>
      </c>
      <c r="K123" t="str">
        <f>IF(LEN(G123)&lt;2,"",SUMIFS(Ouput_table!$N$2:$N$99,Ouput_table!$I$2:$I$99,Summary_species!G123,Ouput_table!$T$2:$T$99,"&gt;0"))</f>
        <v/>
      </c>
      <c r="L123" t="str">
        <f>IF(LEN(G123)&lt;2,"",SUMIFS(Ouput_table!$S$2:$S$99,Ouput_table!$I$2:$I$99,Summary_species!G123,Ouput_table!$T$2:$T$99,"&gt;0"))</f>
        <v/>
      </c>
      <c r="M123" s="81" t="str">
        <f t="shared" si="3"/>
        <v/>
      </c>
      <c r="O123" s="90"/>
      <c r="P123" s="90"/>
      <c r="Q123" s="90"/>
    </row>
    <row r="124" spans="4:17" x14ac:dyDescent="0.25">
      <c r="D124" t="str">
        <f>IF(LEN(G124)&lt;2,"",COUNTIFS(Ouput_table!$I$2:$I$99,Summary_species!G124,Ouput_table!$T$2:$T$99,0))</f>
        <v/>
      </c>
      <c r="E124" t="str">
        <f>IF(LEN(G124)&lt;2,"",COUNTIFS(Ouput_table!$I$2:$I$99,Summary_species!G124,Ouput_table!$T$2:$T$99,"&gt;0"))</f>
        <v/>
      </c>
      <c r="F124" t="str">
        <f>IF(LEN(G124)&lt;2,"",COUNTIF(Ouput_table!$I$2:$I$100,Summary_species!G124))</f>
        <v/>
      </c>
      <c r="H124" t="str">
        <f>IF(LEN(G124)&lt;2,"",SUMIF(Ouput_table!$I$2:$I$100,Summary_species!G124,Ouput_table!$N$2:$N$99))</f>
        <v/>
      </c>
      <c r="I124" t="str">
        <f>IF(LEN(G124)&lt;2,"",SUMIF(Ouput_table!$I$2:$I$100,Summary_species!G124,Ouput_table!$S$2:$S$99))</f>
        <v/>
      </c>
      <c r="J124" s="81" t="str">
        <f t="shared" si="2"/>
        <v/>
      </c>
      <c r="K124" t="str">
        <f>IF(LEN(G124)&lt;2,"",SUMIFS(Ouput_table!$N$2:$N$99,Ouput_table!$I$2:$I$99,Summary_species!G124,Ouput_table!$T$2:$T$99,"&gt;0"))</f>
        <v/>
      </c>
      <c r="L124" t="str">
        <f>IF(LEN(G124)&lt;2,"",SUMIFS(Ouput_table!$S$2:$S$99,Ouput_table!$I$2:$I$99,Summary_species!G124,Ouput_table!$T$2:$T$99,"&gt;0"))</f>
        <v/>
      </c>
      <c r="M124" s="81" t="str">
        <f t="shared" si="3"/>
        <v/>
      </c>
      <c r="O124" s="90"/>
      <c r="P124" s="90"/>
      <c r="Q124" s="90"/>
    </row>
    <row r="125" spans="4:17" x14ac:dyDescent="0.25">
      <c r="D125" t="str">
        <f>IF(LEN(G125)&lt;2,"",COUNTIFS(Ouput_table!$I$2:$I$99,Summary_species!G125,Ouput_table!$T$2:$T$99,0))</f>
        <v/>
      </c>
      <c r="E125" t="str">
        <f>IF(LEN(G125)&lt;2,"",COUNTIFS(Ouput_table!$I$2:$I$99,Summary_species!G125,Ouput_table!$T$2:$T$99,"&gt;0"))</f>
        <v/>
      </c>
      <c r="F125" t="str">
        <f>IF(LEN(G125)&lt;2,"",COUNTIF(Ouput_table!$I$2:$I$100,Summary_species!G125))</f>
        <v/>
      </c>
      <c r="H125" t="str">
        <f>IF(LEN(G125)&lt;2,"",SUMIF(Ouput_table!$I$2:$I$100,Summary_species!G125,Ouput_table!$N$2:$N$99))</f>
        <v/>
      </c>
      <c r="I125" t="str">
        <f>IF(LEN(G125)&lt;2,"",SUMIF(Ouput_table!$I$2:$I$100,Summary_species!G125,Ouput_table!$S$2:$S$99))</f>
        <v/>
      </c>
      <c r="J125" s="81" t="str">
        <f t="shared" si="2"/>
        <v/>
      </c>
      <c r="K125" t="str">
        <f>IF(LEN(G125)&lt;2,"",SUMIFS(Ouput_table!$N$2:$N$99,Ouput_table!$I$2:$I$99,Summary_species!G125,Ouput_table!$T$2:$T$99,"&gt;0"))</f>
        <v/>
      </c>
      <c r="L125" t="str">
        <f>IF(LEN(G125)&lt;2,"",SUMIFS(Ouput_table!$S$2:$S$99,Ouput_table!$I$2:$I$99,Summary_species!G125,Ouput_table!$T$2:$T$99,"&gt;0"))</f>
        <v/>
      </c>
      <c r="M125" s="81" t="str">
        <f t="shared" si="3"/>
        <v/>
      </c>
      <c r="O125" s="90"/>
      <c r="P125" s="90"/>
      <c r="Q125" s="90"/>
    </row>
    <row r="126" spans="4:17" x14ac:dyDescent="0.25">
      <c r="D126" t="str">
        <f>IF(LEN(G126)&lt;2,"",COUNTIFS(Ouput_table!$I$2:$I$99,Summary_species!G126,Ouput_table!$T$2:$T$99,0))</f>
        <v/>
      </c>
      <c r="E126" t="str">
        <f>IF(LEN(G126)&lt;2,"",COUNTIFS(Ouput_table!$I$2:$I$99,Summary_species!G126,Ouput_table!$T$2:$T$99,"&gt;0"))</f>
        <v/>
      </c>
      <c r="F126" t="str">
        <f>IF(LEN(G126)&lt;2,"",COUNTIF(Ouput_table!$I$2:$I$100,Summary_species!G126))</f>
        <v/>
      </c>
      <c r="H126" t="str">
        <f>IF(LEN(G126)&lt;2,"",SUMIF(Ouput_table!$I$2:$I$100,Summary_species!G126,Ouput_table!$N$2:$N$99))</f>
        <v/>
      </c>
      <c r="I126" t="str">
        <f>IF(LEN(G126)&lt;2,"",SUMIF(Ouput_table!$I$2:$I$100,Summary_species!G126,Ouput_table!$S$2:$S$99))</f>
        <v/>
      </c>
      <c r="J126" s="81" t="str">
        <f t="shared" si="2"/>
        <v/>
      </c>
      <c r="K126" t="str">
        <f>IF(LEN(G126)&lt;2,"",SUMIFS(Ouput_table!$N$2:$N$99,Ouput_table!$I$2:$I$99,Summary_species!G126,Ouput_table!$T$2:$T$99,"&gt;0"))</f>
        <v/>
      </c>
      <c r="L126" t="str">
        <f>IF(LEN(G126)&lt;2,"",SUMIFS(Ouput_table!$S$2:$S$99,Ouput_table!$I$2:$I$99,Summary_species!G126,Ouput_table!$T$2:$T$99,"&gt;0"))</f>
        <v/>
      </c>
      <c r="M126" s="81" t="str">
        <f t="shared" si="3"/>
        <v/>
      </c>
      <c r="O126" s="90"/>
      <c r="P126" s="90"/>
      <c r="Q126" s="90"/>
    </row>
    <row r="127" spans="4:17" x14ac:dyDescent="0.25">
      <c r="D127" t="str">
        <f>IF(LEN(G127)&lt;2,"",COUNTIFS(Ouput_table!$I$2:$I$99,Summary_species!G127,Ouput_table!$T$2:$T$99,0))</f>
        <v/>
      </c>
      <c r="E127" t="str">
        <f>IF(LEN(G127)&lt;2,"",COUNTIFS(Ouput_table!$I$2:$I$99,Summary_species!G127,Ouput_table!$T$2:$T$99,"&gt;0"))</f>
        <v/>
      </c>
      <c r="F127" t="str">
        <f>IF(LEN(G127)&lt;2,"",COUNTIF(Ouput_table!$I$2:$I$100,Summary_species!G127))</f>
        <v/>
      </c>
      <c r="H127" t="str">
        <f>IF(LEN(G127)&lt;2,"",SUMIF(Ouput_table!$I$2:$I$100,Summary_species!G127,Ouput_table!$N$2:$N$99))</f>
        <v/>
      </c>
      <c r="I127" t="str">
        <f>IF(LEN(G127)&lt;2,"",SUMIF(Ouput_table!$I$2:$I$100,Summary_species!G127,Ouput_table!$S$2:$S$99))</f>
        <v/>
      </c>
      <c r="J127" s="81" t="str">
        <f t="shared" si="2"/>
        <v/>
      </c>
      <c r="K127" t="str">
        <f>IF(LEN(G127)&lt;2,"",SUMIFS(Ouput_table!$N$2:$N$99,Ouput_table!$I$2:$I$99,Summary_species!G127,Ouput_table!$T$2:$T$99,"&gt;0"))</f>
        <v/>
      </c>
      <c r="L127" t="str">
        <f>IF(LEN(G127)&lt;2,"",SUMIFS(Ouput_table!$S$2:$S$99,Ouput_table!$I$2:$I$99,Summary_species!G127,Ouput_table!$T$2:$T$99,"&gt;0"))</f>
        <v/>
      </c>
      <c r="M127" s="81" t="str">
        <f t="shared" si="3"/>
        <v/>
      </c>
      <c r="O127" s="90"/>
      <c r="P127" s="90"/>
      <c r="Q127" s="90"/>
    </row>
    <row r="128" spans="4:17" x14ac:dyDescent="0.25">
      <c r="D128" t="str">
        <f>IF(LEN(G128)&lt;2,"",COUNTIFS(Ouput_table!$I$2:$I$99,Summary_species!G128,Ouput_table!$T$2:$T$99,0))</f>
        <v/>
      </c>
      <c r="E128" t="str">
        <f>IF(LEN(G128)&lt;2,"",COUNTIFS(Ouput_table!$I$2:$I$99,Summary_species!G128,Ouput_table!$T$2:$T$99,"&gt;0"))</f>
        <v/>
      </c>
      <c r="F128" t="str">
        <f>IF(LEN(G128)&lt;2,"",COUNTIF(Ouput_table!$I$2:$I$100,Summary_species!G128))</f>
        <v/>
      </c>
      <c r="H128" t="str">
        <f>IF(LEN(G128)&lt;2,"",SUMIF(Ouput_table!$I$2:$I$100,Summary_species!G128,Ouput_table!$N$2:$N$99))</f>
        <v/>
      </c>
      <c r="I128" t="str">
        <f>IF(LEN(G128)&lt;2,"",SUMIF(Ouput_table!$I$2:$I$100,Summary_species!G128,Ouput_table!$S$2:$S$99))</f>
        <v/>
      </c>
      <c r="J128" s="81" t="str">
        <f t="shared" si="2"/>
        <v/>
      </c>
      <c r="K128" t="str">
        <f>IF(LEN(G128)&lt;2,"",SUMIFS(Ouput_table!$N$2:$N$99,Ouput_table!$I$2:$I$99,Summary_species!G128,Ouput_table!$T$2:$T$99,"&gt;0"))</f>
        <v/>
      </c>
      <c r="L128" t="str">
        <f>IF(LEN(G128)&lt;2,"",SUMIFS(Ouput_table!$S$2:$S$99,Ouput_table!$I$2:$I$99,Summary_species!G128,Ouput_table!$T$2:$T$99,"&gt;0"))</f>
        <v/>
      </c>
      <c r="M128" s="81" t="str">
        <f t="shared" si="3"/>
        <v/>
      </c>
      <c r="O128" s="90"/>
      <c r="P128" s="90"/>
      <c r="Q128" s="90"/>
    </row>
    <row r="129" spans="4:17" x14ac:dyDescent="0.25">
      <c r="D129" t="str">
        <f>IF(LEN(G129)&lt;2,"",COUNTIFS(Ouput_table!$I$2:$I$99,Summary_species!G129,Ouput_table!$T$2:$T$99,0))</f>
        <v/>
      </c>
      <c r="E129" t="str">
        <f>IF(LEN(G129)&lt;2,"",COUNTIFS(Ouput_table!$I$2:$I$99,Summary_species!G129,Ouput_table!$T$2:$T$99,"&gt;0"))</f>
        <v/>
      </c>
      <c r="F129" t="str">
        <f>IF(LEN(G129)&lt;2,"",COUNTIF(Ouput_table!$I$2:$I$100,Summary_species!G129))</f>
        <v/>
      </c>
      <c r="H129" t="str">
        <f>IF(LEN(G129)&lt;2,"",SUMIF(Ouput_table!$I$2:$I$100,Summary_species!G129,Ouput_table!$N$2:$N$99))</f>
        <v/>
      </c>
      <c r="I129" t="str">
        <f>IF(LEN(G129)&lt;2,"",SUMIF(Ouput_table!$I$2:$I$100,Summary_species!G129,Ouput_table!$S$2:$S$99))</f>
        <v/>
      </c>
      <c r="J129" s="81" t="str">
        <f t="shared" si="2"/>
        <v/>
      </c>
      <c r="K129" t="str">
        <f>IF(LEN(G129)&lt;2,"",SUMIFS(Ouput_table!$N$2:$N$99,Ouput_table!$I$2:$I$99,Summary_species!G129,Ouput_table!$T$2:$T$99,"&gt;0"))</f>
        <v/>
      </c>
      <c r="L129" t="str">
        <f>IF(LEN(G129)&lt;2,"",SUMIFS(Ouput_table!$S$2:$S$99,Ouput_table!$I$2:$I$99,Summary_species!G129,Ouput_table!$T$2:$T$99,"&gt;0"))</f>
        <v/>
      </c>
      <c r="M129" s="81" t="str">
        <f t="shared" si="3"/>
        <v/>
      </c>
      <c r="O129" s="90"/>
      <c r="P129" s="90"/>
      <c r="Q129" s="90"/>
    </row>
    <row r="130" spans="4:17" x14ac:dyDescent="0.25">
      <c r="D130" t="str">
        <f>IF(LEN(G130)&lt;2,"",COUNTIFS(Ouput_table!$I$2:$I$99,Summary_species!G130,Ouput_table!$T$2:$T$99,0))</f>
        <v/>
      </c>
      <c r="E130" t="str">
        <f>IF(LEN(G130)&lt;2,"",COUNTIFS(Ouput_table!$I$2:$I$99,Summary_species!G130,Ouput_table!$T$2:$T$99,"&gt;0"))</f>
        <v/>
      </c>
      <c r="F130" t="str">
        <f>IF(LEN(G130)&lt;2,"",COUNTIF(Ouput_table!$I$2:$I$100,Summary_species!G130))</f>
        <v/>
      </c>
      <c r="H130" t="str">
        <f>IF(LEN(G130)&lt;2,"",SUMIF(Ouput_table!$I$2:$I$100,Summary_species!G130,Ouput_table!$N$2:$N$99))</f>
        <v/>
      </c>
      <c r="I130" t="str">
        <f>IF(LEN(G130)&lt;2,"",SUMIF(Ouput_table!$I$2:$I$100,Summary_species!G130,Ouput_table!$S$2:$S$99))</f>
        <v/>
      </c>
      <c r="J130" s="81" t="str">
        <f t="shared" si="2"/>
        <v/>
      </c>
      <c r="K130" t="str">
        <f>IF(LEN(G130)&lt;2,"",SUMIFS(Ouput_table!$N$2:$N$99,Ouput_table!$I$2:$I$99,Summary_species!G130,Ouput_table!$T$2:$T$99,"&gt;0"))</f>
        <v/>
      </c>
      <c r="L130" t="str">
        <f>IF(LEN(G130)&lt;2,"",SUMIFS(Ouput_table!$S$2:$S$99,Ouput_table!$I$2:$I$99,Summary_species!G130,Ouput_table!$T$2:$T$99,"&gt;0"))</f>
        <v/>
      </c>
      <c r="M130" s="81" t="str">
        <f t="shared" si="3"/>
        <v/>
      </c>
      <c r="O130" s="90"/>
      <c r="P130" s="90"/>
      <c r="Q130" s="90"/>
    </row>
    <row r="131" spans="4:17" x14ac:dyDescent="0.25">
      <c r="D131" t="str">
        <f>IF(LEN(G131)&lt;2,"",COUNTIFS(Ouput_table!$I$2:$I$99,Summary_species!G131,Ouput_table!$T$2:$T$99,0))</f>
        <v/>
      </c>
      <c r="E131" t="str">
        <f>IF(LEN(G131)&lt;2,"",COUNTIFS(Ouput_table!$I$2:$I$99,Summary_species!G131,Ouput_table!$T$2:$T$99,"&gt;0"))</f>
        <v/>
      </c>
      <c r="F131" t="str">
        <f>IF(LEN(G131)&lt;2,"",COUNTIF(Ouput_table!$I$2:$I$100,Summary_species!G131))</f>
        <v/>
      </c>
      <c r="H131" t="str">
        <f>IF(LEN(G131)&lt;2,"",SUMIF(Ouput_table!$I$2:$I$100,Summary_species!G131,Ouput_table!$N$2:$N$99))</f>
        <v/>
      </c>
      <c r="I131" t="str">
        <f>IF(LEN(G131)&lt;2,"",SUMIF(Ouput_table!$I$2:$I$100,Summary_species!G131,Ouput_table!$S$2:$S$99))</f>
        <v/>
      </c>
      <c r="J131" s="81" t="str">
        <f t="shared" si="2"/>
        <v/>
      </c>
      <c r="K131" t="str">
        <f>IF(LEN(G131)&lt;2,"",SUMIFS(Ouput_table!$N$2:$N$99,Ouput_table!$I$2:$I$99,Summary_species!G131,Ouput_table!$T$2:$T$99,"&gt;0"))</f>
        <v/>
      </c>
      <c r="L131" t="str">
        <f>IF(LEN(G131)&lt;2,"",SUMIFS(Ouput_table!$S$2:$S$99,Ouput_table!$I$2:$I$99,Summary_species!G131,Ouput_table!$T$2:$T$99,"&gt;0"))</f>
        <v/>
      </c>
      <c r="M131" s="81" t="str">
        <f t="shared" si="3"/>
        <v/>
      </c>
      <c r="O131" s="90"/>
      <c r="P131" s="90"/>
      <c r="Q131" s="90"/>
    </row>
    <row r="132" spans="4:17" x14ac:dyDescent="0.25">
      <c r="D132" t="str">
        <f>IF(LEN(G132)&lt;2,"",COUNTIFS(Ouput_table!$I$2:$I$99,Summary_species!G132,Ouput_table!$T$2:$T$99,0))</f>
        <v/>
      </c>
      <c r="E132" t="str">
        <f>IF(LEN(G132)&lt;2,"",COUNTIFS(Ouput_table!$I$2:$I$99,Summary_species!G132,Ouput_table!$T$2:$T$99,"&gt;0"))</f>
        <v/>
      </c>
      <c r="F132" t="str">
        <f>IF(LEN(G132)&lt;2,"",COUNTIF(Ouput_table!$I$2:$I$100,Summary_species!G132))</f>
        <v/>
      </c>
      <c r="H132" t="str">
        <f>IF(LEN(G132)&lt;2,"",SUMIF(Ouput_table!$I$2:$I$100,Summary_species!G132,Ouput_table!$N$2:$N$99))</f>
        <v/>
      </c>
      <c r="I132" t="str">
        <f>IF(LEN(G132)&lt;2,"",SUMIF(Ouput_table!$I$2:$I$100,Summary_species!G132,Ouput_table!$S$2:$S$99))</f>
        <v/>
      </c>
      <c r="J132" s="81" t="str">
        <f t="shared" ref="J132:J195" si="4">IF(LEN(G132)&lt;2,"",((H132-I132)/(H132)))</f>
        <v/>
      </c>
      <c r="K132" t="str">
        <f>IF(LEN(G132)&lt;2,"",SUMIFS(Ouput_table!$N$2:$N$99,Ouput_table!$I$2:$I$99,Summary_species!G132,Ouput_table!$T$2:$T$99,"&gt;0"))</f>
        <v/>
      </c>
      <c r="L132" t="str">
        <f>IF(LEN(G132)&lt;2,"",SUMIFS(Ouput_table!$S$2:$S$99,Ouput_table!$I$2:$I$99,Summary_species!G132,Ouput_table!$T$2:$T$99,"&gt;0"))</f>
        <v/>
      </c>
      <c r="M132" s="81" t="str">
        <f t="shared" ref="M132:M195" si="5">IF(LEN(G132)&lt;2,"",((K132-L132)/(K132)))</f>
        <v/>
      </c>
      <c r="O132" s="90"/>
      <c r="P132" s="90"/>
      <c r="Q132" s="90"/>
    </row>
    <row r="133" spans="4:17" x14ac:dyDescent="0.25">
      <c r="D133" t="str">
        <f>IF(LEN(G133)&lt;2,"",COUNTIFS(Ouput_table!$I$2:$I$99,Summary_species!G133,Ouput_table!$T$2:$T$99,0))</f>
        <v/>
      </c>
      <c r="E133" t="str">
        <f>IF(LEN(G133)&lt;2,"",COUNTIFS(Ouput_table!$I$2:$I$99,Summary_species!G133,Ouput_table!$T$2:$T$99,"&gt;0"))</f>
        <v/>
      </c>
      <c r="F133" t="str">
        <f>IF(LEN(G133)&lt;2,"",COUNTIF(Ouput_table!$I$2:$I$100,Summary_species!G133))</f>
        <v/>
      </c>
      <c r="H133" t="str">
        <f>IF(LEN(G133)&lt;2,"",SUMIF(Ouput_table!$I$2:$I$100,Summary_species!G133,Ouput_table!$N$2:$N$99))</f>
        <v/>
      </c>
      <c r="I133" t="str">
        <f>IF(LEN(G133)&lt;2,"",SUMIF(Ouput_table!$I$2:$I$100,Summary_species!G133,Ouput_table!$S$2:$S$99))</f>
        <v/>
      </c>
      <c r="J133" s="81" t="str">
        <f t="shared" si="4"/>
        <v/>
      </c>
      <c r="K133" t="str">
        <f>IF(LEN(G133)&lt;2,"",SUMIFS(Ouput_table!$N$2:$N$99,Ouput_table!$I$2:$I$99,Summary_species!G133,Ouput_table!$T$2:$T$99,"&gt;0"))</f>
        <v/>
      </c>
      <c r="L133" t="str">
        <f>IF(LEN(G133)&lt;2,"",SUMIFS(Ouput_table!$S$2:$S$99,Ouput_table!$I$2:$I$99,Summary_species!G133,Ouput_table!$T$2:$T$99,"&gt;0"))</f>
        <v/>
      </c>
      <c r="M133" s="81" t="str">
        <f t="shared" si="5"/>
        <v/>
      </c>
      <c r="O133" s="90"/>
      <c r="P133" s="90"/>
      <c r="Q133" s="90"/>
    </row>
    <row r="134" spans="4:17" x14ac:dyDescent="0.25">
      <c r="D134" t="str">
        <f>IF(LEN(G134)&lt;2,"",COUNTIFS(Ouput_table!$I$2:$I$99,Summary_species!G134,Ouput_table!$T$2:$T$99,0))</f>
        <v/>
      </c>
      <c r="E134" t="str">
        <f>IF(LEN(G134)&lt;2,"",COUNTIFS(Ouput_table!$I$2:$I$99,Summary_species!G134,Ouput_table!$T$2:$T$99,"&gt;0"))</f>
        <v/>
      </c>
      <c r="F134" t="str">
        <f>IF(LEN(G134)&lt;2,"",COUNTIF(Ouput_table!$I$2:$I$100,Summary_species!G134))</f>
        <v/>
      </c>
      <c r="H134" t="str">
        <f>IF(LEN(G134)&lt;2,"",SUMIF(Ouput_table!$I$2:$I$100,Summary_species!G134,Ouput_table!$N$2:$N$99))</f>
        <v/>
      </c>
      <c r="I134" t="str">
        <f>IF(LEN(G134)&lt;2,"",SUMIF(Ouput_table!$I$2:$I$100,Summary_species!G134,Ouput_table!$S$2:$S$99))</f>
        <v/>
      </c>
      <c r="J134" s="81" t="str">
        <f t="shared" si="4"/>
        <v/>
      </c>
      <c r="K134" t="str">
        <f>IF(LEN(G134)&lt;2,"",SUMIFS(Ouput_table!$N$2:$N$99,Ouput_table!$I$2:$I$99,Summary_species!G134,Ouput_table!$T$2:$T$99,"&gt;0"))</f>
        <v/>
      </c>
      <c r="L134" t="str">
        <f>IF(LEN(G134)&lt;2,"",SUMIFS(Ouput_table!$S$2:$S$99,Ouput_table!$I$2:$I$99,Summary_species!G134,Ouput_table!$T$2:$T$99,"&gt;0"))</f>
        <v/>
      </c>
      <c r="M134" s="81" t="str">
        <f t="shared" si="5"/>
        <v/>
      </c>
      <c r="O134" s="90"/>
      <c r="P134" s="90"/>
      <c r="Q134" s="90"/>
    </row>
    <row r="135" spans="4:17" x14ac:dyDescent="0.25">
      <c r="D135" t="str">
        <f>IF(LEN(G135)&lt;2,"",COUNTIFS(Ouput_table!$I$2:$I$99,Summary_species!G135,Ouput_table!$T$2:$T$99,0))</f>
        <v/>
      </c>
      <c r="E135" t="str">
        <f>IF(LEN(G135)&lt;2,"",COUNTIFS(Ouput_table!$I$2:$I$99,Summary_species!G135,Ouput_table!$T$2:$T$99,"&gt;0"))</f>
        <v/>
      </c>
      <c r="F135" t="str">
        <f>IF(LEN(G135)&lt;2,"",COUNTIF(Ouput_table!$I$2:$I$100,Summary_species!G135))</f>
        <v/>
      </c>
      <c r="H135" t="str">
        <f>IF(LEN(G135)&lt;2,"",SUMIF(Ouput_table!$I$2:$I$100,Summary_species!G135,Ouput_table!$N$2:$N$99))</f>
        <v/>
      </c>
      <c r="I135" t="str">
        <f>IF(LEN(G135)&lt;2,"",SUMIF(Ouput_table!$I$2:$I$100,Summary_species!G135,Ouput_table!$S$2:$S$99))</f>
        <v/>
      </c>
      <c r="J135" s="81" t="str">
        <f t="shared" si="4"/>
        <v/>
      </c>
      <c r="K135" t="str">
        <f>IF(LEN(G135)&lt;2,"",SUMIFS(Ouput_table!$N$2:$N$99,Ouput_table!$I$2:$I$99,Summary_species!G135,Ouput_table!$T$2:$T$99,"&gt;0"))</f>
        <v/>
      </c>
      <c r="L135" t="str">
        <f>IF(LEN(G135)&lt;2,"",SUMIFS(Ouput_table!$S$2:$S$99,Ouput_table!$I$2:$I$99,Summary_species!G135,Ouput_table!$T$2:$T$99,"&gt;0"))</f>
        <v/>
      </c>
      <c r="M135" s="81" t="str">
        <f t="shared" si="5"/>
        <v/>
      </c>
      <c r="O135" s="90"/>
      <c r="P135" s="90"/>
      <c r="Q135" s="90"/>
    </row>
    <row r="136" spans="4:17" x14ac:dyDescent="0.25">
      <c r="D136" t="str">
        <f>IF(LEN(G136)&lt;2,"",COUNTIFS(Ouput_table!$I$2:$I$99,Summary_species!G136,Ouput_table!$T$2:$T$99,0))</f>
        <v/>
      </c>
      <c r="E136" t="str">
        <f>IF(LEN(G136)&lt;2,"",COUNTIFS(Ouput_table!$I$2:$I$99,Summary_species!G136,Ouput_table!$T$2:$T$99,"&gt;0"))</f>
        <v/>
      </c>
      <c r="F136" t="str">
        <f>IF(LEN(G136)&lt;2,"",COUNTIF(Ouput_table!$I$2:$I$100,Summary_species!G136))</f>
        <v/>
      </c>
      <c r="H136" t="str">
        <f>IF(LEN(G136)&lt;2,"",SUMIF(Ouput_table!$I$2:$I$100,Summary_species!G136,Ouput_table!$N$2:$N$99))</f>
        <v/>
      </c>
      <c r="I136" t="str">
        <f>IF(LEN(G136)&lt;2,"",SUMIF(Ouput_table!$I$2:$I$100,Summary_species!G136,Ouput_table!$S$2:$S$99))</f>
        <v/>
      </c>
      <c r="J136" s="81" t="str">
        <f t="shared" si="4"/>
        <v/>
      </c>
      <c r="K136" t="str">
        <f>IF(LEN(G136)&lt;2,"",SUMIFS(Ouput_table!$N$2:$N$99,Ouput_table!$I$2:$I$99,Summary_species!G136,Ouput_table!$T$2:$T$99,"&gt;0"))</f>
        <v/>
      </c>
      <c r="L136" t="str">
        <f>IF(LEN(G136)&lt;2,"",SUMIFS(Ouput_table!$S$2:$S$99,Ouput_table!$I$2:$I$99,Summary_species!G136,Ouput_table!$T$2:$T$99,"&gt;0"))</f>
        <v/>
      </c>
      <c r="M136" s="81" t="str">
        <f t="shared" si="5"/>
        <v/>
      </c>
      <c r="O136" s="90"/>
      <c r="P136" s="90"/>
      <c r="Q136" s="90"/>
    </row>
    <row r="137" spans="4:17" x14ac:dyDescent="0.25">
      <c r="D137" t="str">
        <f>IF(LEN(G137)&lt;2,"",COUNTIFS(Ouput_table!$I$2:$I$99,Summary_species!G137,Ouput_table!$T$2:$T$99,0))</f>
        <v/>
      </c>
      <c r="E137" t="str">
        <f>IF(LEN(G137)&lt;2,"",COUNTIFS(Ouput_table!$I$2:$I$99,Summary_species!G137,Ouput_table!$T$2:$T$99,"&gt;0"))</f>
        <v/>
      </c>
      <c r="F137" t="str">
        <f>IF(LEN(G137)&lt;2,"",COUNTIF(Ouput_table!$I$2:$I$100,Summary_species!G137))</f>
        <v/>
      </c>
      <c r="H137" t="str">
        <f>IF(LEN(G137)&lt;2,"",SUMIF(Ouput_table!$I$2:$I$100,Summary_species!G137,Ouput_table!$N$2:$N$99))</f>
        <v/>
      </c>
      <c r="I137" t="str">
        <f>IF(LEN(G137)&lt;2,"",SUMIF(Ouput_table!$I$2:$I$100,Summary_species!G137,Ouput_table!$S$2:$S$99))</f>
        <v/>
      </c>
      <c r="J137" s="81" t="str">
        <f t="shared" si="4"/>
        <v/>
      </c>
      <c r="K137" t="str">
        <f>IF(LEN(G137)&lt;2,"",SUMIFS(Ouput_table!$N$2:$N$99,Ouput_table!$I$2:$I$99,Summary_species!G137,Ouput_table!$T$2:$T$99,"&gt;0"))</f>
        <v/>
      </c>
      <c r="L137" t="str">
        <f>IF(LEN(G137)&lt;2,"",SUMIFS(Ouput_table!$S$2:$S$99,Ouput_table!$I$2:$I$99,Summary_species!G137,Ouput_table!$T$2:$T$99,"&gt;0"))</f>
        <v/>
      </c>
      <c r="M137" s="81" t="str">
        <f t="shared" si="5"/>
        <v/>
      </c>
      <c r="O137" s="90"/>
      <c r="P137" s="90"/>
      <c r="Q137" s="90"/>
    </row>
    <row r="138" spans="4:17" x14ac:dyDescent="0.25">
      <c r="D138" t="str">
        <f>IF(LEN(G138)&lt;2,"",COUNTIFS(Ouput_table!$I$2:$I$99,Summary_species!G138,Ouput_table!$T$2:$T$99,0))</f>
        <v/>
      </c>
      <c r="E138" t="str">
        <f>IF(LEN(G138)&lt;2,"",COUNTIFS(Ouput_table!$I$2:$I$99,Summary_species!G138,Ouput_table!$T$2:$T$99,"&gt;0"))</f>
        <v/>
      </c>
      <c r="F138" t="str">
        <f>IF(LEN(G138)&lt;2,"",COUNTIF(Ouput_table!$I$2:$I$100,Summary_species!G138))</f>
        <v/>
      </c>
      <c r="H138" t="str">
        <f>IF(LEN(G138)&lt;2,"",SUMIF(Ouput_table!$I$2:$I$100,Summary_species!G138,Ouput_table!$N$2:$N$99))</f>
        <v/>
      </c>
      <c r="I138" t="str">
        <f>IF(LEN(G138)&lt;2,"",SUMIF(Ouput_table!$I$2:$I$100,Summary_species!G138,Ouput_table!$S$2:$S$99))</f>
        <v/>
      </c>
      <c r="J138" s="81" t="str">
        <f t="shared" si="4"/>
        <v/>
      </c>
      <c r="K138" t="str">
        <f>IF(LEN(G138)&lt;2,"",SUMIFS(Ouput_table!$N$2:$N$99,Ouput_table!$I$2:$I$99,Summary_species!G138,Ouput_table!$T$2:$T$99,"&gt;0"))</f>
        <v/>
      </c>
      <c r="L138" t="str">
        <f>IF(LEN(G138)&lt;2,"",SUMIFS(Ouput_table!$S$2:$S$99,Ouput_table!$I$2:$I$99,Summary_species!G138,Ouput_table!$T$2:$T$99,"&gt;0"))</f>
        <v/>
      </c>
      <c r="M138" s="81" t="str">
        <f t="shared" si="5"/>
        <v/>
      </c>
      <c r="O138" s="90"/>
      <c r="P138" s="90"/>
      <c r="Q138" s="90"/>
    </row>
    <row r="139" spans="4:17" x14ac:dyDescent="0.25">
      <c r="D139" t="str">
        <f>IF(LEN(G139)&lt;2,"",COUNTIFS(Ouput_table!$I$2:$I$99,Summary_species!G139,Ouput_table!$T$2:$T$99,0))</f>
        <v/>
      </c>
      <c r="E139" t="str">
        <f>IF(LEN(G139)&lt;2,"",COUNTIFS(Ouput_table!$I$2:$I$99,Summary_species!G139,Ouput_table!$T$2:$T$99,"&gt;0"))</f>
        <v/>
      </c>
      <c r="F139" t="str">
        <f>IF(LEN(G139)&lt;2,"",COUNTIF(Ouput_table!$I$2:$I$100,Summary_species!G139))</f>
        <v/>
      </c>
      <c r="H139" t="str">
        <f>IF(LEN(G139)&lt;2,"",SUMIF(Ouput_table!$I$2:$I$100,Summary_species!G139,Ouput_table!$N$2:$N$99))</f>
        <v/>
      </c>
      <c r="I139" t="str">
        <f>IF(LEN(G139)&lt;2,"",SUMIF(Ouput_table!$I$2:$I$100,Summary_species!G139,Ouput_table!$S$2:$S$99))</f>
        <v/>
      </c>
      <c r="J139" s="81" t="str">
        <f t="shared" si="4"/>
        <v/>
      </c>
      <c r="K139" t="str">
        <f>IF(LEN(G139)&lt;2,"",SUMIFS(Ouput_table!$N$2:$N$99,Ouput_table!$I$2:$I$99,Summary_species!G139,Ouput_table!$T$2:$T$99,"&gt;0"))</f>
        <v/>
      </c>
      <c r="L139" t="str">
        <f>IF(LEN(G139)&lt;2,"",SUMIFS(Ouput_table!$S$2:$S$99,Ouput_table!$I$2:$I$99,Summary_species!G139,Ouput_table!$T$2:$T$99,"&gt;0"))</f>
        <v/>
      </c>
      <c r="M139" s="81" t="str">
        <f t="shared" si="5"/>
        <v/>
      </c>
      <c r="O139" s="90"/>
      <c r="P139" s="90"/>
      <c r="Q139" s="90"/>
    </row>
    <row r="140" spans="4:17" x14ac:dyDescent="0.25">
      <c r="D140" t="str">
        <f>IF(LEN(G140)&lt;2,"",COUNTIFS(Ouput_table!$I$2:$I$99,Summary_species!G140,Ouput_table!$T$2:$T$99,0))</f>
        <v/>
      </c>
      <c r="E140" t="str">
        <f>IF(LEN(G140)&lt;2,"",COUNTIFS(Ouput_table!$I$2:$I$99,Summary_species!G140,Ouput_table!$T$2:$T$99,"&gt;0"))</f>
        <v/>
      </c>
      <c r="F140" t="str">
        <f>IF(LEN(G140)&lt;2,"",COUNTIF(Ouput_table!$I$2:$I$100,Summary_species!G140))</f>
        <v/>
      </c>
      <c r="H140" t="str">
        <f>IF(LEN(G140)&lt;2,"",SUMIF(Ouput_table!$I$2:$I$100,Summary_species!G140,Ouput_table!$N$2:$N$99))</f>
        <v/>
      </c>
      <c r="I140" t="str">
        <f>IF(LEN(G140)&lt;2,"",SUMIF(Ouput_table!$I$2:$I$100,Summary_species!G140,Ouput_table!$S$2:$S$99))</f>
        <v/>
      </c>
      <c r="J140" s="81" t="str">
        <f t="shared" si="4"/>
        <v/>
      </c>
      <c r="K140" t="str">
        <f>IF(LEN(G140)&lt;2,"",SUMIFS(Ouput_table!$N$2:$N$99,Ouput_table!$I$2:$I$99,Summary_species!G140,Ouput_table!$T$2:$T$99,"&gt;0"))</f>
        <v/>
      </c>
      <c r="L140" t="str">
        <f>IF(LEN(G140)&lt;2,"",SUMIFS(Ouput_table!$S$2:$S$99,Ouput_table!$I$2:$I$99,Summary_species!G140,Ouput_table!$T$2:$T$99,"&gt;0"))</f>
        <v/>
      </c>
      <c r="M140" s="81" t="str">
        <f t="shared" si="5"/>
        <v/>
      </c>
      <c r="O140" s="90"/>
      <c r="P140" s="90"/>
      <c r="Q140" s="90"/>
    </row>
    <row r="141" spans="4:17" x14ac:dyDescent="0.25">
      <c r="D141" t="str">
        <f>IF(LEN(G141)&lt;2,"",COUNTIFS(Ouput_table!$I$2:$I$99,Summary_species!G141,Ouput_table!$T$2:$T$99,0))</f>
        <v/>
      </c>
      <c r="E141" t="str">
        <f>IF(LEN(G141)&lt;2,"",COUNTIFS(Ouput_table!$I$2:$I$99,Summary_species!G141,Ouput_table!$T$2:$T$99,"&gt;0"))</f>
        <v/>
      </c>
      <c r="F141" t="str">
        <f>IF(LEN(G141)&lt;2,"",COUNTIF(Ouput_table!$I$2:$I$100,Summary_species!G141))</f>
        <v/>
      </c>
      <c r="H141" t="str">
        <f>IF(LEN(G141)&lt;2,"",SUMIF(Ouput_table!$I$2:$I$100,Summary_species!G141,Ouput_table!$N$2:$N$99))</f>
        <v/>
      </c>
      <c r="I141" t="str">
        <f>IF(LEN(G141)&lt;2,"",SUMIF(Ouput_table!$I$2:$I$100,Summary_species!G141,Ouput_table!$S$2:$S$99))</f>
        <v/>
      </c>
      <c r="J141" s="81" t="str">
        <f t="shared" si="4"/>
        <v/>
      </c>
      <c r="K141" t="str">
        <f>IF(LEN(G141)&lt;2,"",SUMIFS(Ouput_table!$N$2:$N$99,Ouput_table!$I$2:$I$99,Summary_species!G141,Ouput_table!$T$2:$T$99,"&gt;0"))</f>
        <v/>
      </c>
      <c r="L141" t="str">
        <f>IF(LEN(G141)&lt;2,"",SUMIFS(Ouput_table!$S$2:$S$99,Ouput_table!$I$2:$I$99,Summary_species!G141,Ouput_table!$T$2:$T$99,"&gt;0"))</f>
        <v/>
      </c>
      <c r="M141" s="81" t="str">
        <f t="shared" si="5"/>
        <v/>
      </c>
      <c r="O141" s="90"/>
      <c r="P141" s="90"/>
      <c r="Q141" s="90"/>
    </row>
    <row r="142" spans="4:17" x14ac:dyDescent="0.25">
      <c r="D142" t="str">
        <f>IF(LEN(G142)&lt;2,"",COUNTIFS(Ouput_table!$I$2:$I$99,Summary_species!G142,Ouput_table!$T$2:$T$99,0))</f>
        <v/>
      </c>
      <c r="E142" t="str">
        <f>IF(LEN(G142)&lt;2,"",COUNTIFS(Ouput_table!$I$2:$I$99,Summary_species!G142,Ouput_table!$T$2:$T$99,"&gt;0"))</f>
        <v/>
      </c>
      <c r="F142" t="str">
        <f>IF(LEN(G142)&lt;2,"",COUNTIF(Ouput_table!$I$2:$I$100,Summary_species!G142))</f>
        <v/>
      </c>
      <c r="H142" t="str">
        <f>IF(LEN(G142)&lt;2,"",SUMIF(Ouput_table!$I$2:$I$100,Summary_species!G142,Ouput_table!$N$2:$N$99))</f>
        <v/>
      </c>
      <c r="I142" t="str">
        <f>IF(LEN(G142)&lt;2,"",SUMIF(Ouput_table!$I$2:$I$100,Summary_species!G142,Ouput_table!$S$2:$S$99))</f>
        <v/>
      </c>
      <c r="J142" s="81" t="str">
        <f t="shared" si="4"/>
        <v/>
      </c>
      <c r="K142" t="str">
        <f>IF(LEN(G142)&lt;2,"",SUMIFS(Ouput_table!$N$2:$N$99,Ouput_table!$I$2:$I$99,Summary_species!G142,Ouput_table!$T$2:$T$99,"&gt;0"))</f>
        <v/>
      </c>
      <c r="L142" t="str">
        <f>IF(LEN(G142)&lt;2,"",SUMIFS(Ouput_table!$S$2:$S$99,Ouput_table!$I$2:$I$99,Summary_species!G142,Ouput_table!$T$2:$T$99,"&gt;0"))</f>
        <v/>
      </c>
      <c r="M142" s="81" t="str">
        <f t="shared" si="5"/>
        <v/>
      </c>
      <c r="O142" s="90"/>
      <c r="P142" s="90"/>
      <c r="Q142" s="90"/>
    </row>
    <row r="143" spans="4:17" x14ac:dyDescent="0.25">
      <c r="D143" t="str">
        <f>IF(LEN(G143)&lt;2,"",COUNTIFS(Ouput_table!$I$2:$I$99,Summary_species!G143,Ouput_table!$T$2:$T$99,0))</f>
        <v/>
      </c>
      <c r="E143" t="str">
        <f>IF(LEN(G143)&lt;2,"",COUNTIFS(Ouput_table!$I$2:$I$99,Summary_species!G143,Ouput_table!$T$2:$T$99,"&gt;0"))</f>
        <v/>
      </c>
      <c r="F143" t="str">
        <f>IF(LEN(G143)&lt;2,"",COUNTIF(Ouput_table!$I$2:$I$100,Summary_species!G143))</f>
        <v/>
      </c>
      <c r="H143" t="str">
        <f>IF(LEN(G143)&lt;2,"",SUMIF(Ouput_table!$I$2:$I$100,Summary_species!G143,Ouput_table!$N$2:$N$99))</f>
        <v/>
      </c>
      <c r="I143" t="str">
        <f>IF(LEN(G143)&lt;2,"",SUMIF(Ouput_table!$I$2:$I$100,Summary_species!G143,Ouput_table!$S$2:$S$99))</f>
        <v/>
      </c>
      <c r="J143" s="81" t="str">
        <f t="shared" si="4"/>
        <v/>
      </c>
      <c r="K143" t="str">
        <f>IF(LEN(G143)&lt;2,"",SUMIFS(Ouput_table!$N$2:$N$99,Ouput_table!$I$2:$I$99,Summary_species!G143,Ouput_table!$T$2:$T$99,"&gt;0"))</f>
        <v/>
      </c>
      <c r="L143" t="str">
        <f>IF(LEN(G143)&lt;2,"",SUMIFS(Ouput_table!$S$2:$S$99,Ouput_table!$I$2:$I$99,Summary_species!G143,Ouput_table!$T$2:$T$99,"&gt;0"))</f>
        <v/>
      </c>
      <c r="M143" s="81" t="str">
        <f t="shared" si="5"/>
        <v/>
      </c>
      <c r="O143" s="90"/>
      <c r="P143" s="90"/>
      <c r="Q143" s="90"/>
    </row>
    <row r="144" spans="4:17" x14ac:dyDescent="0.25">
      <c r="D144" t="str">
        <f>IF(LEN(G144)&lt;2,"",COUNTIFS(Ouput_table!$I$2:$I$99,Summary_species!G144,Ouput_table!$T$2:$T$99,0))</f>
        <v/>
      </c>
      <c r="E144" t="str">
        <f>IF(LEN(G144)&lt;2,"",COUNTIFS(Ouput_table!$I$2:$I$99,Summary_species!G144,Ouput_table!$T$2:$T$99,"&gt;0"))</f>
        <v/>
      </c>
      <c r="F144" t="str">
        <f>IF(LEN(G144)&lt;2,"",COUNTIF(Ouput_table!$I$2:$I$100,Summary_species!G144))</f>
        <v/>
      </c>
      <c r="H144" t="str">
        <f>IF(LEN(G144)&lt;2,"",SUMIF(Ouput_table!$I$2:$I$100,Summary_species!G144,Ouput_table!$N$2:$N$99))</f>
        <v/>
      </c>
      <c r="I144" t="str">
        <f>IF(LEN(G144)&lt;2,"",SUMIF(Ouput_table!$I$2:$I$100,Summary_species!G144,Ouput_table!$S$2:$S$99))</f>
        <v/>
      </c>
      <c r="J144" s="81" t="str">
        <f t="shared" si="4"/>
        <v/>
      </c>
      <c r="K144" t="str">
        <f>IF(LEN(G144)&lt;2,"",SUMIFS(Ouput_table!$N$2:$N$99,Ouput_table!$I$2:$I$99,Summary_species!G144,Ouput_table!$T$2:$T$99,"&gt;0"))</f>
        <v/>
      </c>
      <c r="L144" t="str">
        <f>IF(LEN(G144)&lt;2,"",SUMIFS(Ouput_table!$S$2:$S$99,Ouput_table!$I$2:$I$99,Summary_species!G144,Ouput_table!$T$2:$T$99,"&gt;0"))</f>
        <v/>
      </c>
      <c r="M144" s="81" t="str">
        <f t="shared" si="5"/>
        <v/>
      </c>
      <c r="O144" s="90"/>
      <c r="P144" s="90"/>
      <c r="Q144" s="90"/>
    </row>
    <row r="145" spans="4:17" x14ac:dyDescent="0.25">
      <c r="D145" t="str">
        <f>IF(LEN(G145)&lt;2,"",COUNTIFS(Ouput_table!$I$2:$I$99,Summary_species!G145,Ouput_table!$T$2:$T$99,0))</f>
        <v/>
      </c>
      <c r="E145" t="str">
        <f>IF(LEN(G145)&lt;2,"",COUNTIFS(Ouput_table!$I$2:$I$99,Summary_species!G145,Ouput_table!$T$2:$T$99,"&gt;0"))</f>
        <v/>
      </c>
      <c r="F145" t="str">
        <f>IF(LEN(G145)&lt;2,"",COUNTIF(Ouput_table!$I$2:$I$100,Summary_species!G145))</f>
        <v/>
      </c>
      <c r="H145" t="str">
        <f>IF(LEN(G145)&lt;2,"",SUMIF(Ouput_table!$I$2:$I$100,Summary_species!G145,Ouput_table!$N$2:$N$99))</f>
        <v/>
      </c>
      <c r="I145" t="str">
        <f>IF(LEN(G145)&lt;2,"",SUMIF(Ouput_table!$I$2:$I$100,Summary_species!G145,Ouput_table!$S$2:$S$99))</f>
        <v/>
      </c>
      <c r="J145" s="81" t="str">
        <f t="shared" si="4"/>
        <v/>
      </c>
      <c r="K145" t="str">
        <f>IF(LEN(G145)&lt;2,"",SUMIFS(Ouput_table!$N$2:$N$99,Ouput_table!$I$2:$I$99,Summary_species!G145,Ouput_table!$T$2:$T$99,"&gt;0"))</f>
        <v/>
      </c>
      <c r="L145" t="str">
        <f>IF(LEN(G145)&lt;2,"",SUMIFS(Ouput_table!$S$2:$S$99,Ouput_table!$I$2:$I$99,Summary_species!G145,Ouput_table!$T$2:$T$99,"&gt;0"))</f>
        <v/>
      </c>
      <c r="M145" s="81" t="str">
        <f t="shared" si="5"/>
        <v/>
      </c>
      <c r="O145" s="90"/>
      <c r="P145" s="90"/>
      <c r="Q145" s="90"/>
    </row>
    <row r="146" spans="4:17" x14ac:dyDescent="0.25">
      <c r="D146" t="str">
        <f>IF(LEN(G146)&lt;2,"",COUNTIFS(Ouput_table!$I$2:$I$99,Summary_species!G146,Ouput_table!$T$2:$T$99,0))</f>
        <v/>
      </c>
      <c r="E146" t="str">
        <f>IF(LEN(G146)&lt;2,"",COUNTIFS(Ouput_table!$I$2:$I$99,Summary_species!G146,Ouput_table!$T$2:$T$99,"&gt;0"))</f>
        <v/>
      </c>
      <c r="F146" t="str">
        <f>IF(LEN(G146)&lt;2,"",COUNTIF(Ouput_table!$I$2:$I$100,Summary_species!G146))</f>
        <v/>
      </c>
      <c r="H146" t="str">
        <f>IF(LEN(G146)&lt;2,"",SUMIF(Ouput_table!$I$2:$I$100,Summary_species!G146,Ouput_table!$N$2:$N$99))</f>
        <v/>
      </c>
      <c r="I146" t="str">
        <f>IF(LEN(G146)&lt;2,"",SUMIF(Ouput_table!$I$2:$I$100,Summary_species!G146,Ouput_table!$S$2:$S$99))</f>
        <v/>
      </c>
      <c r="J146" s="81" t="str">
        <f t="shared" si="4"/>
        <v/>
      </c>
      <c r="K146" t="str">
        <f>IF(LEN(G146)&lt;2,"",SUMIFS(Ouput_table!$N$2:$N$99,Ouput_table!$I$2:$I$99,Summary_species!G146,Ouput_table!$T$2:$T$99,"&gt;0"))</f>
        <v/>
      </c>
      <c r="L146" t="str">
        <f>IF(LEN(G146)&lt;2,"",SUMIFS(Ouput_table!$S$2:$S$99,Ouput_table!$I$2:$I$99,Summary_species!G146,Ouput_table!$T$2:$T$99,"&gt;0"))</f>
        <v/>
      </c>
      <c r="M146" s="81" t="str">
        <f t="shared" si="5"/>
        <v/>
      </c>
      <c r="O146" s="90"/>
      <c r="P146" s="90"/>
      <c r="Q146" s="90"/>
    </row>
    <row r="147" spans="4:17" x14ac:dyDescent="0.25">
      <c r="D147" t="str">
        <f>IF(LEN(G147)&lt;2,"",COUNTIFS(Ouput_table!$I$2:$I$99,Summary_species!G147,Ouput_table!$T$2:$T$99,0))</f>
        <v/>
      </c>
      <c r="E147" t="str">
        <f>IF(LEN(G147)&lt;2,"",COUNTIFS(Ouput_table!$I$2:$I$99,Summary_species!G147,Ouput_table!$T$2:$T$99,"&gt;0"))</f>
        <v/>
      </c>
      <c r="F147" t="str">
        <f>IF(LEN(G147)&lt;2,"",COUNTIF(Ouput_table!$I$2:$I$100,Summary_species!G147))</f>
        <v/>
      </c>
      <c r="H147" t="str">
        <f>IF(LEN(G147)&lt;2,"",SUMIF(Ouput_table!$I$2:$I$100,Summary_species!G147,Ouput_table!$N$2:$N$99))</f>
        <v/>
      </c>
      <c r="I147" t="str">
        <f>IF(LEN(G147)&lt;2,"",SUMIF(Ouput_table!$I$2:$I$100,Summary_species!G147,Ouput_table!$S$2:$S$99))</f>
        <v/>
      </c>
      <c r="J147" s="81" t="str">
        <f t="shared" si="4"/>
        <v/>
      </c>
      <c r="K147" t="str">
        <f>IF(LEN(G147)&lt;2,"",SUMIFS(Ouput_table!$N$2:$N$99,Ouput_table!$I$2:$I$99,Summary_species!G147,Ouput_table!$T$2:$T$99,"&gt;0"))</f>
        <v/>
      </c>
      <c r="L147" t="str">
        <f>IF(LEN(G147)&lt;2,"",SUMIFS(Ouput_table!$S$2:$S$99,Ouput_table!$I$2:$I$99,Summary_species!G147,Ouput_table!$T$2:$T$99,"&gt;0"))</f>
        <v/>
      </c>
      <c r="M147" s="81" t="str">
        <f t="shared" si="5"/>
        <v/>
      </c>
      <c r="O147" s="90"/>
      <c r="P147" s="90"/>
      <c r="Q147" s="90"/>
    </row>
    <row r="148" spans="4:17" x14ac:dyDescent="0.25">
      <c r="D148" t="str">
        <f>IF(LEN(G148)&lt;2,"",COUNTIFS(Ouput_table!$I$2:$I$99,Summary_species!G148,Ouput_table!$T$2:$T$99,0))</f>
        <v/>
      </c>
      <c r="E148" t="str">
        <f>IF(LEN(G148)&lt;2,"",COUNTIFS(Ouput_table!$I$2:$I$99,Summary_species!G148,Ouput_table!$T$2:$T$99,"&gt;0"))</f>
        <v/>
      </c>
      <c r="F148" t="str">
        <f>IF(LEN(G148)&lt;2,"",COUNTIF(Ouput_table!$I$2:$I$100,Summary_species!G148))</f>
        <v/>
      </c>
      <c r="H148" t="str">
        <f>IF(LEN(G148)&lt;2,"",SUMIF(Ouput_table!$I$2:$I$100,Summary_species!G148,Ouput_table!$N$2:$N$99))</f>
        <v/>
      </c>
      <c r="I148" t="str">
        <f>IF(LEN(G148)&lt;2,"",SUMIF(Ouput_table!$I$2:$I$100,Summary_species!G148,Ouput_table!$S$2:$S$99))</f>
        <v/>
      </c>
      <c r="J148" s="81" t="str">
        <f t="shared" si="4"/>
        <v/>
      </c>
      <c r="K148" t="str">
        <f>IF(LEN(G148)&lt;2,"",SUMIFS(Ouput_table!$N$2:$N$99,Ouput_table!$I$2:$I$99,Summary_species!G148,Ouput_table!$T$2:$T$99,"&gt;0"))</f>
        <v/>
      </c>
      <c r="L148" t="str">
        <f>IF(LEN(G148)&lt;2,"",SUMIFS(Ouput_table!$S$2:$S$99,Ouput_table!$I$2:$I$99,Summary_species!G148,Ouput_table!$T$2:$T$99,"&gt;0"))</f>
        <v/>
      </c>
      <c r="M148" s="81" t="str">
        <f t="shared" si="5"/>
        <v/>
      </c>
      <c r="O148" s="90"/>
      <c r="P148" s="90"/>
      <c r="Q148" s="90"/>
    </row>
    <row r="149" spans="4:17" x14ac:dyDescent="0.25">
      <c r="D149" t="str">
        <f>IF(LEN(G149)&lt;2,"",COUNTIFS(Ouput_table!$I$2:$I$99,Summary_species!G149,Ouput_table!$T$2:$T$99,0))</f>
        <v/>
      </c>
      <c r="E149" t="str">
        <f>IF(LEN(G149)&lt;2,"",COUNTIFS(Ouput_table!$I$2:$I$99,Summary_species!G149,Ouput_table!$T$2:$T$99,"&gt;0"))</f>
        <v/>
      </c>
      <c r="F149" t="str">
        <f>IF(LEN(G149)&lt;2,"",COUNTIF(Ouput_table!$I$2:$I$100,Summary_species!G149))</f>
        <v/>
      </c>
      <c r="H149" t="str">
        <f>IF(LEN(G149)&lt;2,"",SUMIF(Ouput_table!$I$2:$I$100,Summary_species!G149,Ouput_table!$N$2:$N$99))</f>
        <v/>
      </c>
      <c r="I149" t="str">
        <f>IF(LEN(G149)&lt;2,"",SUMIF(Ouput_table!$I$2:$I$100,Summary_species!G149,Ouput_table!$S$2:$S$99))</f>
        <v/>
      </c>
      <c r="J149" s="81" t="str">
        <f t="shared" si="4"/>
        <v/>
      </c>
      <c r="K149" t="str">
        <f>IF(LEN(G149)&lt;2,"",SUMIFS(Ouput_table!$N$2:$N$99,Ouput_table!$I$2:$I$99,Summary_species!G149,Ouput_table!$T$2:$T$99,"&gt;0"))</f>
        <v/>
      </c>
      <c r="L149" t="str">
        <f>IF(LEN(G149)&lt;2,"",SUMIFS(Ouput_table!$S$2:$S$99,Ouput_table!$I$2:$I$99,Summary_species!G149,Ouput_table!$T$2:$T$99,"&gt;0"))</f>
        <v/>
      </c>
      <c r="M149" s="81" t="str">
        <f t="shared" si="5"/>
        <v/>
      </c>
      <c r="O149" s="90"/>
      <c r="P149" s="90"/>
      <c r="Q149" s="90"/>
    </row>
    <row r="150" spans="4:17" x14ac:dyDescent="0.25">
      <c r="D150" t="str">
        <f>IF(LEN(G150)&lt;2,"",COUNTIFS(Ouput_table!$I$2:$I$99,Summary_species!G150,Ouput_table!$T$2:$T$99,0))</f>
        <v/>
      </c>
      <c r="E150" t="str">
        <f>IF(LEN(G150)&lt;2,"",COUNTIFS(Ouput_table!$I$2:$I$99,Summary_species!G150,Ouput_table!$T$2:$T$99,"&gt;0"))</f>
        <v/>
      </c>
      <c r="F150" t="str">
        <f>IF(LEN(G150)&lt;2,"",COUNTIF(Ouput_table!$I$2:$I$100,Summary_species!G150))</f>
        <v/>
      </c>
      <c r="H150" t="str">
        <f>IF(LEN(G150)&lt;2,"",SUMIF(Ouput_table!$I$2:$I$100,Summary_species!G150,Ouput_table!$N$2:$N$99))</f>
        <v/>
      </c>
      <c r="I150" t="str">
        <f>IF(LEN(G150)&lt;2,"",SUMIF(Ouput_table!$I$2:$I$100,Summary_species!G150,Ouput_table!$S$2:$S$99))</f>
        <v/>
      </c>
      <c r="J150" s="81" t="str">
        <f t="shared" si="4"/>
        <v/>
      </c>
      <c r="K150" t="str">
        <f>IF(LEN(G150)&lt;2,"",SUMIFS(Ouput_table!$N$2:$N$99,Ouput_table!$I$2:$I$99,Summary_species!G150,Ouput_table!$T$2:$T$99,"&gt;0"))</f>
        <v/>
      </c>
      <c r="L150" t="str">
        <f>IF(LEN(G150)&lt;2,"",SUMIFS(Ouput_table!$S$2:$S$99,Ouput_table!$I$2:$I$99,Summary_species!G150,Ouput_table!$T$2:$T$99,"&gt;0"))</f>
        <v/>
      </c>
      <c r="M150" s="81" t="str">
        <f t="shared" si="5"/>
        <v/>
      </c>
      <c r="O150" s="90"/>
      <c r="P150" s="90"/>
      <c r="Q150" s="90"/>
    </row>
    <row r="151" spans="4:17" x14ac:dyDescent="0.25">
      <c r="D151" t="str">
        <f>IF(LEN(G151)&lt;2,"",COUNTIFS(Ouput_table!$I$2:$I$99,Summary_species!G151,Ouput_table!$T$2:$T$99,0))</f>
        <v/>
      </c>
      <c r="E151" t="str">
        <f>IF(LEN(G151)&lt;2,"",COUNTIFS(Ouput_table!$I$2:$I$99,Summary_species!G151,Ouput_table!$T$2:$T$99,"&gt;0"))</f>
        <v/>
      </c>
      <c r="F151" t="str">
        <f>IF(LEN(G151)&lt;2,"",COUNTIF(Ouput_table!$I$2:$I$100,Summary_species!G151))</f>
        <v/>
      </c>
      <c r="H151" t="str">
        <f>IF(LEN(G151)&lt;2,"",SUMIF(Ouput_table!$I$2:$I$100,Summary_species!G151,Ouput_table!$N$2:$N$99))</f>
        <v/>
      </c>
      <c r="I151" t="str">
        <f>IF(LEN(G151)&lt;2,"",SUMIF(Ouput_table!$I$2:$I$100,Summary_species!G151,Ouput_table!$S$2:$S$99))</f>
        <v/>
      </c>
      <c r="J151" s="81" t="str">
        <f t="shared" si="4"/>
        <v/>
      </c>
      <c r="K151" t="str">
        <f>IF(LEN(G151)&lt;2,"",SUMIFS(Ouput_table!$N$2:$N$99,Ouput_table!$I$2:$I$99,Summary_species!G151,Ouput_table!$T$2:$T$99,"&gt;0"))</f>
        <v/>
      </c>
      <c r="L151" t="str">
        <f>IF(LEN(G151)&lt;2,"",SUMIFS(Ouput_table!$S$2:$S$99,Ouput_table!$I$2:$I$99,Summary_species!G151,Ouput_table!$T$2:$T$99,"&gt;0"))</f>
        <v/>
      </c>
      <c r="M151" s="81" t="str">
        <f t="shared" si="5"/>
        <v/>
      </c>
      <c r="O151" s="90"/>
      <c r="P151" s="90"/>
      <c r="Q151" s="90"/>
    </row>
    <row r="152" spans="4:17" x14ac:dyDescent="0.25">
      <c r="D152" t="str">
        <f>IF(LEN(G152)&lt;2,"",COUNTIFS(Ouput_table!$I$2:$I$99,Summary_species!G152,Ouput_table!$T$2:$T$99,0))</f>
        <v/>
      </c>
      <c r="E152" t="str">
        <f>IF(LEN(G152)&lt;2,"",COUNTIFS(Ouput_table!$I$2:$I$99,Summary_species!G152,Ouput_table!$T$2:$T$99,"&gt;0"))</f>
        <v/>
      </c>
      <c r="F152" t="str">
        <f>IF(LEN(G152)&lt;2,"",COUNTIF(Ouput_table!$I$2:$I$100,Summary_species!G152))</f>
        <v/>
      </c>
      <c r="H152" t="str">
        <f>IF(LEN(G152)&lt;2,"",SUMIF(Ouput_table!$I$2:$I$100,Summary_species!G152,Ouput_table!$N$2:$N$99))</f>
        <v/>
      </c>
      <c r="I152" t="str">
        <f>IF(LEN(G152)&lt;2,"",SUMIF(Ouput_table!$I$2:$I$100,Summary_species!G152,Ouput_table!$S$2:$S$99))</f>
        <v/>
      </c>
      <c r="J152" s="81" t="str">
        <f t="shared" si="4"/>
        <v/>
      </c>
      <c r="K152" t="str">
        <f>IF(LEN(G152)&lt;2,"",SUMIFS(Ouput_table!$N$2:$N$99,Ouput_table!$I$2:$I$99,Summary_species!G152,Ouput_table!$T$2:$T$99,"&gt;0"))</f>
        <v/>
      </c>
      <c r="L152" t="str">
        <f>IF(LEN(G152)&lt;2,"",SUMIFS(Ouput_table!$S$2:$S$99,Ouput_table!$I$2:$I$99,Summary_species!G152,Ouput_table!$T$2:$T$99,"&gt;0"))</f>
        <v/>
      </c>
      <c r="M152" s="81" t="str">
        <f t="shared" si="5"/>
        <v/>
      </c>
      <c r="O152" s="90"/>
      <c r="P152" s="90"/>
      <c r="Q152" s="90"/>
    </row>
    <row r="153" spans="4:17" x14ac:dyDescent="0.25">
      <c r="D153" t="str">
        <f>IF(LEN(G153)&lt;2,"",COUNTIFS(Ouput_table!$I$2:$I$99,Summary_species!G153,Ouput_table!$T$2:$T$99,0))</f>
        <v/>
      </c>
      <c r="E153" t="str">
        <f>IF(LEN(G153)&lt;2,"",COUNTIFS(Ouput_table!$I$2:$I$99,Summary_species!G153,Ouput_table!$T$2:$T$99,"&gt;0"))</f>
        <v/>
      </c>
      <c r="F153" t="str">
        <f>IF(LEN(G153)&lt;2,"",COUNTIF(Ouput_table!$I$2:$I$100,Summary_species!G153))</f>
        <v/>
      </c>
      <c r="H153" t="str">
        <f>IF(LEN(G153)&lt;2,"",SUMIF(Ouput_table!$I$2:$I$100,Summary_species!G153,Ouput_table!$N$2:$N$99))</f>
        <v/>
      </c>
      <c r="I153" t="str">
        <f>IF(LEN(G153)&lt;2,"",SUMIF(Ouput_table!$I$2:$I$100,Summary_species!G153,Ouput_table!$S$2:$S$99))</f>
        <v/>
      </c>
      <c r="J153" s="81" t="str">
        <f t="shared" si="4"/>
        <v/>
      </c>
      <c r="K153" t="str">
        <f>IF(LEN(G153)&lt;2,"",SUMIFS(Ouput_table!$N$2:$N$99,Ouput_table!$I$2:$I$99,Summary_species!G153,Ouput_table!$T$2:$T$99,"&gt;0"))</f>
        <v/>
      </c>
      <c r="L153" t="str">
        <f>IF(LEN(G153)&lt;2,"",SUMIFS(Ouput_table!$S$2:$S$99,Ouput_table!$I$2:$I$99,Summary_species!G153,Ouput_table!$T$2:$T$99,"&gt;0"))</f>
        <v/>
      </c>
      <c r="M153" s="81" t="str">
        <f t="shared" si="5"/>
        <v/>
      </c>
      <c r="O153" s="90"/>
      <c r="P153" s="90"/>
      <c r="Q153" s="90"/>
    </row>
    <row r="154" spans="4:17" x14ac:dyDescent="0.25">
      <c r="D154" t="str">
        <f>IF(LEN(G154)&lt;2,"",COUNTIFS(Ouput_table!$I$2:$I$99,Summary_species!G154,Ouput_table!$T$2:$T$99,0))</f>
        <v/>
      </c>
      <c r="E154" t="str">
        <f>IF(LEN(G154)&lt;2,"",COUNTIFS(Ouput_table!$I$2:$I$99,Summary_species!G154,Ouput_table!$T$2:$T$99,"&gt;0"))</f>
        <v/>
      </c>
      <c r="F154" t="str">
        <f>IF(LEN(G154)&lt;2,"",COUNTIF(Ouput_table!$I$2:$I$100,Summary_species!G154))</f>
        <v/>
      </c>
      <c r="H154" t="str">
        <f>IF(LEN(G154)&lt;2,"",SUMIF(Ouput_table!$I$2:$I$100,Summary_species!G154,Ouput_table!$N$2:$N$99))</f>
        <v/>
      </c>
      <c r="I154" t="str">
        <f>IF(LEN(G154)&lt;2,"",SUMIF(Ouput_table!$I$2:$I$100,Summary_species!G154,Ouput_table!$S$2:$S$99))</f>
        <v/>
      </c>
      <c r="J154" s="81" t="str">
        <f t="shared" si="4"/>
        <v/>
      </c>
      <c r="K154" t="str">
        <f>IF(LEN(G154)&lt;2,"",SUMIFS(Ouput_table!$N$2:$N$99,Ouput_table!$I$2:$I$99,Summary_species!G154,Ouput_table!$T$2:$T$99,"&gt;0"))</f>
        <v/>
      </c>
      <c r="L154" t="str">
        <f>IF(LEN(G154)&lt;2,"",SUMIFS(Ouput_table!$S$2:$S$99,Ouput_table!$I$2:$I$99,Summary_species!G154,Ouput_table!$T$2:$T$99,"&gt;0"))</f>
        <v/>
      </c>
      <c r="M154" s="81" t="str">
        <f t="shared" si="5"/>
        <v/>
      </c>
      <c r="O154" s="90"/>
      <c r="P154" s="90"/>
      <c r="Q154" s="90"/>
    </row>
    <row r="155" spans="4:17" x14ac:dyDescent="0.25">
      <c r="D155" t="str">
        <f>IF(LEN(G155)&lt;2,"",COUNTIFS(Ouput_table!$I$2:$I$99,Summary_species!G155,Ouput_table!$T$2:$T$99,0))</f>
        <v/>
      </c>
      <c r="E155" t="str">
        <f>IF(LEN(G155)&lt;2,"",COUNTIFS(Ouput_table!$I$2:$I$99,Summary_species!G155,Ouput_table!$T$2:$T$99,"&gt;0"))</f>
        <v/>
      </c>
      <c r="F155" t="str">
        <f>IF(LEN(G155)&lt;2,"",COUNTIF(Ouput_table!$I$2:$I$100,Summary_species!G155))</f>
        <v/>
      </c>
      <c r="H155" t="str">
        <f>IF(LEN(G155)&lt;2,"",SUMIF(Ouput_table!$I$2:$I$100,Summary_species!G155,Ouput_table!$N$2:$N$99))</f>
        <v/>
      </c>
      <c r="I155" t="str">
        <f>IF(LEN(G155)&lt;2,"",SUMIF(Ouput_table!$I$2:$I$100,Summary_species!G155,Ouput_table!$S$2:$S$99))</f>
        <v/>
      </c>
      <c r="J155" s="81" t="str">
        <f t="shared" si="4"/>
        <v/>
      </c>
      <c r="K155" t="str">
        <f>IF(LEN(G155)&lt;2,"",SUMIFS(Ouput_table!$N$2:$N$99,Ouput_table!$I$2:$I$99,Summary_species!G155,Ouput_table!$T$2:$T$99,"&gt;0"))</f>
        <v/>
      </c>
      <c r="L155" t="str">
        <f>IF(LEN(G155)&lt;2,"",SUMIFS(Ouput_table!$S$2:$S$99,Ouput_table!$I$2:$I$99,Summary_species!G155,Ouput_table!$T$2:$T$99,"&gt;0"))</f>
        <v/>
      </c>
      <c r="M155" s="81" t="str">
        <f t="shared" si="5"/>
        <v/>
      </c>
      <c r="O155" s="90"/>
      <c r="P155" s="90"/>
      <c r="Q155" s="90"/>
    </row>
    <row r="156" spans="4:17" x14ac:dyDescent="0.25">
      <c r="D156" t="str">
        <f>IF(LEN(G156)&lt;2,"",COUNTIFS(Ouput_table!$I$2:$I$99,Summary_species!G156,Ouput_table!$T$2:$T$99,0))</f>
        <v/>
      </c>
      <c r="E156" t="str">
        <f>IF(LEN(G156)&lt;2,"",COUNTIFS(Ouput_table!$I$2:$I$99,Summary_species!G156,Ouput_table!$T$2:$T$99,"&gt;0"))</f>
        <v/>
      </c>
      <c r="F156" t="str">
        <f>IF(LEN(G156)&lt;2,"",COUNTIF(Ouput_table!$I$2:$I$100,Summary_species!G156))</f>
        <v/>
      </c>
      <c r="H156" t="str">
        <f>IF(LEN(G156)&lt;2,"",SUMIF(Ouput_table!$I$2:$I$100,Summary_species!G156,Ouput_table!$N$2:$N$99))</f>
        <v/>
      </c>
      <c r="I156" t="str">
        <f>IF(LEN(G156)&lt;2,"",SUMIF(Ouput_table!$I$2:$I$100,Summary_species!G156,Ouput_table!$S$2:$S$99))</f>
        <v/>
      </c>
      <c r="J156" s="81" t="str">
        <f t="shared" si="4"/>
        <v/>
      </c>
      <c r="K156" t="str">
        <f>IF(LEN(G156)&lt;2,"",SUMIFS(Ouput_table!$N$2:$N$99,Ouput_table!$I$2:$I$99,Summary_species!G156,Ouput_table!$T$2:$T$99,"&gt;0"))</f>
        <v/>
      </c>
      <c r="L156" t="str">
        <f>IF(LEN(G156)&lt;2,"",SUMIFS(Ouput_table!$S$2:$S$99,Ouput_table!$I$2:$I$99,Summary_species!G156,Ouput_table!$T$2:$T$99,"&gt;0"))</f>
        <v/>
      </c>
      <c r="M156" s="81" t="str">
        <f t="shared" si="5"/>
        <v/>
      </c>
      <c r="O156" s="90"/>
      <c r="P156" s="90"/>
      <c r="Q156" s="90"/>
    </row>
    <row r="157" spans="4:17" x14ac:dyDescent="0.25">
      <c r="D157" t="str">
        <f>IF(LEN(G157)&lt;2,"",COUNTIFS(Ouput_table!$I$2:$I$99,Summary_species!G157,Ouput_table!$T$2:$T$99,0))</f>
        <v/>
      </c>
      <c r="E157" t="str">
        <f>IF(LEN(G157)&lt;2,"",COUNTIFS(Ouput_table!$I$2:$I$99,Summary_species!G157,Ouput_table!$T$2:$T$99,"&gt;0"))</f>
        <v/>
      </c>
      <c r="F157" t="str">
        <f>IF(LEN(G157)&lt;2,"",COUNTIF(Ouput_table!$I$2:$I$100,Summary_species!G157))</f>
        <v/>
      </c>
      <c r="H157" t="str">
        <f>IF(LEN(G157)&lt;2,"",SUMIF(Ouput_table!$I$2:$I$100,Summary_species!G157,Ouput_table!$N$2:$N$99))</f>
        <v/>
      </c>
      <c r="I157" t="str">
        <f>IF(LEN(G157)&lt;2,"",SUMIF(Ouput_table!$I$2:$I$100,Summary_species!G157,Ouput_table!$S$2:$S$99))</f>
        <v/>
      </c>
      <c r="J157" s="81" t="str">
        <f t="shared" si="4"/>
        <v/>
      </c>
      <c r="K157" t="str">
        <f>IF(LEN(G157)&lt;2,"",SUMIFS(Ouput_table!$N$2:$N$99,Ouput_table!$I$2:$I$99,Summary_species!G157,Ouput_table!$T$2:$T$99,"&gt;0"))</f>
        <v/>
      </c>
      <c r="L157" t="str">
        <f>IF(LEN(G157)&lt;2,"",SUMIFS(Ouput_table!$S$2:$S$99,Ouput_table!$I$2:$I$99,Summary_species!G157,Ouput_table!$T$2:$T$99,"&gt;0"))</f>
        <v/>
      </c>
      <c r="M157" s="81" t="str">
        <f t="shared" si="5"/>
        <v/>
      </c>
      <c r="O157" s="90"/>
      <c r="P157" s="90"/>
      <c r="Q157" s="90"/>
    </row>
    <row r="158" spans="4:17" x14ac:dyDescent="0.25">
      <c r="D158" t="str">
        <f>IF(LEN(G158)&lt;2,"",COUNTIFS(Ouput_table!$I$2:$I$99,Summary_species!G158,Ouput_table!$T$2:$T$99,0))</f>
        <v/>
      </c>
      <c r="E158" t="str">
        <f>IF(LEN(G158)&lt;2,"",COUNTIFS(Ouput_table!$I$2:$I$99,Summary_species!G158,Ouput_table!$T$2:$T$99,"&gt;0"))</f>
        <v/>
      </c>
      <c r="F158" t="str">
        <f>IF(LEN(G158)&lt;2,"",COUNTIF(Ouput_table!$I$2:$I$100,Summary_species!G158))</f>
        <v/>
      </c>
      <c r="H158" t="str">
        <f>IF(LEN(G158)&lt;2,"",SUMIF(Ouput_table!$I$2:$I$100,Summary_species!G158,Ouput_table!$N$2:$N$99))</f>
        <v/>
      </c>
      <c r="I158" t="str">
        <f>IF(LEN(G158)&lt;2,"",SUMIF(Ouput_table!$I$2:$I$100,Summary_species!G158,Ouput_table!$S$2:$S$99))</f>
        <v/>
      </c>
      <c r="J158" s="81" t="str">
        <f t="shared" si="4"/>
        <v/>
      </c>
      <c r="K158" t="str">
        <f>IF(LEN(G158)&lt;2,"",SUMIFS(Ouput_table!$N$2:$N$99,Ouput_table!$I$2:$I$99,Summary_species!G158,Ouput_table!$T$2:$T$99,"&gt;0"))</f>
        <v/>
      </c>
      <c r="L158" t="str">
        <f>IF(LEN(G158)&lt;2,"",SUMIFS(Ouput_table!$S$2:$S$99,Ouput_table!$I$2:$I$99,Summary_species!G158,Ouput_table!$T$2:$T$99,"&gt;0"))</f>
        <v/>
      </c>
      <c r="M158" s="81" t="str">
        <f t="shared" si="5"/>
        <v/>
      </c>
      <c r="O158" s="90"/>
      <c r="P158" s="90"/>
      <c r="Q158" s="90"/>
    </row>
    <row r="159" spans="4:17" x14ac:dyDescent="0.25">
      <c r="D159" t="str">
        <f>IF(LEN(G159)&lt;2,"",COUNTIFS(Ouput_table!$I$2:$I$99,Summary_species!G159,Ouput_table!$T$2:$T$99,0))</f>
        <v/>
      </c>
      <c r="E159" t="str">
        <f>IF(LEN(G159)&lt;2,"",COUNTIFS(Ouput_table!$I$2:$I$99,Summary_species!G159,Ouput_table!$T$2:$T$99,"&gt;0"))</f>
        <v/>
      </c>
      <c r="F159" t="str">
        <f>IF(LEN(G159)&lt;2,"",COUNTIF(Ouput_table!$I$2:$I$100,Summary_species!G159))</f>
        <v/>
      </c>
      <c r="H159" t="str">
        <f>IF(LEN(G159)&lt;2,"",SUMIF(Ouput_table!$I$2:$I$100,Summary_species!G159,Ouput_table!$N$2:$N$99))</f>
        <v/>
      </c>
      <c r="I159" t="str">
        <f>IF(LEN(G159)&lt;2,"",SUMIF(Ouput_table!$I$2:$I$100,Summary_species!G159,Ouput_table!$S$2:$S$99))</f>
        <v/>
      </c>
      <c r="J159" s="81" t="str">
        <f t="shared" si="4"/>
        <v/>
      </c>
      <c r="K159" t="str">
        <f>IF(LEN(G159)&lt;2,"",SUMIFS(Ouput_table!$N$2:$N$99,Ouput_table!$I$2:$I$99,Summary_species!G159,Ouput_table!$T$2:$T$99,"&gt;0"))</f>
        <v/>
      </c>
      <c r="L159" t="str">
        <f>IF(LEN(G159)&lt;2,"",SUMIFS(Ouput_table!$S$2:$S$99,Ouput_table!$I$2:$I$99,Summary_species!G159,Ouput_table!$T$2:$T$99,"&gt;0"))</f>
        <v/>
      </c>
      <c r="M159" s="81" t="str">
        <f t="shared" si="5"/>
        <v/>
      </c>
      <c r="O159" s="90"/>
      <c r="P159" s="90"/>
      <c r="Q159" s="90"/>
    </row>
    <row r="160" spans="4:17" x14ac:dyDescent="0.25">
      <c r="D160" t="str">
        <f>IF(LEN(G160)&lt;2,"",COUNTIFS(Ouput_table!$I$2:$I$99,Summary_species!G160,Ouput_table!$T$2:$T$99,0))</f>
        <v/>
      </c>
      <c r="E160" t="str">
        <f>IF(LEN(G160)&lt;2,"",COUNTIFS(Ouput_table!$I$2:$I$99,Summary_species!G160,Ouput_table!$T$2:$T$99,"&gt;0"))</f>
        <v/>
      </c>
      <c r="F160" t="str">
        <f>IF(LEN(G160)&lt;2,"",COUNTIF(Ouput_table!$I$2:$I$100,Summary_species!G160))</f>
        <v/>
      </c>
      <c r="H160" t="str">
        <f>IF(LEN(G160)&lt;2,"",SUMIF(Ouput_table!$I$2:$I$100,Summary_species!G160,Ouput_table!$N$2:$N$99))</f>
        <v/>
      </c>
      <c r="I160" t="str">
        <f>IF(LEN(G160)&lt;2,"",SUMIF(Ouput_table!$I$2:$I$100,Summary_species!G160,Ouput_table!$S$2:$S$99))</f>
        <v/>
      </c>
      <c r="J160" s="81" t="str">
        <f t="shared" si="4"/>
        <v/>
      </c>
      <c r="K160" t="str">
        <f>IF(LEN(G160)&lt;2,"",SUMIFS(Ouput_table!$N$2:$N$99,Ouput_table!$I$2:$I$99,Summary_species!G160,Ouput_table!$T$2:$T$99,"&gt;0"))</f>
        <v/>
      </c>
      <c r="L160" t="str">
        <f>IF(LEN(G160)&lt;2,"",SUMIFS(Ouput_table!$S$2:$S$99,Ouput_table!$I$2:$I$99,Summary_species!G160,Ouput_table!$T$2:$T$99,"&gt;0"))</f>
        <v/>
      </c>
      <c r="M160" s="81" t="str">
        <f t="shared" si="5"/>
        <v/>
      </c>
      <c r="O160" s="90"/>
      <c r="P160" s="90"/>
      <c r="Q160" s="90"/>
    </row>
    <row r="161" spans="4:17" x14ac:dyDescent="0.25">
      <c r="D161" t="str">
        <f>IF(LEN(G161)&lt;2,"",COUNTIFS(Ouput_table!$I$2:$I$99,Summary_species!G161,Ouput_table!$T$2:$T$99,0))</f>
        <v/>
      </c>
      <c r="E161" t="str">
        <f>IF(LEN(G161)&lt;2,"",COUNTIFS(Ouput_table!$I$2:$I$99,Summary_species!G161,Ouput_table!$T$2:$T$99,"&gt;0"))</f>
        <v/>
      </c>
      <c r="F161" t="str">
        <f>IF(LEN(G161)&lt;2,"",COUNTIF(Ouput_table!$I$2:$I$100,Summary_species!G161))</f>
        <v/>
      </c>
      <c r="H161" t="str">
        <f>IF(LEN(G161)&lt;2,"",SUMIF(Ouput_table!$I$2:$I$100,Summary_species!G161,Ouput_table!$N$2:$N$99))</f>
        <v/>
      </c>
      <c r="I161" t="str">
        <f>IF(LEN(G161)&lt;2,"",SUMIF(Ouput_table!$I$2:$I$100,Summary_species!G161,Ouput_table!$S$2:$S$99))</f>
        <v/>
      </c>
      <c r="J161" s="81" t="str">
        <f t="shared" si="4"/>
        <v/>
      </c>
      <c r="K161" t="str">
        <f>IF(LEN(G161)&lt;2,"",SUMIFS(Ouput_table!$N$2:$N$99,Ouput_table!$I$2:$I$99,Summary_species!G161,Ouput_table!$T$2:$T$99,"&gt;0"))</f>
        <v/>
      </c>
      <c r="L161" t="str">
        <f>IF(LEN(G161)&lt;2,"",SUMIFS(Ouput_table!$S$2:$S$99,Ouput_table!$I$2:$I$99,Summary_species!G161,Ouput_table!$T$2:$T$99,"&gt;0"))</f>
        <v/>
      </c>
      <c r="M161" s="81" t="str">
        <f t="shared" si="5"/>
        <v/>
      </c>
      <c r="O161" s="90"/>
      <c r="P161" s="90"/>
      <c r="Q161" s="90"/>
    </row>
    <row r="162" spans="4:17" x14ac:dyDescent="0.25">
      <c r="D162" t="str">
        <f>IF(LEN(G162)&lt;2,"",COUNTIFS(Ouput_table!$I$2:$I$99,Summary_species!G162,Ouput_table!$T$2:$T$99,0))</f>
        <v/>
      </c>
      <c r="E162" t="str">
        <f>IF(LEN(G162)&lt;2,"",COUNTIFS(Ouput_table!$I$2:$I$99,Summary_species!G162,Ouput_table!$T$2:$T$99,"&gt;0"))</f>
        <v/>
      </c>
      <c r="F162" t="str">
        <f>IF(LEN(G162)&lt;2,"",COUNTIF(Ouput_table!$I$2:$I$100,Summary_species!G162))</f>
        <v/>
      </c>
      <c r="H162" t="str">
        <f>IF(LEN(G162)&lt;2,"",SUMIF(Ouput_table!$I$2:$I$100,Summary_species!G162,Ouput_table!$N$2:$N$99))</f>
        <v/>
      </c>
      <c r="I162" t="str">
        <f>IF(LEN(G162)&lt;2,"",SUMIF(Ouput_table!$I$2:$I$100,Summary_species!G162,Ouput_table!$S$2:$S$99))</f>
        <v/>
      </c>
      <c r="J162" s="81" t="str">
        <f t="shared" si="4"/>
        <v/>
      </c>
      <c r="K162" t="str">
        <f>IF(LEN(G162)&lt;2,"",SUMIFS(Ouput_table!$N$2:$N$99,Ouput_table!$I$2:$I$99,Summary_species!G162,Ouput_table!$T$2:$T$99,"&gt;0"))</f>
        <v/>
      </c>
      <c r="L162" t="str">
        <f>IF(LEN(G162)&lt;2,"",SUMIFS(Ouput_table!$S$2:$S$99,Ouput_table!$I$2:$I$99,Summary_species!G162,Ouput_table!$T$2:$T$99,"&gt;0"))</f>
        <v/>
      </c>
      <c r="M162" s="81" t="str">
        <f t="shared" si="5"/>
        <v/>
      </c>
      <c r="O162" s="90"/>
      <c r="P162" s="90"/>
      <c r="Q162" s="90"/>
    </row>
    <row r="163" spans="4:17" x14ac:dyDescent="0.25">
      <c r="D163" t="str">
        <f>IF(LEN(G163)&lt;2,"",COUNTIFS(Ouput_table!$I$2:$I$99,Summary_species!G163,Ouput_table!$T$2:$T$99,0))</f>
        <v/>
      </c>
      <c r="E163" t="str">
        <f>IF(LEN(G163)&lt;2,"",COUNTIFS(Ouput_table!$I$2:$I$99,Summary_species!G163,Ouput_table!$T$2:$T$99,"&gt;0"))</f>
        <v/>
      </c>
      <c r="F163" t="str">
        <f>IF(LEN(G163)&lt;2,"",COUNTIF(Ouput_table!$I$2:$I$100,Summary_species!G163))</f>
        <v/>
      </c>
      <c r="H163" t="str">
        <f>IF(LEN(G163)&lt;2,"",SUMIF(Ouput_table!$I$2:$I$100,Summary_species!G163,Ouput_table!$N$2:$N$99))</f>
        <v/>
      </c>
      <c r="I163" t="str">
        <f>IF(LEN(G163)&lt;2,"",SUMIF(Ouput_table!$I$2:$I$100,Summary_species!G163,Ouput_table!$S$2:$S$99))</f>
        <v/>
      </c>
      <c r="J163" s="81" t="str">
        <f t="shared" si="4"/>
        <v/>
      </c>
      <c r="K163" t="str">
        <f>IF(LEN(G163)&lt;2,"",SUMIFS(Ouput_table!$N$2:$N$99,Ouput_table!$I$2:$I$99,Summary_species!G163,Ouput_table!$T$2:$T$99,"&gt;0"))</f>
        <v/>
      </c>
      <c r="L163" t="str">
        <f>IF(LEN(G163)&lt;2,"",SUMIFS(Ouput_table!$S$2:$S$99,Ouput_table!$I$2:$I$99,Summary_species!G163,Ouput_table!$T$2:$T$99,"&gt;0"))</f>
        <v/>
      </c>
      <c r="M163" s="81" t="str">
        <f t="shared" si="5"/>
        <v/>
      </c>
      <c r="O163" s="90"/>
      <c r="P163" s="90"/>
      <c r="Q163" s="90"/>
    </row>
    <row r="164" spans="4:17" x14ac:dyDescent="0.25">
      <c r="D164" t="str">
        <f>IF(LEN(G164)&lt;2,"",COUNTIFS(Ouput_table!$I$2:$I$99,Summary_species!G164,Ouput_table!$T$2:$T$99,0))</f>
        <v/>
      </c>
      <c r="E164" t="str">
        <f>IF(LEN(G164)&lt;2,"",COUNTIFS(Ouput_table!$I$2:$I$99,Summary_species!G164,Ouput_table!$T$2:$T$99,"&gt;0"))</f>
        <v/>
      </c>
      <c r="F164" t="str">
        <f>IF(LEN(G164)&lt;2,"",COUNTIF(Ouput_table!$I$2:$I$100,Summary_species!G164))</f>
        <v/>
      </c>
      <c r="H164" t="str">
        <f>IF(LEN(G164)&lt;2,"",SUMIF(Ouput_table!$I$2:$I$100,Summary_species!G164,Ouput_table!$N$2:$N$99))</f>
        <v/>
      </c>
      <c r="I164" t="str">
        <f>IF(LEN(G164)&lt;2,"",SUMIF(Ouput_table!$I$2:$I$100,Summary_species!G164,Ouput_table!$S$2:$S$99))</f>
        <v/>
      </c>
      <c r="J164" s="81" t="str">
        <f t="shared" si="4"/>
        <v/>
      </c>
      <c r="K164" t="str">
        <f>IF(LEN(G164)&lt;2,"",SUMIFS(Ouput_table!$N$2:$N$99,Ouput_table!$I$2:$I$99,Summary_species!G164,Ouput_table!$T$2:$T$99,"&gt;0"))</f>
        <v/>
      </c>
      <c r="L164" t="str">
        <f>IF(LEN(G164)&lt;2,"",SUMIFS(Ouput_table!$S$2:$S$99,Ouput_table!$I$2:$I$99,Summary_species!G164,Ouput_table!$T$2:$T$99,"&gt;0"))</f>
        <v/>
      </c>
      <c r="M164" s="81" t="str">
        <f t="shared" si="5"/>
        <v/>
      </c>
      <c r="O164" s="90"/>
      <c r="P164" s="90"/>
      <c r="Q164" s="90"/>
    </row>
    <row r="165" spans="4:17" x14ac:dyDescent="0.25">
      <c r="D165" t="str">
        <f>IF(LEN(G165)&lt;2,"",COUNTIFS(Ouput_table!$I$2:$I$99,Summary_species!G165,Ouput_table!$T$2:$T$99,0))</f>
        <v/>
      </c>
      <c r="E165" t="str">
        <f>IF(LEN(G165)&lt;2,"",COUNTIFS(Ouput_table!$I$2:$I$99,Summary_species!G165,Ouput_table!$T$2:$T$99,"&gt;0"))</f>
        <v/>
      </c>
      <c r="F165" t="str">
        <f>IF(LEN(G165)&lt;2,"",COUNTIF(Ouput_table!$I$2:$I$100,Summary_species!G165))</f>
        <v/>
      </c>
      <c r="H165" t="str">
        <f>IF(LEN(G165)&lt;2,"",SUMIF(Ouput_table!$I$2:$I$100,Summary_species!G165,Ouput_table!$N$2:$N$99))</f>
        <v/>
      </c>
      <c r="I165" t="str">
        <f>IF(LEN(G165)&lt;2,"",SUMIF(Ouput_table!$I$2:$I$100,Summary_species!G165,Ouput_table!$S$2:$S$99))</f>
        <v/>
      </c>
      <c r="J165" s="81" t="str">
        <f t="shared" si="4"/>
        <v/>
      </c>
      <c r="K165" t="str">
        <f>IF(LEN(G165)&lt;2,"",SUMIFS(Ouput_table!$N$2:$N$99,Ouput_table!$I$2:$I$99,Summary_species!G165,Ouput_table!$T$2:$T$99,"&gt;0"))</f>
        <v/>
      </c>
      <c r="L165" t="str">
        <f>IF(LEN(G165)&lt;2,"",SUMIFS(Ouput_table!$S$2:$S$99,Ouput_table!$I$2:$I$99,Summary_species!G165,Ouput_table!$T$2:$T$99,"&gt;0"))</f>
        <v/>
      </c>
      <c r="M165" s="81" t="str">
        <f t="shared" si="5"/>
        <v/>
      </c>
      <c r="O165" s="90"/>
      <c r="P165" s="90"/>
      <c r="Q165" s="90"/>
    </row>
    <row r="166" spans="4:17" x14ac:dyDescent="0.25">
      <c r="D166" t="str">
        <f>IF(LEN(G166)&lt;2,"",COUNTIFS(Ouput_table!$I$2:$I$99,Summary_species!G166,Ouput_table!$T$2:$T$99,0))</f>
        <v/>
      </c>
      <c r="E166" t="str">
        <f>IF(LEN(G166)&lt;2,"",COUNTIFS(Ouput_table!$I$2:$I$99,Summary_species!G166,Ouput_table!$T$2:$T$99,"&gt;0"))</f>
        <v/>
      </c>
      <c r="F166" t="str">
        <f>IF(LEN(G166)&lt;2,"",COUNTIF(Ouput_table!$I$2:$I$100,Summary_species!G166))</f>
        <v/>
      </c>
      <c r="H166" t="str">
        <f>IF(LEN(G166)&lt;2,"",SUMIF(Ouput_table!$I$2:$I$100,Summary_species!G166,Ouput_table!$N$2:$N$99))</f>
        <v/>
      </c>
      <c r="I166" t="str">
        <f>IF(LEN(G166)&lt;2,"",SUMIF(Ouput_table!$I$2:$I$100,Summary_species!G166,Ouput_table!$S$2:$S$99))</f>
        <v/>
      </c>
      <c r="J166" s="81" t="str">
        <f t="shared" si="4"/>
        <v/>
      </c>
      <c r="K166" t="str">
        <f>IF(LEN(G166)&lt;2,"",SUMIFS(Ouput_table!$N$2:$N$99,Ouput_table!$I$2:$I$99,Summary_species!G166,Ouput_table!$T$2:$T$99,"&gt;0"))</f>
        <v/>
      </c>
      <c r="L166" t="str">
        <f>IF(LEN(G166)&lt;2,"",SUMIFS(Ouput_table!$S$2:$S$99,Ouput_table!$I$2:$I$99,Summary_species!G166,Ouput_table!$T$2:$T$99,"&gt;0"))</f>
        <v/>
      </c>
      <c r="M166" s="81" t="str">
        <f t="shared" si="5"/>
        <v/>
      </c>
      <c r="O166" s="90"/>
      <c r="P166" s="90"/>
      <c r="Q166" s="90"/>
    </row>
    <row r="167" spans="4:17" x14ac:dyDescent="0.25">
      <c r="D167" t="str">
        <f>IF(LEN(G167)&lt;2,"",COUNTIFS(Ouput_table!$I$2:$I$99,Summary_species!G167,Ouput_table!$T$2:$T$99,0))</f>
        <v/>
      </c>
      <c r="E167" t="str">
        <f>IF(LEN(G167)&lt;2,"",COUNTIFS(Ouput_table!$I$2:$I$99,Summary_species!G167,Ouput_table!$T$2:$T$99,"&gt;0"))</f>
        <v/>
      </c>
      <c r="F167" t="str">
        <f>IF(LEN(G167)&lt;2,"",COUNTIF(Ouput_table!$I$2:$I$100,Summary_species!G167))</f>
        <v/>
      </c>
      <c r="H167" t="str">
        <f>IF(LEN(G167)&lt;2,"",SUMIF(Ouput_table!$I$2:$I$100,Summary_species!G167,Ouput_table!$N$2:$N$99))</f>
        <v/>
      </c>
      <c r="I167" t="str">
        <f>IF(LEN(G167)&lt;2,"",SUMIF(Ouput_table!$I$2:$I$100,Summary_species!G167,Ouput_table!$S$2:$S$99))</f>
        <v/>
      </c>
      <c r="J167" s="81" t="str">
        <f t="shared" si="4"/>
        <v/>
      </c>
      <c r="K167" t="str">
        <f>IF(LEN(G167)&lt;2,"",SUMIFS(Ouput_table!$N$2:$N$99,Ouput_table!$I$2:$I$99,Summary_species!G167,Ouput_table!$T$2:$T$99,"&gt;0"))</f>
        <v/>
      </c>
      <c r="L167" t="str">
        <f>IF(LEN(G167)&lt;2,"",SUMIFS(Ouput_table!$S$2:$S$99,Ouput_table!$I$2:$I$99,Summary_species!G167,Ouput_table!$T$2:$T$99,"&gt;0"))</f>
        <v/>
      </c>
      <c r="M167" s="81" t="str">
        <f t="shared" si="5"/>
        <v/>
      </c>
      <c r="O167" s="90"/>
      <c r="P167" s="90"/>
      <c r="Q167" s="90"/>
    </row>
    <row r="168" spans="4:17" x14ac:dyDescent="0.25">
      <c r="D168" t="str">
        <f>IF(LEN(G168)&lt;2,"",COUNTIFS(Ouput_table!$I$2:$I$99,Summary_species!G168,Ouput_table!$T$2:$T$99,0))</f>
        <v/>
      </c>
      <c r="E168" t="str">
        <f>IF(LEN(G168)&lt;2,"",COUNTIFS(Ouput_table!$I$2:$I$99,Summary_species!G168,Ouput_table!$T$2:$T$99,"&gt;0"))</f>
        <v/>
      </c>
      <c r="F168" t="str">
        <f>IF(LEN(G168)&lt;2,"",COUNTIF(Ouput_table!$I$2:$I$100,Summary_species!G168))</f>
        <v/>
      </c>
      <c r="H168" t="str">
        <f>IF(LEN(G168)&lt;2,"",SUMIF(Ouput_table!$I$2:$I$100,Summary_species!G168,Ouput_table!$N$2:$N$99))</f>
        <v/>
      </c>
      <c r="I168" t="str">
        <f>IF(LEN(G168)&lt;2,"",SUMIF(Ouput_table!$I$2:$I$100,Summary_species!G168,Ouput_table!$S$2:$S$99))</f>
        <v/>
      </c>
      <c r="J168" s="81" t="str">
        <f t="shared" si="4"/>
        <v/>
      </c>
      <c r="K168" t="str">
        <f>IF(LEN(G168)&lt;2,"",SUMIFS(Ouput_table!$N$2:$N$99,Ouput_table!$I$2:$I$99,Summary_species!G168,Ouput_table!$T$2:$T$99,"&gt;0"))</f>
        <v/>
      </c>
      <c r="L168" t="str">
        <f>IF(LEN(G168)&lt;2,"",SUMIFS(Ouput_table!$S$2:$S$99,Ouput_table!$I$2:$I$99,Summary_species!G168,Ouput_table!$T$2:$T$99,"&gt;0"))</f>
        <v/>
      </c>
      <c r="M168" s="81" t="str">
        <f t="shared" si="5"/>
        <v/>
      </c>
      <c r="O168" s="90"/>
      <c r="P168" s="90"/>
      <c r="Q168" s="90"/>
    </row>
    <row r="169" spans="4:17" x14ac:dyDescent="0.25">
      <c r="D169" t="str">
        <f>IF(LEN(G169)&lt;2,"",COUNTIFS(Ouput_table!$I$2:$I$99,Summary_species!G169,Ouput_table!$T$2:$T$99,0))</f>
        <v/>
      </c>
      <c r="E169" t="str">
        <f>IF(LEN(G169)&lt;2,"",COUNTIFS(Ouput_table!$I$2:$I$99,Summary_species!G169,Ouput_table!$T$2:$T$99,"&gt;0"))</f>
        <v/>
      </c>
      <c r="F169" t="str">
        <f>IF(LEN(G169)&lt;2,"",COUNTIF(Ouput_table!$I$2:$I$100,Summary_species!G169))</f>
        <v/>
      </c>
      <c r="H169" t="str">
        <f>IF(LEN(G169)&lt;2,"",SUMIF(Ouput_table!$I$2:$I$100,Summary_species!G169,Ouput_table!$N$2:$N$99))</f>
        <v/>
      </c>
      <c r="I169" t="str">
        <f>IF(LEN(G169)&lt;2,"",SUMIF(Ouput_table!$I$2:$I$100,Summary_species!G169,Ouput_table!$S$2:$S$99))</f>
        <v/>
      </c>
      <c r="J169" s="81" t="str">
        <f t="shared" si="4"/>
        <v/>
      </c>
      <c r="K169" t="str">
        <f>IF(LEN(G169)&lt;2,"",SUMIFS(Ouput_table!$N$2:$N$99,Ouput_table!$I$2:$I$99,Summary_species!G169,Ouput_table!$T$2:$T$99,"&gt;0"))</f>
        <v/>
      </c>
      <c r="L169" t="str">
        <f>IF(LEN(G169)&lt;2,"",SUMIFS(Ouput_table!$S$2:$S$99,Ouput_table!$I$2:$I$99,Summary_species!G169,Ouput_table!$T$2:$T$99,"&gt;0"))</f>
        <v/>
      </c>
      <c r="M169" s="81" t="str">
        <f t="shared" si="5"/>
        <v/>
      </c>
      <c r="O169" s="90"/>
      <c r="P169" s="90"/>
      <c r="Q169" s="90"/>
    </row>
    <row r="170" spans="4:17" x14ac:dyDescent="0.25">
      <c r="D170" t="str">
        <f>IF(LEN(G170)&lt;2,"",COUNTIFS(Ouput_table!$I$2:$I$99,Summary_species!G170,Ouput_table!$T$2:$T$99,0))</f>
        <v/>
      </c>
      <c r="E170" t="str">
        <f>IF(LEN(G170)&lt;2,"",COUNTIFS(Ouput_table!$I$2:$I$99,Summary_species!G170,Ouput_table!$T$2:$T$99,"&gt;0"))</f>
        <v/>
      </c>
      <c r="F170" t="str">
        <f>IF(LEN(G170)&lt;2,"",COUNTIF(Ouput_table!$I$2:$I$100,Summary_species!G170))</f>
        <v/>
      </c>
      <c r="H170" t="str">
        <f>IF(LEN(G170)&lt;2,"",SUMIF(Ouput_table!$I$2:$I$100,Summary_species!G170,Ouput_table!$N$2:$N$99))</f>
        <v/>
      </c>
      <c r="I170" t="str">
        <f>IF(LEN(G170)&lt;2,"",SUMIF(Ouput_table!$I$2:$I$100,Summary_species!G170,Ouput_table!$S$2:$S$99))</f>
        <v/>
      </c>
      <c r="J170" s="81" t="str">
        <f t="shared" si="4"/>
        <v/>
      </c>
      <c r="K170" t="str">
        <f>IF(LEN(G170)&lt;2,"",SUMIFS(Ouput_table!$N$2:$N$99,Ouput_table!$I$2:$I$99,Summary_species!G170,Ouput_table!$T$2:$T$99,"&gt;0"))</f>
        <v/>
      </c>
      <c r="L170" t="str">
        <f>IF(LEN(G170)&lt;2,"",SUMIFS(Ouput_table!$S$2:$S$99,Ouput_table!$I$2:$I$99,Summary_species!G170,Ouput_table!$T$2:$T$99,"&gt;0"))</f>
        <v/>
      </c>
      <c r="M170" s="81" t="str">
        <f t="shared" si="5"/>
        <v/>
      </c>
      <c r="O170" s="90"/>
      <c r="P170" s="90"/>
      <c r="Q170" s="90"/>
    </row>
    <row r="171" spans="4:17" x14ac:dyDescent="0.25">
      <c r="D171" t="str">
        <f>IF(LEN(G171)&lt;2,"",COUNTIFS(Ouput_table!$I$2:$I$99,Summary_species!G171,Ouput_table!$T$2:$T$99,0))</f>
        <v/>
      </c>
      <c r="E171" t="str">
        <f>IF(LEN(G171)&lt;2,"",COUNTIFS(Ouput_table!$I$2:$I$99,Summary_species!G171,Ouput_table!$T$2:$T$99,"&gt;0"))</f>
        <v/>
      </c>
      <c r="F171" t="str">
        <f>IF(LEN(G171)&lt;2,"",COUNTIF(Ouput_table!$I$2:$I$100,Summary_species!G171))</f>
        <v/>
      </c>
      <c r="H171" t="str">
        <f>IF(LEN(G171)&lt;2,"",SUMIF(Ouput_table!$I$2:$I$100,Summary_species!G171,Ouput_table!$N$2:$N$99))</f>
        <v/>
      </c>
      <c r="I171" t="str">
        <f>IF(LEN(G171)&lt;2,"",SUMIF(Ouput_table!$I$2:$I$100,Summary_species!G171,Ouput_table!$S$2:$S$99))</f>
        <v/>
      </c>
      <c r="J171" s="81" t="str">
        <f t="shared" si="4"/>
        <v/>
      </c>
      <c r="K171" t="str">
        <f>IF(LEN(G171)&lt;2,"",SUMIFS(Ouput_table!$N$2:$N$99,Ouput_table!$I$2:$I$99,Summary_species!G171,Ouput_table!$T$2:$T$99,"&gt;0"))</f>
        <v/>
      </c>
      <c r="L171" t="str">
        <f>IF(LEN(G171)&lt;2,"",SUMIFS(Ouput_table!$S$2:$S$99,Ouput_table!$I$2:$I$99,Summary_species!G171,Ouput_table!$T$2:$T$99,"&gt;0"))</f>
        <v/>
      </c>
      <c r="M171" s="81" t="str">
        <f t="shared" si="5"/>
        <v/>
      </c>
      <c r="O171" s="90"/>
      <c r="P171" s="90"/>
      <c r="Q171" s="90"/>
    </row>
    <row r="172" spans="4:17" x14ac:dyDescent="0.25">
      <c r="D172" t="str">
        <f>IF(LEN(G172)&lt;2,"",COUNTIFS(Ouput_table!$I$2:$I$99,Summary_species!G172,Ouput_table!$T$2:$T$99,0))</f>
        <v/>
      </c>
      <c r="E172" t="str">
        <f>IF(LEN(G172)&lt;2,"",COUNTIFS(Ouput_table!$I$2:$I$99,Summary_species!G172,Ouput_table!$T$2:$T$99,"&gt;0"))</f>
        <v/>
      </c>
      <c r="F172" t="str">
        <f>IF(LEN(G172)&lt;2,"",COUNTIF(Ouput_table!$I$2:$I$100,Summary_species!G172))</f>
        <v/>
      </c>
      <c r="H172" t="str">
        <f>IF(LEN(G172)&lt;2,"",SUMIF(Ouput_table!$I$2:$I$100,Summary_species!G172,Ouput_table!$N$2:$N$99))</f>
        <v/>
      </c>
      <c r="I172" t="str">
        <f>IF(LEN(G172)&lt;2,"",SUMIF(Ouput_table!$I$2:$I$100,Summary_species!G172,Ouput_table!$S$2:$S$99))</f>
        <v/>
      </c>
      <c r="J172" s="81" t="str">
        <f t="shared" si="4"/>
        <v/>
      </c>
      <c r="K172" t="str">
        <f>IF(LEN(G172)&lt;2,"",SUMIFS(Ouput_table!$N$2:$N$99,Ouput_table!$I$2:$I$99,Summary_species!G172,Ouput_table!$T$2:$T$99,"&gt;0"))</f>
        <v/>
      </c>
      <c r="L172" t="str">
        <f>IF(LEN(G172)&lt;2,"",SUMIFS(Ouput_table!$S$2:$S$99,Ouput_table!$I$2:$I$99,Summary_species!G172,Ouput_table!$T$2:$T$99,"&gt;0"))</f>
        <v/>
      </c>
      <c r="M172" s="81" t="str">
        <f t="shared" si="5"/>
        <v/>
      </c>
      <c r="O172" s="90"/>
      <c r="P172" s="90"/>
      <c r="Q172" s="90"/>
    </row>
    <row r="173" spans="4:17" x14ac:dyDescent="0.25">
      <c r="D173" t="str">
        <f>IF(LEN(G173)&lt;2,"",COUNTIFS(Ouput_table!$I$2:$I$99,Summary_species!G173,Ouput_table!$T$2:$T$99,0))</f>
        <v/>
      </c>
      <c r="E173" t="str">
        <f>IF(LEN(G173)&lt;2,"",COUNTIFS(Ouput_table!$I$2:$I$99,Summary_species!G173,Ouput_table!$T$2:$T$99,"&gt;0"))</f>
        <v/>
      </c>
      <c r="F173" t="str">
        <f>IF(LEN(G173)&lt;2,"",COUNTIF(Ouput_table!$I$2:$I$100,Summary_species!G173))</f>
        <v/>
      </c>
      <c r="H173" t="str">
        <f>IF(LEN(G173)&lt;2,"",SUMIF(Ouput_table!$I$2:$I$100,Summary_species!G173,Ouput_table!$N$2:$N$99))</f>
        <v/>
      </c>
      <c r="I173" t="str">
        <f>IF(LEN(G173)&lt;2,"",SUMIF(Ouput_table!$I$2:$I$100,Summary_species!G173,Ouput_table!$S$2:$S$99))</f>
        <v/>
      </c>
      <c r="J173" s="81" t="str">
        <f t="shared" si="4"/>
        <v/>
      </c>
      <c r="K173" t="str">
        <f>IF(LEN(G173)&lt;2,"",SUMIFS(Ouput_table!$N$2:$N$99,Ouput_table!$I$2:$I$99,Summary_species!G173,Ouput_table!$T$2:$T$99,"&gt;0"))</f>
        <v/>
      </c>
      <c r="L173" t="str">
        <f>IF(LEN(G173)&lt;2,"",SUMIFS(Ouput_table!$S$2:$S$99,Ouput_table!$I$2:$I$99,Summary_species!G173,Ouput_table!$T$2:$T$99,"&gt;0"))</f>
        <v/>
      </c>
      <c r="M173" s="81" t="str">
        <f t="shared" si="5"/>
        <v/>
      </c>
      <c r="O173" s="90"/>
      <c r="P173" s="90"/>
      <c r="Q173" s="90"/>
    </row>
    <row r="174" spans="4:17" x14ac:dyDescent="0.25">
      <c r="D174" t="str">
        <f>IF(LEN(G174)&lt;2,"",COUNTIFS(Ouput_table!$I$2:$I$99,Summary_species!G174,Ouput_table!$T$2:$T$99,0))</f>
        <v/>
      </c>
      <c r="E174" t="str">
        <f>IF(LEN(G174)&lt;2,"",COUNTIFS(Ouput_table!$I$2:$I$99,Summary_species!G174,Ouput_table!$T$2:$T$99,"&gt;0"))</f>
        <v/>
      </c>
      <c r="F174" t="str">
        <f>IF(LEN(G174)&lt;2,"",COUNTIF(Ouput_table!$I$2:$I$100,Summary_species!G174))</f>
        <v/>
      </c>
      <c r="H174" t="str">
        <f>IF(LEN(G174)&lt;2,"",SUMIF(Ouput_table!$I$2:$I$100,Summary_species!G174,Ouput_table!$N$2:$N$99))</f>
        <v/>
      </c>
      <c r="I174" t="str">
        <f>IF(LEN(G174)&lt;2,"",SUMIF(Ouput_table!$I$2:$I$100,Summary_species!G174,Ouput_table!$S$2:$S$99))</f>
        <v/>
      </c>
      <c r="J174" s="81" t="str">
        <f t="shared" si="4"/>
        <v/>
      </c>
      <c r="K174" t="str">
        <f>IF(LEN(G174)&lt;2,"",SUMIFS(Ouput_table!$N$2:$N$99,Ouput_table!$I$2:$I$99,Summary_species!G174,Ouput_table!$T$2:$T$99,"&gt;0"))</f>
        <v/>
      </c>
      <c r="L174" t="str">
        <f>IF(LEN(G174)&lt;2,"",SUMIFS(Ouput_table!$S$2:$S$99,Ouput_table!$I$2:$I$99,Summary_species!G174,Ouput_table!$T$2:$T$99,"&gt;0"))</f>
        <v/>
      </c>
      <c r="M174" s="81" t="str">
        <f t="shared" si="5"/>
        <v/>
      </c>
      <c r="O174" s="90"/>
      <c r="P174" s="90"/>
      <c r="Q174" s="90"/>
    </row>
    <row r="175" spans="4:17" x14ac:dyDescent="0.25">
      <c r="D175" t="str">
        <f>IF(LEN(G175)&lt;2,"",COUNTIFS(Ouput_table!$I$2:$I$99,Summary_species!G175,Ouput_table!$T$2:$T$99,0))</f>
        <v/>
      </c>
      <c r="E175" t="str">
        <f>IF(LEN(G175)&lt;2,"",COUNTIFS(Ouput_table!$I$2:$I$99,Summary_species!G175,Ouput_table!$T$2:$T$99,"&gt;0"))</f>
        <v/>
      </c>
      <c r="F175" t="str">
        <f>IF(LEN(G175)&lt;2,"",COUNTIF(Ouput_table!$I$2:$I$100,Summary_species!G175))</f>
        <v/>
      </c>
      <c r="H175" t="str">
        <f>IF(LEN(G175)&lt;2,"",SUMIF(Ouput_table!$I$2:$I$100,Summary_species!G175,Ouput_table!$N$2:$N$99))</f>
        <v/>
      </c>
      <c r="I175" t="str">
        <f>IF(LEN(G175)&lt;2,"",SUMIF(Ouput_table!$I$2:$I$100,Summary_species!G175,Ouput_table!$S$2:$S$99))</f>
        <v/>
      </c>
      <c r="J175" s="81" t="str">
        <f t="shared" si="4"/>
        <v/>
      </c>
      <c r="K175" t="str">
        <f>IF(LEN(G175)&lt;2,"",SUMIFS(Ouput_table!$N$2:$N$99,Ouput_table!$I$2:$I$99,Summary_species!G175,Ouput_table!$T$2:$T$99,"&gt;0"))</f>
        <v/>
      </c>
      <c r="L175" t="str">
        <f>IF(LEN(G175)&lt;2,"",SUMIFS(Ouput_table!$S$2:$S$99,Ouput_table!$I$2:$I$99,Summary_species!G175,Ouput_table!$T$2:$T$99,"&gt;0"))</f>
        <v/>
      </c>
      <c r="M175" s="81" t="str">
        <f t="shared" si="5"/>
        <v/>
      </c>
      <c r="O175" s="90"/>
      <c r="P175" s="90"/>
      <c r="Q175" s="90"/>
    </row>
    <row r="176" spans="4:17" x14ac:dyDescent="0.25">
      <c r="D176" t="str">
        <f>IF(LEN(G176)&lt;2,"",COUNTIFS(Ouput_table!$I$2:$I$99,Summary_species!G176,Ouput_table!$T$2:$T$99,0))</f>
        <v/>
      </c>
      <c r="E176" t="str">
        <f>IF(LEN(G176)&lt;2,"",COUNTIFS(Ouput_table!$I$2:$I$99,Summary_species!G176,Ouput_table!$T$2:$T$99,"&gt;0"))</f>
        <v/>
      </c>
      <c r="F176" t="str">
        <f>IF(LEN(G176)&lt;2,"",COUNTIF(Ouput_table!$I$2:$I$100,Summary_species!G176))</f>
        <v/>
      </c>
      <c r="H176" t="str">
        <f>IF(LEN(G176)&lt;2,"",SUMIF(Ouput_table!$I$2:$I$100,Summary_species!G176,Ouput_table!$N$2:$N$99))</f>
        <v/>
      </c>
      <c r="I176" t="str">
        <f>IF(LEN(G176)&lt;2,"",SUMIF(Ouput_table!$I$2:$I$100,Summary_species!G176,Ouput_table!$S$2:$S$99))</f>
        <v/>
      </c>
      <c r="J176" s="81" t="str">
        <f t="shared" si="4"/>
        <v/>
      </c>
      <c r="K176" t="str">
        <f>IF(LEN(G176)&lt;2,"",SUMIFS(Ouput_table!$N$2:$N$99,Ouput_table!$I$2:$I$99,Summary_species!G176,Ouput_table!$T$2:$T$99,"&gt;0"))</f>
        <v/>
      </c>
      <c r="L176" t="str">
        <f>IF(LEN(G176)&lt;2,"",SUMIFS(Ouput_table!$S$2:$S$99,Ouput_table!$I$2:$I$99,Summary_species!G176,Ouput_table!$T$2:$T$99,"&gt;0"))</f>
        <v/>
      </c>
      <c r="M176" s="81" t="str">
        <f t="shared" si="5"/>
        <v/>
      </c>
      <c r="O176" s="90"/>
      <c r="P176" s="90"/>
      <c r="Q176" s="90"/>
    </row>
    <row r="177" spans="4:17" x14ac:dyDescent="0.25">
      <c r="D177" t="str">
        <f>IF(LEN(G177)&lt;2,"",COUNTIFS(Ouput_table!$I$2:$I$99,Summary_species!G177,Ouput_table!$T$2:$T$99,0))</f>
        <v/>
      </c>
      <c r="E177" t="str">
        <f>IF(LEN(G177)&lt;2,"",COUNTIFS(Ouput_table!$I$2:$I$99,Summary_species!G177,Ouput_table!$T$2:$T$99,"&gt;0"))</f>
        <v/>
      </c>
      <c r="F177" t="str">
        <f>IF(LEN(G177)&lt;2,"",COUNTIF(Ouput_table!$I$2:$I$100,Summary_species!G177))</f>
        <v/>
      </c>
      <c r="H177" t="str">
        <f>IF(LEN(G177)&lt;2,"",SUMIF(Ouput_table!$I$2:$I$100,Summary_species!G177,Ouput_table!$N$2:$N$99))</f>
        <v/>
      </c>
      <c r="I177" t="str">
        <f>IF(LEN(G177)&lt;2,"",SUMIF(Ouput_table!$I$2:$I$100,Summary_species!G177,Ouput_table!$S$2:$S$99))</f>
        <v/>
      </c>
      <c r="J177" s="81" t="str">
        <f t="shared" si="4"/>
        <v/>
      </c>
      <c r="K177" t="str">
        <f>IF(LEN(G177)&lt;2,"",SUMIFS(Ouput_table!$N$2:$N$99,Ouput_table!$I$2:$I$99,Summary_species!G177,Ouput_table!$T$2:$T$99,"&gt;0"))</f>
        <v/>
      </c>
      <c r="L177" t="str">
        <f>IF(LEN(G177)&lt;2,"",SUMIFS(Ouput_table!$S$2:$S$99,Ouput_table!$I$2:$I$99,Summary_species!G177,Ouput_table!$T$2:$T$99,"&gt;0"))</f>
        <v/>
      </c>
      <c r="M177" s="81" t="str">
        <f t="shared" si="5"/>
        <v/>
      </c>
      <c r="O177" s="90"/>
      <c r="P177" s="90"/>
      <c r="Q177" s="90"/>
    </row>
    <row r="178" spans="4:17" x14ac:dyDescent="0.25">
      <c r="D178" t="str">
        <f>IF(LEN(G178)&lt;2,"",COUNTIFS(Ouput_table!$I$2:$I$99,Summary_species!G178,Ouput_table!$T$2:$T$99,0))</f>
        <v/>
      </c>
      <c r="E178" t="str">
        <f>IF(LEN(G178)&lt;2,"",COUNTIFS(Ouput_table!$I$2:$I$99,Summary_species!G178,Ouput_table!$T$2:$T$99,"&gt;0"))</f>
        <v/>
      </c>
      <c r="F178" t="str">
        <f>IF(LEN(G178)&lt;2,"",COUNTIF(Ouput_table!$I$2:$I$100,Summary_species!G178))</f>
        <v/>
      </c>
      <c r="H178" t="str">
        <f>IF(LEN(G178)&lt;2,"",SUMIF(Ouput_table!$I$2:$I$100,Summary_species!G178,Ouput_table!$N$2:$N$99))</f>
        <v/>
      </c>
      <c r="I178" t="str">
        <f>IF(LEN(G178)&lt;2,"",SUMIF(Ouput_table!$I$2:$I$100,Summary_species!G178,Ouput_table!$S$2:$S$99))</f>
        <v/>
      </c>
      <c r="J178" s="81" t="str">
        <f t="shared" si="4"/>
        <v/>
      </c>
      <c r="K178" t="str">
        <f>IF(LEN(G178)&lt;2,"",SUMIFS(Ouput_table!$N$2:$N$99,Ouput_table!$I$2:$I$99,Summary_species!G178,Ouput_table!$T$2:$T$99,"&gt;0"))</f>
        <v/>
      </c>
      <c r="L178" t="str">
        <f>IF(LEN(G178)&lt;2,"",SUMIFS(Ouput_table!$S$2:$S$99,Ouput_table!$I$2:$I$99,Summary_species!G178,Ouput_table!$T$2:$T$99,"&gt;0"))</f>
        <v/>
      </c>
      <c r="M178" s="81" t="str">
        <f t="shared" si="5"/>
        <v/>
      </c>
      <c r="O178" s="90"/>
      <c r="P178" s="90"/>
      <c r="Q178" s="90"/>
    </row>
    <row r="179" spans="4:17" x14ac:dyDescent="0.25">
      <c r="D179" t="str">
        <f>IF(LEN(G179)&lt;2,"",COUNTIFS(Ouput_table!$I$2:$I$99,Summary_species!G179,Ouput_table!$T$2:$T$99,0))</f>
        <v/>
      </c>
      <c r="E179" t="str">
        <f>IF(LEN(G179)&lt;2,"",COUNTIFS(Ouput_table!$I$2:$I$99,Summary_species!G179,Ouput_table!$T$2:$T$99,"&gt;0"))</f>
        <v/>
      </c>
      <c r="F179" t="str">
        <f>IF(LEN(G179)&lt;2,"",COUNTIF(Ouput_table!$I$2:$I$100,Summary_species!G179))</f>
        <v/>
      </c>
      <c r="H179" t="str">
        <f>IF(LEN(G179)&lt;2,"",SUMIF(Ouput_table!$I$2:$I$100,Summary_species!G179,Ouput_table!$N$2:$N$99))</f>
        <v/>
      </c>
      <c r="I179" t="str">
        <f>IF(LEN(G179)&lt;2,"",SUMIF(Ouput_table!$I$2:$I$100,Summary_species!G179,Ouput_table!$S$2:$S$99))</f>
        <v/>
      </c>
      <c r="J179" s="81" t="str">
        <f t="shared" si="4"/>
        <v/>
      </c>
      <c r="K179" t="str">
        <f>IF(LEN(G179)&lt;2,"",SUMIFS(Ouput_table!$N$2:$N$99,Ouput_table!$I$2:$I$99,Summary_species!G179,Ouput_table!$T$2:$T$99,"&gt;0"))</f>
        <v/>
      </c>
      <c r="L179" t="str">
        <f>IF(LEN(G179)&lt;2,"",SUMIFS(Ouput_table!$S$2:$S$99,Ouput_table!$I$2:$I$99,Summary_species!G179,Ouput_table!$T$2:$T$99,"&gt;0"))</f>
        <v/>
      </c>
      <c r="M179" s="81" t="str">
        <f t="shared" si="5"/>
        <v/>
      </c>
      <c r="O179" s="90"/>
      <c r="P179" s="90"/>
      <c r="Q179" s="90"/>
    </row>
    <row r="180" spans="4:17" x14ac:dyDescent="0.25">
      <c r="D180" t="str">
        <f>IF(LEN(G180)&lt;2,"",COUNTIFS(Ouput_table!$I$2:$I$99,Summary_species!G180,Ouput_table!$T$2:$T$99,0))</f>
        <v/>
      </c>
      <c r="E180" t="str">
        <f>IF(LEN(G180)&lt;2,"",COUNTIFS(Ouput_table!$I$2:$I$99,Summary_species!G180,Ouput_table!$T$2:$T$99,"&gt;0"))</f>
        <v/>
      </c>
      <c r="F180" t="str">
        <f>IF(LEN(G180)&lt;2,"",COUNTIF(Ouput_table!$I$2:$I$100,Summary_species!G180))</f>
        <v/>
      </c>
      <c r="H180" t="str">
        <f>IF(LEN(G180)&lt;2,"",SUMIF(Ouput_table!$I$2:$I$100,Summary_species!G180,Ouput_table!$N$2:$N$99))</f>
        <v/>
      </c>
      <c r="I180" t="str">
        <f>IF(LEN(G180)&lt;2,"",SUMIF(Ouput_table!$I$2:$I$100,Summary_species!G180,Ouput_table!$S$2:$S$99))</f>
        <v/>
      </c>
      <c r="J180" s="81" t="str">
        <f t="shared" si="4"/>
        <v/>
      </c>
      <c r="K180" t="str">
        <f>IF(LEN(G180)&lt;2,"",SUMIFS(Ouput_table!$N$2:$N$99,Ouput_table!$I$2:$I$99,Summary_species!G180,Ouput_table!$T$2:$T$99,"&gt;0"))</f>
        <v/>
      </c>
      <c r="L180" t="str">
        <f>IF(LEN(G180)&lt;2,"",SUMIFS(Ouput_table!$S$2:$S$99,Ouput_table!$I$2:$I$99,Summary_species!G180,Ouput_table!$T$2:$T$99,"&gt;0"))</f>
        <v/>
      </c>
      <c r="M180" s="81" t="str">
        <f t="shared" si="5"/>
        <v/>
      </c>
      <c r="O180" s="90"/>
      <c r="P180" s="90"/>
      <c r="Q180" s="90"/>
    </row>
    <row r="181" spans="4:17" x14ac:dyDescent="0.25">
      <c r="D181" t="str">
        <f>IF(LEN(G181)&lt;2,"",COUNTIFS(Ouput_table!$I$2:$I$99,Summary_species!G181,Ouput_table!$T$2:$T$99,0))</f>
        <v/>
      </c>
      <c r="E181" t="str">
        <f>IF(LEN(G181)&lt;2,"",COUNTIFS(Ouput_table!$I$2:$I$99,Summary_species!G181,Ouput_table!$T$2:$T$99,"&gt;0"))</f>
        <v/>
      </c>
      <c r="F181" t="str">
        <f>IF(LEN(G181)&lt;2,"",COUNTIF(Ouput_table!$I$2:$I$100,Summary_species!G181))</f>
        <v/>
      </c>
      <c r="H181" t="str">
        <f>IF(LEN(G181)&lt;2,"",SUMIF(Ouput_table!$I$2:$I$100,Summary_species!G181,Ouput_table!$N$2:$N$99))</f>
        <v/>
      </c>
      <c r="I181" t="str">
        <f>IF(LEN(G181)&lt;2,"",SUMIF(Ouput_table!$I$2:$I$100,Summary_species!G181,Ouput_table!$S$2:$S$99))</f>
        <v/>
      </c>
      <c r="J181" s="81" t="str">
        <f t="shared" si="4"/>
        <v/>
      </c>
      <c r="K181" t="str">
        <f>IF(LEN(G181)&lt;2,"",SUMIFS(Ouput_table!$N$2:$N$99,Ouput_table!$I$2:$I$99,Summary_species!G181,Ouput_table!$T$2:$T$99,"&gt;0"))</f>
        <v/>
      </c>
      <c r="L181" t="str">
        <f>IF(LEN(G181)&lt;2,"",SUMIFS(Ouput_table!$S$2:$S$99,Ouput_table!$I$2:$I$99,Summary_species!G181,Ouput_table!$T$2:$T$99,"&gt;0"))</f>
        <v/>
      </c>
      <c r="M181" s="81" t="str">
        <f t="shared" si="5"/>
        <v/>
      </c>
      <c r="O181" s="90"/>
      <c r="P181" s="90"/>
      <c r="Q181" s="90"/>
    </row>
    <row r="182" spans="4:17" x14ac:dyDescent="0.25">
      <c r="D182" t="str">
        <f>IF(LEN(G182)&lt;2,"",COUNTIFS(Ouput_table!$I$2:$I$99,Summary_species!G182,Ouput_table!$T$2:$T$99,0))</f>
        <v/>
      </c>
      <c r="E182" t="str">
        <f>IF(LEN(G182)&lt;2,"",COUNTIFS(Ouput_table!$I$2:$I$99,Summary_species!G182,Ouput_table!$T$2:$T$99,"&gt;0"))</f>
        <v/>
      </c>
      <c r="F182" t="str">
        <f>IF(LEN(G182)&lt;2,"",COUNTIF(Ouput_table!$I$2:$I$100,Summary_species!G182))</f>
        <v/>
      </c>
      <c r="H182" t="str">
        <f>IF(LEN(G182)&lt;2,"",SUMIF(Ouput_table!$I$2:$I$100,Summary_species!G182,Ouput_table!$N$2:$N$99))</f>
        <v/>
      </c>
      <c r="I182" t="str">
        <f>IF(LEN(G182)&lt;2,"",SUMIF(Ouput_table!$I$2:$I$100,Summary_species!G182,Ouput_table!$S$2:$S$99))</f>
        <v/>
      </c>
      <c r="J182" s="81" t="str">
        <f t="shared" si="4"/>
        <v/>
      </c>
      <c r="K182" t="str">
        <f>IF(LEN(G182)&lt;2,"",SUMIFS(Ouput_table!$N$2:$N$99,Ouput_table!$I$2:$I$99,Summary_species!G182,Ouput_table!$T$2:$T$99,"&gt;0"))</f>
        <v/>
      </c>
      <c r="L182" t="str">
        <f>IF(LEN(G182)&lt;2,"",SUMIFS(Ouput_table!$S$2:$S$99,Ouput_table!$I$2:$I$99,Summary_species!G182,Ouput_table!$T$2:$T$99,"&gt;0"))</f>
        <v/>
      </c>
      <c r="M182" s="81" t="str">
        <f t="shared" si="5"/>
        <v/>
      </c>
      <c r="O182" s="90"/>
      <c r="P182" s="90"/>
      <c r="Q182" s="90"/>
    </row>
    <row r="183" spans="4:17" x14ac:dyDescent="0.25">
      <c r="D183" t="str">
        <f>IF(LEN(G183)&lt;2,"",COUNTIFS(Ouput_table!$I$2:$I$99,Summary_species!G183,Ouput_table!$T$2:$T$99,0))</f>
        <v/>
      </c>
      <c r="E183" t="str">
        <f>IF(LEN(G183)&lt;2,"",COUNTIFS(Ouput_table!$I$2:$I$99,Summary_species!G183,Ouput_table!$T$2:$T$99,"&gt;0"))</f>
        <v/>
      </c>
      <c r="F183" t="str">
        <f>IF(LEN(G183)&lt;2,"",COUNTIF(Ouput_table!$I$2:$I$100,Summary_species!G183))</f>
        <v/>
      </c>
      <c r="H183" t="str">
        <f>IF(LEN(G183)&lt;2,"",SUMIF(Ouput_table!$I$2:$I$100,Summary_species!G183,Ouput_table!$N$2:$N$99))</f>
        <v/>
      </c>
      <c r="I183" t="str">
        <f>IF(LEN(G183)&lt;2,"",SUMIF(Ouput_table!$I$2:$I$100,Summary_species!G183,Ouput_table!$S$2:$S$99))</f>
        <v/>
      </c>
      <c r="J183" s="81" t="str">
        <f t="shared" si="4"/>
        <v/>
      </c>
      <c r="K183" t="str">
        <f>IF(LEN(G183)&lt;2,"",SUMIFS(Ouput_table!$N$2:$N$99,Ouput_table!$I$2:$I$99,Summary_species!G183,Ouput_table!$T$2:$T$99,"&gt;0"))</f>
        <v/>
      </c>
      <c r="L183" t="str">
        <f>IF(LEN(G183)&lt;2,"",SUMIFS(Ouput_table!$S$2:$S$99,Ouput_table!$I$2:$I$99,Summary_species!G183,Ouput_table!$T$2:$T$99,"&gt;0"))</f>
        <v/>
      </c>
      <c r="M183" s="81" t="str">
        <f t="shared" si="5"/>
        <v/>
      </c>
      <c r="O183" s="90"/>
      <c r="P183" s="90"/>
      <c r="Q183" s="90"/>
    </row>
    <row r="184" spans="4:17" x14ac:dyDescent="0.25">
      <c r="D184" t="str">
        <f>IF(LEN(G184)&lt;2,"",COUNTIFS(Ouput_table!$I$2:$I$99,Summary_species!G184,Ouput_table!$T$2:$T$99,0))</f>
        <v/>
      </c>
      <c r="E184" t="str">
        <f>IF(LEN(G184)&lt;2,"",COUNTIFS(Ouput_table!$I$2:$I$99,Summary_species!G184,Ouput_table!$T$2:$T$99,"&gt;0"))</f>
        <v/>
      </c>
      <c r="F184" t="str">
        <f>IF(LEN(G184)&lt;2,"",COUNTIF(Ouput_table!$I$2:$I$100,Summary_species!G184))</f>
        <v/>
      </c>
      <c r="H184" t="str">
        <f>IF(LEN(G184)&lt;2,"",SUMIF(Ouput_table!$I$2:$I$100,Summary_species!G184,Ouput_table!$N$2:$N$99))</f>
        <v/>
      </c>
      <c r="I184" t="str">
        <f>IF(LEN(G184)&lt;2,"",SUMIF(Ouput_table!$I$2:$I$100,Summary_species!G184,Ouput_table!$S$2:$S$99))</f>
        <v/>
      </c>
      <c r="J184" s="81" t="str">
        <f t="shared" si="4"/>
        <v/>
      </c>
      <c r="K184" t="str">
        <f>IF(LEN(G184)&lt;2,"",SUMIFS(Ouput_table!$N$2:$N$99,Ouput_table!$I$2:$I$99,Summary_species!G184,Ouput_table!$T$2:$T$99,"&gt;0"))</f>
        <v/>
      </c>
      <c r="L184" t="str">
        <f>IF(LEN(G184)&lt;2,"",SUMIFS(Ouput_table!$S$2:$S$99,Ouput_table!$I$2:$I$99,Summary_species!G184,Ouput_table!$T$2:$T$99,"&gt;0"))</f>
        <v/>
      </c>
      <c r="M184" s="81" t="str">
        <f t="shared" si="5"/>
        <v/>
      </c>
      <c r="O184" s="90"/>
      <c r="P184" s="90"/>
      <c r="Q184" s="90"/>
    </row>
    <row r="185" spans="4:17" x14ac:dyDescent="0.25">
      <c r="D185" t="str">
        <f>IF(LEN(G185)&lt;2,"",COUNTIFS(Ouput_table!$I$2:$I$99,Summary_species!G185,Ouput_table!$T$2:$T$99,0))</f>
        <v/>
      </c>
      <c r="E185" t="str">
        <f>IF(LEN(G185)&lt;2,"",COUNTIFS(Ouput_table!$I$2:$I$99,Summary_species!G185,Ouput_table!$T$2:$T$99,"&gt;0"))</f>
        <v/>
      </c>
      <c r="F185" t="str">
        <f>IF(LEN(G185)&lt;2,"",COUNTIF(Ouput_table!$I$2:$I$100,Summary_species!G185))</f>
        <v/>
      </c>
      <c r="H185" t="str">
        <f>IF(LEN(G185)&lt;2,"",SUMIF(Ouput_table!$I$2:$I$100,Summary_species!G185,Ouput_table!$N$2:$N$99))</f>
        <v/>
      </c>
      <c r="I185" t="str">
        <f>IF(LEN(G185)&lt;2,"",SUMIF(Ouput_table!$I$2:$I$100,Summary_species!G185,Ouput_table!$S$2:$S$99))</f>
        <v/>
      </c>
      <c r="J185" s="81" t="str">
        <f t="shared" si="4"/>
        <v/>
      </c>
      <c r="K185" t="str">
        <f>IF(LEN(G185)&lt;2,"",SUMIFS(Ouput_table!$N$2:$N$99,Ouput_table!$I$2:$I$99,Summary_species!G185,Ouput_table!$T$2:$T$99,"&gt;0"))</f>
        <v/>
      </c>
      <c r="L185" t="str">
        <f>IF(LEN(G185)&lt;2,"",SUMIFS(Ouput_table!$S$2:$S$99,Ouput_table!$I$2:$I$99,Summary_species!G185,Ouput_table!$T$2:$T$99,"&gt;0"))</f>
        <v/>
      </c>
      <c r="M185" s="81" t="str">
        <f t="shared" si="5"/>
        <v/>
      </c>
      <c r="O185" s="90"/>
      <c r="P185" s="90"/>
      <c r="Q185" s="90"/>
    </row>
    <row r="186" spans="4:17" x14ac:dyDescent="0.25">
      <c r="D186" t="str">
        <f>IF(LEN(G186)&lt;2,"",COUNTIFS(Ouput_table!$I$2:$I$99,Summary_species!G186,Ouput_table!$T$2:$T$99,0))</f>
        <v/>
      </c>
      <c r="E186" t="str">
        <f>IF(LEN(G186)&lt;2,"",COUNTIFS(Ouput_table!$I$2:$I$99,Summary_species!G186,Ouput_table!$T$2:$T$99,"&gt;0"))</f>
        <v/>
      </c>
      <c r="F186" t="str">
        <f>IF(LEN(G186)&lt;2,"",COUNTIF(Ouput_table!$I$2:$I$100,Summary_species!G186))</f>
        <v/>
      </c>
      <c r="H186" t="str">
        <f>IF(LEN(G186)&lt;2,"",SUMIF(Ouput_table!$I$2:$I$100,Summary_species!G186,Ouput_table!$N$2:$N$99))</f>
        <v/>
      </c>
      <c r="I186" t="str">
        <f>IF(LEN(G186)&lt;2,"",SUMIF(Ouput_table!$I$2:$I$100,Summary_species!G186,Ouput_table!$S$2:$S$99))</f>
        <v/>
      </c>
      <c r="J186" s="81" t="str">
        <f t="shared" si="4"/>
        <v/>
      </c>
      <c r="K186" t="str">
        <f>IF(LEN(G186)&lt;2,"",SUMIFS(Ouput_table!$N$2:$N$99,Ouput_table!$I$2:$I$99,Summary_species!G186,Ouput_table!$T$2:$T$99,"&gt;0"))</f>
        <v/>
      </c>
      <c r="L186" t="str">
        <f>IF(LEN(G186)&lt;2,"",SUMIFS(Ouput_table!$S$2:$S$99,Ouput_table!$I$2:$I$99,Summary_species!G186,Ouput_table!$T$2:$T$99,"&gt;0"))</f>
        <v/>
      </c>
      <c r="M186" s="81" t="str">
        <f t="shared" si="5"/>
        <v/>
      </c>
      <c r="O186" s="90"/>
      <c r="P186" s="90"/>
      <c r="Q186" s="90"/>
    </row>
    <row r="187" spans="4:17" x14ac:dyDescent="0.25">
      <c r="D187" t="str">
        <f>IF(LEN(G187)&lt;2,"",COUNTIFS(Ouput_table!$I$2:$I$99,Summary_species!G187,Ouput_table!$T$2:$T$99,0))</f>
        <v/>
      </c>
      <c r="E187" t="str">
        <f>IF(LEN(G187)&lt;2,"",COUNTIFS(Ouput_table!$I$2:$I$99,Summary_species!G187,Ouput_table!$T$2:$T$99,"&gt;0"))</f>
        <v/>
      </c>
      <c r="F187" t="str">
        <f>IF(LEN(G187)&lt;2,"",COUNTIF(Ouput_table!$I$2:$I$100,Summary_species!G187))</f>
        <v/>
      </c>
      <c r="H187" t="str">
        <f>IF(LEN(G187)&lt;2,"",SUMIF(Ouput_table!$I$2:$I$100,Summary_species!G187,Ouput_table!$N$2:$N$99))</f>
        <v/>
      </c>
      <c r="I187" t="str">
        <f>IF(LEN(G187)&lt;2,"",SUMIF(Ouput_table!$I$2:$I$100,Summary_species!G187,Ouput_table!$S$2:$S$99))</f>
        <v/>
      </c>
      <c r="J187" s="81" t="str">
        <f t="shared" si="4"/>
        <v/>
      </c>
      <c r="K187" t="str">
        <f>IF(LEN(G187)&lt;2,"",SUMIFS(Ouput_table!$N$2:$N$99,Ouput_table!$I$2:$I$99,Summary_species!G187,Ouput_table!$T$2:$T$99,"&gt;0"))</f>
        <v/>
      </c>
      <c r="L187" t="str">
        <f>IF(LEN(G187)&lt;2,"",SUMIFS(Ouput_table!$S$2:$S$99,Ouput_table!$I$2:$I$99,Summary_species!G187,Ouput_table!$T$2:$T$99,"&gt;0"))</f>
        <v/>
      </c>
      <c r="M187" s="81" t="str">
        <f t="shared" si="5"/>
        <v/>
      </c>
      <c r="O187" s="90"/>
      <c r="P187" s="90"/>
      <c r="Q187" s="90"/>
    </row>
    <row r="188" spans="4:17" x14ac:dyDescent="0.25">
      <c r="D188" t="str">
        <f>IF(LEN(G188)&lt;2,"",COUNTIFS(Ouput_table!$I$2:$I$99,Summary_species!G188,Ouput_table!$T$2:$T$99,0))</f>
        <v/>
      </c>
      <c r="E188" t="str">
        <f>IF(LEN(G188)&lt;2,"",COUNTIFS(Ouput_table!$I$2:$I$99,Summary_species!G188,Ouput_table!$T$2:$T$99,"&gt;0"))</f>
        <v/>
      </c>
      <c r="F188" t="str">
        <f>IF(LEN(G188)&lt;2,"",COUNTIF(Ouput_table!$I$2:$I$100,Summary_species!G188))</f>
        <v/>
      </c>
      <c r="H188" t="str">
        <f>IF(LEN(G188)&lt;2,"",SUMIF(Ouput_table!$I$2:$I$100,Summary_species!G188,Ouput_table!$N$2:$N$99))</f>
        <v/>
      </c>
      <c r="I188" t="str">
        <f>IF(LEN(G188)&lt;2,"",SUMIF(Ouput_table!$I$2:$I$100,Summary_species!G188,Ouput_table!$S$2:$S$99))</f>
        <v/>
      </c>
      <c r="J188" s="81" t="str">
        <f t="shared" si="4"/>
        <v/>
      </c>
      <c r="K188" t="str">
        <f>IF(LEN(G188)&lt;2,"",SUMIFS(Ouput_table!$N$2:$N$99,Ouput_table!$I$2:$I$99,Summary_species!G188,Ouput_table!$T$2:$T$99,"&gt;0"))</f>
        <v/>
      </c>
      <c r="L188" t="str">
        <f>IF(LEN(G188)&lt;2,"",SUMIFS(Ouput_table!$S$2:$S$99,Ouput_table!$I$2:$I$99,Summary_species!G188,Ouput_table!$T$2:$T$99,"&gt;0"))</f>
        <v/>
      </c>
      <c r="M188" s="81" t="str">
        <f t="shared" si="5"/>
        <v/>
      </c>
      <c r="O188" s="90"/>
      <c r="P188" s="90"/>
      <c r="Q188" s="90"/>
    </row>
    <row r="189" spans="4:17" x14ac:dyDescent="0.25">
      <c r="D189" t="str">
        <f>IF(LEN(G189)&lt;2,"",COUNTIFS(Ouput_table!$I$2:$I$99,Summary_species!G189,Ouput_table!$T$2:$T$99,0))</f>
        <v/>
      </c>
      <c r="E189" t="str">
        <f>IF(LEN(G189)&lt;2,"",COUNTIFS(Ouput_table!$I$2:$I$99,Summary_species!G189,Ouput_table!$T$2:$T$99,"&gt;0"))</f>
        <v/>
      </c>
      <c r="F189" t="str">
        <f>IF(LEN(G189)&lt;2,"",COUNTIF(Ouput_table!$I$2:$I$100,Summary_species!G189))</f>
        <v/>
      </c>
      <c r="H189" t="str">
        <f>IF(LEN(G189)&lt;2,"",SUMIF(Ouput_table!$I$2:$I$100,Summary_species!G189,Ouput_table!$N$2:$N$99))</f>
        <v/>
      </c>
      <c r="I189" t="str">
        <f>IF(LEN(G189)&lt;2,"",SUMIF(Ouput_table!$I$2:$I$100,Summary_species!G189,Ouput_table!$S$2:$S$99))</f>
        <v/>
      </c>
      <c r="J189" s="81" t="str">
        <f t="shared" si="4"/>
        <v/>
      </c>
      <c r="K189" t="str">
        <f>IF(LEN(G189)&lt;2,"",SUMIFS(Ouput_table!$N$2:$N$99,Ouput_table!$I$2:$I$99,Summary_species!G189,Ouput_table!$T$2:$T$99,"&gt;0"))</f>
        <v/>
      </c>
      <c r="L189" t="str">
        <f>IF(LEN(G189)&lt;2,"",SUMIFS(Ouput_table!$S$2:$S$99,Ouput_table!$I$2:$I$99,Summary_species!G189,Ouput_table!$T$2:$T$99,"&gt;0"))</f>
        <v/>
      </c>
      <c r="M189" s="81" t="str">
        <f t="shared" si="5"/>
        <v/>
      </c>
      <c r="O189" s="90"/>
      <c r="P189" s="90"/>
      <c r="Q189" s="90"/>
    </row>
    <row r="190" spans="4:17" x14ac:dyDescent="0.25">
      <c r="D190" t="str">
        <f>IF(LEN(G190)&lt;2,"",COUNTIFS(Ouput_table!$I$2:$I$99,Summary_species!G190,Ouput_table!$T$2:$T$99,0))</f>
        <v/>
      </c>
      <c r="E190" t="str">
        <f>IF(LEN(G190)&lt;2,"",COUNTIFS(Ouput_table!$I$2:$I$99,Summary_species!G190,Ouput_table!$T$2:$T$99,"&gt;0"))</f>
        <v/>
      </c>
      <c r="F190" t="str">
        <f>IF(LEN(G190)&lt;2,"",COUNTIF(Ouput_table!$I$2:$I$100,Summary_species!G190))</f>
        <v/>
      </c>
      <c r="H190" t="str">
        <f>IF(LEN(G190)&lt;2,"",SUMIF(Ouput_table!$I$2:$I$100,Summary_species!G190,Ouput_table!$N$2:$N$99))</f>
        <v/>
      </c>
      <c r="I190" t="str">
        <f>IF(LEN(G190)&lt;2,"",SUMIF(Ouput_table!$I$2:$I$100,Summary_species!G190,Ouput_table!$S$2:$S$99))</f>
        <v/>
      </c>
      <c r="J190" s="81" t="str">
        <f t="shared" si="4"/>
        <v/>
      </c>
      <c r="K190" t="str">
        <f>IF(LEN(G190)&lt;2,"",SUMIFS(Ouput_table!$N$2:$N$99,Ouput_table!$I$2:$I$99,Summary_species!G190,Ouput_table!$T$2:$T$99,"&gt;0"))</f>
        <v/>
      </c>
      <c r="L190" t="str">
        <f>IF(LEN(G190)&lt;2,"",SUMIFS(Ouput_table!$S$2:$S$99,Ouput_table!$I$2:$I$99,Summary_species!G190,Ouput_table!$T$2:$T$99,"&gt;0"))</f>
        <v/>
      </c>
      <c r="M190" s="81" t="str">
        <f t="shared" si="5"/>
        <v/>
      </c>
      <c r="O190" s="90"/>
      <c r="P190" s="90"/>
      <c r="Q190" s="90"/>
    </row>
    <row r="191" spans="4:17" x14ac:dyDescent="0.25">
      <c r="D191" t="str">
        <f>IF(LEN(G191)&lt;2,"",COUNTIFS(Ouput_table!$I$2:$I$99,Summary_species!G191,Ouput_table!$T$2:$T$99,0))</f>
        <v/>
      </c>
      <c r="E191" t="str">
        <f>IF(LEN(G191)&lt;2,"",COUNTIFS(Ouput_table!$I$2:$I$99,Summary_species!G191,Ouput_table!$T$2:$T$99,"&gt;0"))</f>
        <v/>
      </c>
      <c r="F191" t="str">
        <f>IF(LEN(G191)&lt;2,"",COUNTIF(Ouput_table!$I$2:$I$100,Summary_species!G191))</f>
        <v/>
      </c>
      <c r="H191" t="str">
        <f>IF(LEN(G191)&lt;2,"",SUMIF(Ouput_table!$I$2:$I$100,Summary_species!G191,Ouput_table!$N$2:$N$99))</f>
        <v/>
      </c>
      <c r="I191" t="str">
        <f>IF(LEN(G191)&lt;2,"",SUMIF(Ouput_table!$I$2:$I$100,Summary_species!G191,Ouput_table!$S$2:$S$99))</f>
        <v/>
      </c>
      <c r="J191" s="81" t="str">
        <f t="shared" si="4"/>
        <v/>
      </c>
      <c r="K191" t="str">
        <f>IF(LEN(G191)&lt;2,"",SUMIFS(Ouput_table!$N$2:$N$99,Ouput_table!$I$2:$I$99,Summary_species!G191,Ouput_table!$T$2:$T$99,"&gt;0"))</f>
        <v/>
      </c>
      <c r="L191" t="str">
        <f>IF(LEN(G191)&lt;2,"",SUMIFS(Ouput_table!$S$2:$S$99,Ouput_table!$I$2:$I$99,Summary_species!G191,Ouput_table!$T$2:$T$99,"&gt;0"))</f>
        <v/>
      </c>
      <c r="M191" s="81" t="str">
        <f t="shared" si="5"/>
        <v/>
      </c>
      <c r="O191" s="90"/>
      <c r="P191" s="90"/>
      <c r="Q191" s="90"/>
    </row>
    <row r="192" spans="4:17" x14ac:dyDescent="0.25">
      <c r="D192" t="str">
        <f>IF(LEN(G192)&lt;2,"",COUNTIFS(Ouput_table!$I$2:$I$99,Summary_species!G192,Ouput_table!$T$2:$T$99,0))</f>
        <v/>
      </c>
      <c r="E192" t="str">
        <f>IF(LEN(G192)&lt;2,"",COUNTIFS(Ouput_table!$I$2:$I$99,Summary_species!G192,Ouput_table!$T$2:$T$99,"&gt;0"))</f>
        <v/>
      </c>
      <c r="F192" t="str">
        <f>IF(LEN(G192)&lt;2,"",COUNTIF(Ouput_table!$I$2:$I$100,Summary_species!G192))</f>
        <v/>
      </c>
      <c r="H192" t="str">
        <f>IF(LEN(G192)&lt;2,"",SUMIF(Ouput_table!$I$2:$I$100,Summary_species!G192,Ouput_table!$N$2:$N$99))</f>
        <v/>
      </c>
      <c r="I192" t="str">
        <f>IF(LEN(G192)&lt;2,"",SUMIF(Ouput_table!$I$2:$I$100,Summary_species!G192,Ouput_table!$S$2:$S$99))</f>
        <v/>
      </c>
      <c r="J192" s="81" t="str">
        <f t="shared" si="4"/>
        <v/>
      </c>
      <c r="K192" t="str">
        <f>IF(LEN(G192)&lt;2,"",SUMIFS(Ouput_table!$N$2:$N$99,Ouput_table!$I$2:$I$99,Summary_species!G192,Ouput_table!$T$2:$T$99,"&gt;0"))</f>
        <v/>
      </c>
      <c r="L192" t="str">
        <f>IF(LEN(G192)&lt;2,"",SUMIFS(Ouput_table!$S$2:$S$99,Ouput_table!$I$2:$I$99,Summary_species!G192,Ouput_table!$T$2:$T$99,"&gt;0"))</f>
        <v/>
      </c>
      <c r="M192" s="81" t="str">
        <f t="shared" si="5"/>
        <v/>
      </c>
      <c r="O192" s="90"/>
      <c r="P192" s="90"/>
      <c r="Q192" s="90"/>
    </row>
    <row r="193" spans="4:17" x14ac:dyDescent="0.25">
      <c r="D193" t="str">
        <f>IF(LEN(G193)&lt;2,"",COUNTIFS(Ouput_table!$I$2:$I$99,Summary_species!G193,Ouput_table!$T$2:$T$99,0))</f>
        <v/>
      </c>
      <c r="E193" t="str">
        <f>IF(LEN(G193)&lt;2,"",COUNTIFS(Ouput_table!$I$2:$I$99,Summary_species!G193,Ouput_table!$T$2:$T$99,"&gt;0"))</f>
        <v/>
      </c>
      <c r="F193" t="str">
        <f>IF(LEN(G193)&lt;2,"",COUNTIF(Ouput_table!$I$2:$I$100,Summary_species!G193))</f>
        <v/>
      </c>
      <c r="H193" t="str">
        <f>IF(LEN(G193)&lt;2,"",SUMIF(Ouput_table!$I$2:$I$100,Summary_species!G193,Ouput_table!$N$2:$N$99))</f>
        <v/>
      </c>
      <c r="I193" t="str">
        <f>IF(LEN(G193)&lt;2,"",SUMIF(Ouput_table!$I$2:$I$100,Summary_species!G193,Ouput_table!$S$2:$S$99))</f>
        <v/>
      </c>
      <c r="J193" s="81" t="str">
        <f t="shared" si="4"/>
        <v/>
      </c>
      <c r="K193" t="str">
        <f>IF(LEN(G193)&lt;2,"",SUMIFS(Ouput_table!$N$2:$N$99,Ouput_table!$I$2:$I$99,Summary_species!G193,Ouput_table!$T$2:$T$99,"&gt;0"))</f>
        <v/>
      </c>
      <c r="L193" t="str">
        <f>IF(LEN(G193)&lt;2,"",SUMIFS(Ouput_table!$S$2:$S$99,Ouput_table!$I$2:$I$99,Summary_species!G193,Ouput_table!$T$2:$T$99,"&gt;0"))</f>
        <v/>
      </c>
      <c r="M193" s="81" t="str">
        <f t="shared" si="5"/>
        <v/>
      </c>
      <c r="O193" s="90"/>
      <c r="P193" s="90"/>
      <c r="Q193" s="90"/>
    </row>
    <row r="194" spans="4:17" x14ac:dyDescent="0.25">
      <c r="D194" t="str">
        <f>IF(LEN(G194)&lt;2,"",COUNTIFS(Ouput_table!$I$2:$I$99,Summary_species!G194,Ouput_table!$T$2:$T$99,0))</f>
        <v/>
      </c>
      <c r="E194" t="str">
        <f>IF(LEN(G194)&lt;2,"",COUNTIFS(Ouput_table!$I$2:$I$99,Summary_species!G194,Ouput_table!$T$2:$T$99,"&gt;0"))</f>
        <v/>
      </c>
      <c r="F194" t="str">
        <f>IF(LEN(G194)&lt;2,"",COUNTIF(Ouput_table!$I$2:$I$100,Summary_species!G194))</f>
        <v/>
      </c>
      <c r="H194" t="str">
        <f>IF(LEN(G194)&lt;2,"",SUMIF(Ouput_table!$I$2:$I$100,Summary_species!G194,Ouput_table!$N$2:$N$99))</f>
        <v/>
      </c>
      <c r="I194" t="str">
        <f>IF(LEN(G194)&lt;2,"",SUMIF(Ouput_table!$I$2:$I$100,Summary_species!G194,Ouput_table!$S$2:$S$99))</f>
        <v/>
      </c>
      <c r="J194" s="81" t="str">
        <f t="shared" si="4"/>
        <v/>
      </c>
      <c r="K194" t="str">
        <f>IF(LEN(G194)&lt;2,"",SUMIFS(Ouput_table!$N$2:$N$99,Ouput_table!$I$2:$I$99,Summary_species!G194,Ouput_table!$T$2:$T$99,"&gt;0"))</f>
        <v/>
      </c>
      <c r="L194" t="str">
        <f>IF(LEN(G194)&lt;2,"",SUMIFS(Ouput_table!$S$2:$S$99,Ouput_table!$I$2:$I$99,Summary_species!G194,Ouput_table!$T$2:$T$99,"&gt;0"))</f>
        <v/>
      </c>
      <c r="M194" s="81" t="str">
        <f t="shared" si="5"/>
        <v/>
      </c>
      <c r="O194" s="90"/>
      <c r="P194" s="90"/>
      <c r="Q194" s="90"/>
    </row>
    <row r="195" spans="4:17" x14ac:dyDescent="0.25">
      <c r="D195" t="str">
        <f>IF(LEN(G195)&lt;2,"",COUNTIFS(Ouput_table!$I$2:$I$99,Summary_species!G195,Ouput_table!$T$2:$T$99,0))</f>
        <v/>
      </c>
      <c r="E195" t="str">
        <f>IF(LEN(G195)&lt;2,"",COUNTIFS(Ouput_table!$I$2:$I$99,Summary_species!G195,Ouput_table!$T$2:$T$99,"&gt;0"))</f>
        <v/>
      </c>
      <c r="F195" t="str">
        <f>IF(LEN(G195)&lt;2,"",COUNTIF(Ouput_table!$I$2:$I$100,Summary_species!G195))</f>
        <v/>
      </c>
      <c r="H195" t="str">
        <f>IF(LEN(G195)&lt;2,"",SUMIF(Ouput_table!$I$2:$I$100,Summary_species!G195,Ouput_table!$N$2:$N$99))</f>
        <v/>
      </c>
      <c r="I195" t="str">
        <f>IF(LEN(G195)&lt;2,"",SUMIF(Ouput_table!$I$2:$I$100,Summary_species!G195,Ouput_table!$S$2:$S$99))</f>
        <v/>
      </c>
      <c r="J195" s="81" t="str">
        <f t="shared" si="4"/>
        <v/>
      </c>
      <c r="K195" t="str">
        <f>IF(LEN(G195)&lt;2,"",SUMIFS(Ouput_table!$N$2:$N$99,Ouput_table!$I$2:$I$99,Summary_species!G195,Ouput_table!$T$2:$T$99,"&gt;0"))</f>
        <v/>
      </c>
      <c r="L195" t="str">
        <f>IF(LEN(G195)&lt;2,"",SUMIFS(Ouput_table!$S$2:$S$99,Ouput_table!$I$2:$I$99,Summary_species!G195,Ouput_table!$T$2:$T$99,"&gt;0"))</f>
        <v/>
      </c>
      <c r="M195" s="81" t="str">
        <f t="shared" si="5"/>
        <v/>
      </c>
      <c r="O195" s="90"/>
      <c r="P195" s="90"/>
      <c r="Q195" s="90"/>
    </row>
    <row r="196" spans="4:17" x14ac:dyDescent="0.25">
      <c r="D196" t="str">
        <f>IF(LEN(G196)&lt;2,"",COUNTIFS(Ouput_table!$I$2:$I$99,Summary_species!G196,Ouput_table!$T$2:$T$99,0))</f>
        <v/>
      </c>
      <c r="E196" t="str">
        <f>IF(LEN(G196)&lt;2,"",COUNTIFS(Ouput_table!$I$2:$I$99,Summary_species!G196,Ouput_table!$T$2:$T$99,"&gt;0"))</f>
        <v/>
      </c>
      <c r="F196" t="str">
        <f>IF(LEN(G196)&lt;2,"",COUNTIF(Ouput_table!$I$2:$I$100,Summary_species!G196))</f>
        <v/>
      </c>
      <c r="H196" t="str">
        <f>IF(LEN(G196)&lt;2,"",SUMIF(Ouput_table!$I$2:$I$100,Summary_species!G196,Ouput_table!$N$2:$N$99))</f>
        <v/>
      </c>
      <c r="I196" t="str">
        <f>IF(LEN(G196)&lt;2,"",SUMIF(Ouput_table!$I$2:$I$100,Summary_species!G196,Ouput_table!$S$2:$S$99))</f>
        <v/>
      </c>
      <c r="J196" s="81" t="str">
        <f t="shared" ref="J196:J259" si="6">IF(LEN(G196)&lt;2,"",((H196-I196)/(H196)))</f>
        <v/>
      </c>
      <c r="K196" t="str">
        <f>IF(LEN(G196)&lt;2,"",SUMIFS(Ouput_table!$N$2:$N$99,Ouput_table!$I$2:$I$99,Summary_species!G196,Ouput_table!$T$2:$T$99,"&gt;0"))</f>
        <v/>
      </c>
      <c r="L196" t="str">
        <f>IF(LEN(G196)&lt;2,"",SUMIFS(Ouput_table!$S$2:$S$99,Ouput_table!$I$2:$I$99,Summary_species!G196,Ouput_table!$T$2:$T$99,"&gt;0"))</f>
        <v/>
      </c>
      <c r="M196" s="81" t="str">
        <f t="shared" ref="M196:M259" si="7">IF(LEN(G196)&lt;2,"",((K196-L196)/(K196)))</f>
        <v/>
      </c>
      <c r="O196" s="90"/>
      <c r="P196" s="90"/>
      <c r="Q196" s="90"/>
    </row>
    <row r="197" spans="4:17" x14ac:dyDescent="0.25">
      <c r="D197" t="str">
        <f>IF(LEN(G197)&lt;2,"",COUNTIFS(Ouput_table!$I$2:$I$99,Summary_species!G197,Ouput_table!$T$2:$T$99,0))</f>
        <v/>
      </c>
      <c r="E197" t="str">
        <f>IF(LEN(G197)&lt;2,"",COUNTIFS(Ouput_table!$I$2:$I$99,Summary_species!G197,Ouput_table!$T$2:$T$99,"&gt;0"))</f>
        <v/>
      </c>
      <c r="F197" t="str">
        <f>IF(LEN(G197)&lt;2,"",COUNTIF(Ouput_table!$I$2:$I$100,Summary_species!G197))</f>
        <v/>
      </c>
      <c r="H197" t="str">
        <f>IF(LEN(G197)&lt;2,"",SUMIF(Ouput_table!$I$2:$I$100,Summary_species!G197,Ouput_table!$N$2:$N$99))</f>
        <v/>
      </c>
      <c r="I197" t="str">
        <f>IF(LEN(G197)&lt;2,"",SUMIF(Ouput_table!$I$2:$I$100,Summary_species!G197,Ouput_table!$S$2:$S$99))</f>
        <v/>
      </c>
      <c r="J197" s="81" t="str">
        <f t="shared" si="6"/>
        <v/>
      </c>
      <c r="K197" t="str">
        <f>IF(LEN(G197)&lt;2,"",SUMIFS(Ouput_table!$N$2:$N$99,Ouput_table!$I$2:$I$99,Summary_species!G197,Ouput_table!$T$2:$T$99,"&gt;0"))</f>
        <v/>
      </c>
      <c r="L197" t="str">
        <f>IF(LEN(G197)&lt;2,"",SUMIFS(Ouput_table!$S$2:$S$99,Ouput_table!$I$2:$I$99,Summary_species!G197,Ouput_table!$T$2:$T$99,"&gt;0"))</f>
        <v/>
      </c>
      <c r="M197" s="81" t="str">
        <f t="shared" si="7"/>
        <v/>
      </c>
      <c r="O197" s="90"/>
      <c r="P197" s="90"/>
      <c r="Q197" s="90"/>
    </row>
    <row r="198" spans="4:17" x14ac:dyDescent="0.25">
      <c r="D198" t="str">
        <f>IF(LEN(G198)&lt;2,"",COUNTIFS(Ouput_table!$I$2:$I$99,Summary_species!G198,Ouput_table!$T$2:$T$99,0))</f>
        <v/>
      </c>
      <c r="E198" t="str">
        <f>IF(LEN(G198)&lt;2,"",COUNTIFS(Ouput_table!$I$2:$I$99,Summary_species!G198,Ouput_table!$T$2:$T$99,"&gt;0"))</f>
        <v/>
      </c>
      <c r="F198" t="str">
        <f>IF(LEN(G198)&lt;2,"",COUNTIF(Ouput_table!$I$2:$I$100,Summary_species!G198))</f>
        <v/>
      </c>
      <c r="H198" t="str">
        <f>IF(LEN(G198)&lt;2,"",SUMIF(Ouput_table!$I$2:$I$100,Summary_species!G198,Ouput_table!$N$2:$N$99))</f>
        <v/>
      </c>
      <c r="I198" t="str">
        <f>IF(LEN(G198)&lt;2,"",SUMIF(Ouput_table!$I$2:$I$100,Summary_species!G198,Ouput_table!$S$2:$S$99))</f>
        <v/>
      </c>
      <c r="J198" s="81" t="str">
        <f t="shared" si="6"/>
        <v/>
      </c>
      <c r="K198" t="str">
        <f>IF(LEN(G198)&lt;2,"",SUMIFS(Ouput_table!$N$2:$N$99,Ouput_table!$I$2:$I$99,Summary_species!G198,Ouput_table!$T$2:$T$99,"&gt;0"))</f>
        <v/>
      </c>
      <c r="L198" t="str">
        <f>IF(LEN(G198)&lt;2,"",SUMIFS(Ouput_table!$S$2:$S$99,Ouput_table!$I$2:$I$99,Summary_species!G198,Ouput_table!$T$2:$T$99,"&gt;0"))</f>
        <v/>
      </c>
      <c r="M198" s="81" t="str">
        <f t="shared" si="7"/>
        <v/>
      </c>
      <c r="O198" s="90"/>
      <c r="P198" s="90"/>
      <c r="Q198" s="90"/>
    </row>
    <row r="199" spans="4:17" x14ac:dyDescent="0.25">
      <c r="D199" t="str">
        <f>IF(LEN(G199)&lt;2,"",COUNTIFS(Ouput_table!$I$2:$I$99,Summary_species!G199,Ouput_table!$T$2:$T$99,0))</f>
        <v/>
      </c>
      <c r="E199" t="str">
        <f>IF(LEN(G199)&lt;2,"",COUNTIFS(Ouput_table!$I$2:$I$99,Summary_species!G199,Ouput_table!$T$2:$T$99,"&gt;0"))</f>
        <v/>
      </c>
      <c r="F199" t="str">
        <f>IF(LEN(G199)&lt;2,"",COUNTIF(Ouput_table!$I$2:$I$100,Summary_species!G199))</f>
        <v/>
      </c>
      <c r="H199" t="str">
        <f>IF(LEN(G199)&lt;2,"",SUMIF(Ouput_table!$I$2:$I$100,Summary_species!G199,Ouput_table!$N$2:$N$99))</f>
        <v/>
      </c>
      <c r="I199" t="str">
        <f>IF(LEN(G199)&lt;2,"",SUMIF(Ouput_table!$I$2:$I$100,Summary_species!G199,Ouput_table!$S$2:$S$99))</f>
        <v/>
      </c>
      <c r="J199" s="81" t="str">
        <f t="shared" si="6"/>
        <v/>
      </c>
      <c r="K199" t="str">
        <f>IF(LEN(G199)&lt;2,"",SUMIFS(Ouput_table!$N$2:$N$99,Ouput_table!$I$2:$I$99,Summary_species!G199,Ouput_table!$T$2:$T$99,"&gt;0"))</f>
        <v/>
      </c>
      <c r="L199" t="str">
        <f>IF(LEN(G199)&lt;2,"",SUMIFS(Ouput_table!$S$2:$S$99,Ouput_table!$I$2:$I$99,Summary_species!G199,Ouput_table!$T$2:$T$99,"&gt;0"))</f>
        <v/>
      </c>
      <c r="M199" s="81" t="str">
        <f t="shared" si="7"/>
        <v/>
      </c>
      <c r="O199" s="90"/>
      <c r="P199" s="90"/>
      <c r="Q199" s="90"/>
    </row>
    <row r="200" spans="4:17" x14ac:dyDescent="0.25">
      <c r="D200" t="str">
        <f>IF(LEN(G200)&lt;2,"",COUNTIFS(Ouput_table!$I$2:$I$99,Summary_species!G200,Ouput_table!$T$2:$T$99,0))</f>
        <v/>
      </c>
      <c r="E200" t="str">
        <f>IF(LEN(G200)&lt;2,"",COUNTIFS(Ouput_table!$I$2:$I$99,Summary_species!G200,Ouput_table!$T$2:$T$99,"&gt;0"))</f>
        <v/>
      </c>
      <c r="F200" t="str">
        <f>IF(LEN(G200)&lt;2,"",COUNTIF(Ouput_table!$I$2:$I$100,Summary_species!G200))</f>
        <v/>
      </c>
      <c r="H200" t="str">
        <f>IF(LEN(G200)&lt;2,"",SUMIF(Ouput_table!$I$2:$I$100,Summary_species!G200,Ouput_table!$N$2:$N$99))</f>
        <v/>
      </c>
      <c r="I200" t="str">
        <f>IF(LEN(G200)&lt;2,"",SUMIF(Ouput_table!$I$2:$I$100,Summary_species!G200,Ouput_table!$S$2:$S$99))</f>
        <v/>
      </c>
      <c r="J200" s="81" t="str">
        <f t="shared" si="6"/>
        <v/>
      </c>
      <c r="K200" t="str">
        <f>IF(LEN(G200)&lt;2,"",SUMIFS(Ouput_table!$N$2:$N$99,Ouput_table!$I$2:$I$99,Summary_species!G200,Ouput_table!$T$2:$T$99,"&gt;0"))</f>
        <v/>
      </c>
      <c r="L200" t="str">
        <f>IF(LEN(G200)&lt;2,"",SUMIFS(Ouput_table!$S$2:$S$99,Ouput_table!$I$2:$I$99,Summary_species!G200,Ouput_table!$T$2:$T$99,"&gt;0"))</f>
        <v/>
      </c>
      <c r="M200" s="81" t="str">
        <f t="shared" si="7"/>
        <v/>
      </c>
      <c r="O200" s="90"/>
      <c r="P200" s="90"/>
      <c r="Q200" s="90"/>
    </row>
    <row r="201" spans="4:17" x14ac:dyDescent="0.25">
      <c r="D201" t="str">
        <f>IF(LEN(G201)&lt;2,"",COUNTIFS(Ouput_table!$I$2:$I$99,Summary_species!G201,Ouput_table!$T$2:$T$99,0))</f>
        <v/>
      </c>
      <c r="E201" t="str">
        <f>IF(LEN(G201)&lt;2,"",COUNTIFS(Ouput_table!$I$2:$I$99,Summary_species!G201,Ouput_table!$T$2:$T$99,"&gt;0"))</f>
        <v/>
      </c>
      <c r="F201" t="str">
        <f>IF(LEN(G201)&lt;2,"",COUNTIF(Ouput_table!$I$2:$I$100,Summary_species!G201))</f>
        <v/>
      </c>
      <c r="H201" t="str">
        <f>IF(LEN(G201)&lt;2,"",SUMIF(Ouput_table!$I$2:$I$100,Summary_species!G201,Ouput_table!$N$2:$N$99))</f>
        <v/>
      </c>
      <c r="I201" t="str">
        <f>IF(LEN(G201)&lt;2,"",SUMIF(Ouput_table!$I$2:$I$100,Summary_species!G201,Ouput_table!$S$2:$S$99))</f>
        <v/>
      </c>
      <c r="J201" s="81" t="str">
        <f t="shared" si="6"/>
        <v/>
      </c>
      <c r="K201" t="str">
        <f>IF(LEN(G201)&lt;2,"",SUMIFS(Ouput_table!$N$2:$N$99,Ouput_table!$I$2:$I$99,Summary_species!G201,Ouput_table!$T$2:$T$99,"&gt;0"))</f>
        <v/>
      </c>
      <c r="L201" t="str">
        <f>IF(LEN(G201)&lt;2,"",SUMIFS(Ouput_table!$S$2:$S$99,Ouput_table!$I$2:$I$99,Summary_species!G201,Ouput_table!$T$2:$T$99,"&gt;0"))</f>
        <v/>
      </c>
      <c r="M201" s="81" t="str">
        <f t="shared" si="7"/>
        <v/>
      </c>
      <c r="O201" s="90"/>
      <c r="P201" s="90"/>
      <c r="Q201" s="90"/>
    </row>
    <row r="202" spans="4:17" x14ac:dyDescent="0.25">
      <c r="D202" t="str">
        <f>IF(LEN(G202)&lt;2,"",COUNTIFS(Ouput_table!$I$2:$I$99,Summary_species!G202,Ouput_table!$T$2:$T$99,0))</f>
        <v/>
      </c>
      <c r="E202" t="str">
        <f>IF(LEN(G202)&lt;2,"",COUNTIFS(Ouput_table!$I$2:$I$99,Summary_species!G202,Ouput_table!$T$2:$T$99,"&gt;0"))</f>
        <v/>
      </c>
      <c r="F202" t="str">
        <f>IF(LEN(G202)&lt;2,"",COUNTIF(Ouput_table!$I$2:$I$100,Summary_species!G202))</f>
        <v/>
      </c>
      <c r="H202" t="str">
        <f>IF(LEN(G202)&lt;2,"",SUMIF(Ouput_table!$I$2:$I$100,Summary_species!G202,Ouput_table!$N$2:$N$99))</f>
        <v/>
      </c>
      <c r="I202" t="str">
        <f>IF(LEN(G202)&lt;2,"",SUMIF(Ouput_table!$I$2:$I$100,Summary_species!G202,Ouput_table!$S$2:$S$99))</f>
        <v/>
      </c>
      <c r="J202" s="81" t="str">
        <f t="shared" si="6"/>
        <v/>
      </c>
      <c r="K202" t="str">
        <f>IF(LEN(G202)&lt;2,"",SUMIFS(Ouput_table!$N$2:$N$99,Ouput_table!$I$2:$I$99,Summary_species!G202,Ouput_table!$T$2:$T$99,"&gt;0"))</f>
        <v/>
      </c>
      <c r="L202" t="str">
        <f>IF(LEN(G202)&lt;2,"",SUMIFS(Ouput_table!$S$2:$S$99,Ouput_table!$I$2:$I$99,Summary_species!G202,Ouput_table!$T$2:$T$99,"&gt;0"))</f>
        <v/>
      </c>
      <c r="M202" s="81" t="str">
        <f t="shared" si="7"/>
        <v/>
      </c>
      <c r="O202" s="90"/>
      <c r="P202" s="90"/>
      <c r="Q202" s="90"/>
    </row>
    <row r="203" spans="4:17" x14ac:dyDescent="0.25">
      <c r="D203" t="str">
        <f>IF(LEN(G203)&lt;2,"",COUNTIFS(Ouput_table!$I$2:$I$99,Summary_species!G203,Ouput_table!$T$2:$T$99,0))</f>
        <v/>
      </c>
      <c r="E203" t="str">
        <f>IF(LEN(G203)&lt;2,"",COUNTIFS(Ouput_table!$I$2:$I$99,Summary_species!G203,Ouput_table!$T$2:$T$99,"&gt;0"))</f>
        <v/>
      </c>
      <c r="F203" t="str">
        <f>IF(LEN(G203)&lt;2,"",COUNTIF(Ouput_table!$I$2:$I$100,Summary_species!G203))</f>
        <v/>
      </c>
      <c r="H203" t="str">
        <f>IF(LEN(G203)&lt;2,"",SUMIF(Ouput_table!$I$2:$I$100,Summary_species!G203,Ouput_table!$N$2:$N$99))</f>
        <v/>
      </c>
      <c r="I203" t="str">
        <f>IF(LEN(G203)&lt;2,"",SUMIF(Ouput_table!$I$2:$I$100,Summary_species!G203,Ouput_table!$S$2:$S$99))</f>
        <v/>
      </c>
      <c r="J203" s="81" t="str">
        <f t="shared" si="6"/>
        <v/>
      </c>
      <c r="K203" t="str">
        <f>IF(LEN(G203)&lt;2,"",SUMIFS(Ouput_table!$N$2:$N$99,Ouput_table!$I$2:$I$99,Summary_species!G203,Ouput_table!$T$2:$T$99,"&gt;0"))</f>
        <v/>
      </c>
      <c r="L203" t="str">
        <f>IF(LEN(G203)&lt;2,"",SUMIFS(Ouput_table!$S$2:$S$99,Ouput_table!$I$2:$I$99,Summary_species!G203,Ouput_table!$T$2:$T$99,"&gt;0"))</f>
        <v/>
      </c>
      <c r="M203" s="81" t="str">
        <f t="shared" si="7"/>
        <v/>
      </c>
      <c r="O203" s="90"/>
      <c r="P203" s="90"/>
      <c r="Q203" s="90"/>
    </row>
    <row r="204" spans="4:17" x14ac:dyDescent="0.25">
      <c r="D204" t="str">
        <f>IF(LEN(G204)&lt;2,"",COUNTIFS(Ouput_table!$I$2:$I$99,Summary_species!G204,Ouput_table!$T$2:$T$99,0))</f>
        <v/>
      </c>
      <c r="E204" t="str">
        <f>IF(LEN(G204)&lt;2,"",COUNTIFS(Ouput_table!$I$2:$I$99,Summary_species!G204,Ouput_table!$T$2:$T$99,"&gt;0"))</f>
        <v/>
      </c>
      <c r="F204" t="str">
        <f>IF(LEN(G204)&lt;2,"",COUNTIF(Ouput_table!$I$2:$I$100,Summary_species!G204))</f>
        <v/>
      </c>
      <c r="H204" t="str">
        <f>IF(LEN(G204)&lt;2,"",SUMIF(Ouput_table!$I$2:$I$100,Summary_species!G204,Ouput_table!$N$2:$N$99))</f>
        <v/>
      </c>
      <c r="I204" t="str">
        <f>IF(LEN(G204)&lt;2,"",SUMIF(Ouput_table!$I$2:$I$100,Summary_species!G204,Ouput_table!$S$2:$S$99))</f>
        <v/>
      </c>
      <c r="J204" s="81" t="str">
        <f t="shared" si="6"/>
        <v/>
      </c>
      <c r="K204" t="str">
        <f>IF(LEN(G204)&lt;2,"",SUMIFS(Ouput_table!$N$2:$N$99,Ouput_table!$I$2:$I$99,Summary_species!G204,Ouput_table!$T$2:$T$99,"&gt;0"))</f>
        <v/>
      </c>
      <c r="L204" t="str">
        <f>IF(LEN(G204)&lt;2,"",SUMIFS(Ouput_table!$S$2:$S$99,Ouput_table!$I$2:$I$99,Summary_species!G204,Ouput_table!$T$2:$T$99,"&gt;0"))</f>
        <v/>
      </c>
      <c r="M204" s="81" t="str">
        <f t="shared" si="7"/>
        <v/>
      </c>
      <c r="O204" s="90"/>
      <c r="P204" s="90"/>
      <c r="Q204" s="90"/>
    </row>
    <row r="205" spans="4:17" x14ac:dyDescent="0.25">
      <c r="D205" t="str">
        <f>IF(LEN(G205)&lt;2,"",COUNTIFS(Ouput_table!$I$2:$I$99,Summary_species!G205,Ouput_table!$T$2:$T$99,0))</f>
        <v/>
      </c>
      <c r="E205" t="str">
        <f>IF(LEN(G205)&lt;2,"",COUNTIFS(Ouput_table!$I$2:$I$99,Summary_species!G205,Ouput_table!$T$2:$T$99,"&gt;0"))</f>
        <v/>
      </c>
      <c r="F205" t="str">
        <f>IF(LEN(G205)&lt;2,"",COUNTIF(Ouput_table!$I$2:$I$100,Summary_species!G205))</f>
        <v/>
      </c>
      <c r="H205" t="str">
        <f>IF(LEN(G205)&lt;2,"",SUMIF(Ouput_table!$I$2:$I$100,Summary_species!G205,Ouput_table!$N$2:$N$99))</f>
        <v/>
      </c>
      <c r="I205" t="str">
        <f>IF(LEN(G205)&lt;2,"",SUMIF(Ouput_table!$I$2:$I$100,Summary_species!G205,Ouput_table!$S$2:$S$99))</f>
        <v/>
      </c>
      <c r="J205" s="81" t="str">
        <f t="shared" si="6"/>
        <v/>
      </c>
      <c r="K205" t="str">
        <f>IF(LEN(G205)&lt;2,"",SUMIFS(Ouput_table!$N$2:$N$99,Ouput_table!$I$2:$I$99,Summary_species!G205,Ouput_table!$T$2:$T$99,"&gt;0"))</f>
        <v/>
      </c>
      <c r="L205" t="str">
        <f>IF(LEN(G205)&lt;2,"",SUMIFS(Ouput_table!$S$2:$S$99,Ouput_table!$I$2:$I$99,Summary_species!G205,Ouput_table!$T$2:$T$99,"&gt;0"))</f>
        <v/>
      </c>
      <c r="M205" s="81" t="str">
        <f t="shared" si="7"/>
        <v/>
      </c>
      <c r="O205" s="90"/>
      <c r="P205" s="90"/>
      <c r="Q205" s="90"/>
    </row>
    <row r="206" spans="4:17" x14ac:dyDescent="0.25">
      <c r="D206" t="str">
        <f>IF(LEN(G206)&lt;2,"",COUNTIFS(Ouput_table!$I$2:$I$99,Summary_species!G206,Ouput_table!$T$2:$T$99,0))</f>
        <v/>
      </c>
      <c r="E206" t="str">
        <f>IF(LEN(G206)&lt;2,"",COUNTIFS(Ouput_table!$I$2:$I$99,Summary_species!G206,Ouput_table!$T$2:$T$99,"&gt;0"))</f>
        <v/>
      </c>
      <c r="F206" t="str">
        <f>IF(LEN(G206)&lt;2,"",COUNTIF(Ouput_table!$I$2:$I$100,Summary_species!G206))</f>
        <v/>
      </c>
      <c r="H206" t="str">
        <f>IF(LEN(G206)&lt;2,"",SUMIF(Ouput_table!$I$2:$I$100,Summary_species!G206,Ouput_table!$N$2:$N$99))</f>
        <v/>
      </c>
      <c r="I206" t="str">
        <f>IF(LEN(G206)&lt;2,"",SUMIF(Ouput_table!$I$2:$I$100,Summary_species!G206,Ouput_table!$S$2:$S$99))</f>
        <v/>
      </c>
      <c r="J206" s="81" t="str">
        <f t="shared" si="6"/>
        <v/>
      </c>
      <c r="K206" t="str">
        <f>IF(LEN(G206)&lt;2,"",SUMIFS(Ouput_table!$N$2:$N$99,Ouput_table!$I$2:$I$99,Summary_species!G206,Ouput_table!$T$2:$T$99,"&gt;0"))</f>
        <v/>
      </c>
      <c r="L206" t="str">
        <f>IF(LEN(G206)&lt;2,"",SUMIFS(Ouput_table!$S$2:$S$99,Ouput_table!$I$2:$I$99,Summary_species!G206,Ouput_table!$T$2:$T$99,"&gt;0"))</f>
        <v/>
      </c>
      <c r="M206" s="81" t="str">
        <f t="shared" si="7"/>
        <v/>
      </c>
      <c r="O206" s="90"/>
      <c r="P206" s="90"/>
      <c r="Q206" s="90"/>
    </row>
    <row r="207" spans="4:17" x14ac:dyDescent="0.25">
      <c r="D207" t="str">
        <f>IF(LEN(G207)&lt;2,"",COUNTIFS(Ouput_table!$I$2:$I$99,Summary_species!G207,Ouput_table!$T$2:$T$99,0))</f>
        <v/>
      </c>
      <c r="E207" t="str">
        <f>IF(LEN(G207)&lt;2,"",COUNTIFS(Ouput_table!$I$2:$I$99,Summary_species!G207,Ouput_table!$T$2:$T$99,"&gt;0"))</f>
        <v/>
      </c>
      <c r="F207" t="str">
        <f>IF(LEN(G207)&lt;2,"",COUNTIF(Ouput_table!$I$2:$I$100,Summary_species!G207))</f>
        <v/>
      </c>
      <c r="H207" t="str">
        <f>IF(LEN(G207)&lt;2,"",SUMIF(Ouput_table!$I$2:$I$100,Summary_species!G207,Ouput_table!$N$2:$N$99))</f>
        <v/>
      </c>
      <c r="I207" t="str">
        <f>IF(LEN(G207)&lt;2,"",SUMIF(Ouput_table!$I$2:$I$100,Summary_species!G207,Ouput_table!$S$2:$S$99))</f>
        <v/>
      </c>
      <c r="J207" s="81" t="str">
        <f t="shared" si="6"/>
        <v/>
      </c>
      <c r="K207" t="str">
        <f>IF(LEN(G207)&lt;2,"",SUMIFS(Ouput_table!$N$2:$N$99,Ouput_table!$I$2:$I$99,Summary_species!G207,Ouput_table!$T$2:$T$99,"&gt;0"))</f>
        <v/>
      </c>
      <c r="L207" t="str">
        <f>IF(LEN(G207)&lt;2,"",SUMIFS(Ouput_table!$S$2:$S$99,Ouput_table!$I$2:$I$99,Summary_species!G207,Ouput_table!$T$2:$T$99,"&gt;0"))</f>
        <v/>
      </c>
      <c r="M207" s="81" t="str">
        <f t="shared" si="7"/>
        <v/>
      </c>
      <c r="O207" s="90"/>
      <c r="P207" s="90"/>
      <c r="Q207" s="90"/>
    </row>
    <row r="208" spans="4:17" x14ac:dyDescent="0.25">
      <c r="D208" t="str">
        <f>IF(LEN(G208)&lt;2,"",COUNTIFS(Ouput_table!$I$2:$I$99,Summary_species!G208,Ouput_table!$T$2:$T$99,0))</f>
        <v/>
      </c>
      <c r="E208" t="str">
        <f>IF(LEN(G208)&lt;2,"",COUNTIFS(Ouput_table!$I$2:$I$99,Summary_species!G208,Ouput_table!$T$2:$T$99,"&gt;0"))</f>
        <v/>
      </c>
      <c r="F208" t="str">
        <f>IF(LEN(G208)&lt;2,"",COUNTIF(Ouput_table!$I$2:$I$100,Summary_species!G208))</f>
        <v/>
      </c>
      <c r="H208" t="str">
        <f>IF(LEN(G208)&lt;2,"",SUMIF(Ouput_table!$I$2:$I$100,Summary_species!G208,Ouput_table!$N$2:$N$99))</f>
        <v/>
      </c>
      <c r="I208" t="str">
        <f>IF(LEN(G208)&lt;2,"",SUMIF(Ouput_table!$I$2:$I$100,Summary_species!G208,Ouput_table!$S$2:$S$99))</f>
        <v/>
      </c>
      <c r="J208" s="81" t="str">
        <f t="shared" si="6"/>
        <v/>
      </c>
      <c r="K208" t="str">
        <f>IF(LEN(G208)&lt;2,"",SUMIFS(Ouput_table!$N$2:$N$99,Ouput_table!$I$2:$I$99,Summary_species!G208,Ouput_table!$T$2:$T$99,"&gt;0"))</f>
        <v/>
      </c>
      <c r="L208" t="str">
        <f>IF(LEN(G208)&lt;2,"",SUMIFS(Ouput_table!$S$2:$S$99,Ouput_table!$I$2:$I$99,Summary_species!G208,Ouput_table!$T$2:$T$99,"&gt;0"))</f>
        <v/>
      </c>
      <c r="M208" s="81" t="str">
        <f t="shared" si="7"/>
        <v/>
      </c>
      <c r="O208" s="90"/>
      <c r="P208" s="90"/>
      <c r="Q208" s="90"/>
    </row>
    <row r="209" spans="4:17" x14ac:dyDescent="0.25">
      <c r="D209" t="str">
        <f>IF(LEN(G209)&lt;2,"",COUNTIFS(Ouput_table!$I$2:$I$99,Summary_species!G209,Ouput_table!$T$2:$T$99,0))</f>
        <v/>
      </c>
      <c r="E209" t="str">
        <f>IF(LEN(G209)&lt;2,"",COUNTIFS(Ouput_table!$I$2:$I$99,Summary_species!G209,Ouput_table!$T$2:$T$99,"&gt;0"))</f>
        <v/>
      </c>
      <c r="F209" t="str">
        <f>IF(LEN(G209)&lt;2,"",COUNTIF(Ouput_table!$I$2:$I$100,Summary_species!G209))</f>
        <v/>
      </c>
      <c r="H209" t="str">
        <f>IF(LEN(G209)&lt;2,"",SUMIF(Ouput_table!$I$2:$I$100,Summary_species!G209,Ouput_table!$N$2:$N$99))</f>
        <v/>
      </c>
      <c r="I209" t="str">
        <f>IF(LEN(G209)&lt;2,"",SUMIF(Ouput_table!$I$2:$I$100,Summary_species!G209,Ouput_table!$S$2:$S$99))</f>
        <v/>
      </c>
      <c r="J209" s="81" t="str">
        <f t="shared" si="6"/>
        <v/>
      </c>
      <c r="K209" t="str">
        <f>IF(LEN(G209)&lt;2,"",SUMIFS(Ouput_table!$N$2:$N$99,Ouput_table!$I$2:$I$99,Summary_species!G209,Ouput_table!$T$2:$T$99,"&gt;0"))</f>
        <v/>
      </c>
      <c r="L209" t="str">
        <f>IF(LEN(G209)&lt;2,"",SUMIFS(Ouput_table!$S$2:$S$99,Ouput_table!$I$2:$I$99,Summary_species!G209,Ouput_table!$T$2:$T$99,"&gt;0"))</f>
        <v/>
      </c>
      <c r="M209" s="81" t="str">
        <f t="shared" si="7"/>
        <v/>
      </c>
      <c r="O209" s="90"/>
      <c r="P209" s="90"/>
      <c r="Q209" s="90"/>
    </row>
    <row r="210" spans="4:17" x14ac:dyDescent="0.25">
      <c r="D210" t="str">
        <f>IF(LEN(G210)&lt;2,"",COUNTIFS(Ouput_table!$I$2:$I$99,Summary_species!G210,Ouput_table!$T$2:$T$99,0))</f>
        <v/>
      </c>
      <c r="E210" t="str">
        <f>IF(LEN(G210)&lt;2,"",COUNTIFS(Ouput_table!$I$2:$I$99,Summary_species!G210,Ouput_table!$T$2:$T$99,"&gt;0"))</f>
        <v/>
      </c>
      <c r="F210" t="str">
        <f>IF(LEN(G210)&lt;2,"",COUNTIF(Ouput_table!$I$2:$I$100,Summary_species!G210))</f>
        <v/>
      </c>
      <c r="H210" t="str">
        <f>IF(LEN(G210)&lt;2,"",SUMIF(Ouput_table!$I$2:$I$100,Summary_species!G210,Ouput_table!$N$2:$N$99))</f>
        <v/>
      </c>
      <c r="I210" t="str">
        <f>IF(LEN(G210)&lt;2,"",SUMIF(Ouput_table!$I$2:$I$100,Summary_species!G210,Ouput_table!$S$2:$S$99))</f>
        <v/>
      </c>
      <c r="J210" s="81" t="str">
        <f t="shared" si="6"/>
        <v/>
      </c>
      <c r="K210" t="str">
        <f>IF(LEN(G210)&lt;2,"",SUMIFS(Ouput_table!$N$2:$N$99,Ouput_table!$I$2:$I$99,Summary_species!G210,Ouput_table!$T$2:$T$99,"&gt;0"))</f>
        <v/>
      </c>
      <c r="L210" t="str">
        <f>IF(LEN(G210)&lt;2,"",SUMIFS(Ouput_table!$S$2:$S$99,Ouput_table!$I$2:$I$99,Summary_species!G210,Ouput_table!$T$2:$T$99,"&gt;0"))</f>
        <v/>
      </c>
      <c r="M210" s="81" t="str">
        <f t="shared" si="7"/>
        <v/>
      </c>
      <c r="O210" s="90"/>
      <c r="P210" s="90"/>
      <c r="Q210" s="90"/>
    </row>
    <row r="211" spans="4:17" x14ac:dyDescent="0.25">
      <c r="D211" t="str">
        <f>IF(LEN(G211)&lt;2,"",COUNTIFS(Ouput_table!$I$2:$I$99,Summary_species!G211,Ouput_table!$T$2:$T$99,0))</f>
        <v/>
      </c>
      <c r="E211" t="str">
        <f>IF(LEN(G211)&lt;2,"",COUNTIFS(Ouput_table!$I$2:$I$99,Summary_species!G211,Ouput_table!$T$2:$T$99,"&gt;0"))</f>
        <v/>
      </c>
      <c r="F211" t="str">
        <f>IF(LEN(G211)&lt;2,"",COUNTIF(Ouput_table!$I$2:$I$100,Summary_species!G211))</f>
        <v/>
      </c>
      <c r="H211" t="str">
        <f>IF(LEN(G211)&lt;2,"",SUMIF(Ouput_table!$I$2:$I$100,Summary_species!G211,Ouput_table!$N$2:$N$99))</f>
        <v/>
      </c>
      <c r="I211" t="str">
        <f>IF(LEN(G211)&lt;2,"",SUMIF(Ouput_table!$I$2:$I$100,Summary_species!G211,Ouput_table!$S$2:$S$99))</f>
        <v/>
      </c>
      <c r="J211" s="81" t="str">
        <f t="shared" si="6"/>
        <v/>
      </c>
      <c r="K211" t="str">
        <f>IF(LEN(G211)&lt;2,"",SUMIFS(Ouput_table!$N$2:$N$99,Ouput_table!$I$2:$I$99,Summary_species!G211,Ouput_table!$T$2:$T$99,"&gt;0"))</f>
        <v/>
      </c>
      <c r="L211" t="str">
        <f>IF(LEN(G211)&lt;2,"",SUMIFS(Ouput_table!$S$2:$S$99,Ouput_table!$I$2:$I$99,Summary_species!G211,Ouput_table!$T$2:$T$99,"&gt;0"))</f>
        <v/>
      </c>
      <c r="M211" s="81" t="str">
        <f t="shared" si="7"/>
        <v/>
      </c>
      <c r="O211" s="90"/>
      <c r="P211" s="90"/>
      <c r="Q211" s="90"/>
    </row>
    <row r="212" spans="4:17" x14ac:dyDescent="0.25">
      <c r="D212" t="str">
        <f>IF(LEN(G212)&lt;2,"",COUNTIFS(Ouput_table!$I$2:$I$99,Summary_species!G212,Ouput_table!$T$2:$T$99,0))</f>
        <v/>
      </c>
      <c r="E212" t="str">
        <f>IF(LEN(G212)&lt;2,"",COUNTIFS(Ouput_table!$I$2:$I$99,Summary_species!G212,Ouput_table!$T$2:$T$99,"&gt;0"))</f>
        <v/>
      </c>
      <c r="F212" t="str">
        <f>IF(LEN(G212)&lt;2,"",COUNTIF(Ouput_table!$I$2:$I$100,Summary_species!G212))</f>
        <v/>
      </c>
      <c r="H212" t="str">
        <f>IF(LEN(G212)&lt;2,"",SUMIF(Ouput_table!$I$2:$I$100,Summary_species!G212,Ouput_table!$N$2:$N$99))</f>
        <v/>
      </c>
      <c r="I212" t="str">
        <f>IF(LEN(G212)&lt;2,"",SUMIF(Ouput_table!$I$2:$I$100,Summary_species!G212,Ouput_table!$S$2:$S$99))</f>
        <v/>
      </c>
      <c r="J212" s="81" t="str">
        <f t="shared" si="6"/>
        <v/>
      </c>
      <c r="K212" t="str">
        <f>IF(LEN(G212)&lt;2,"",SUMIFS(Ouput_table!$N$2:$N$99,Ouput_table!$I$2:$I$99,Summary_species!G212,Ouput_table!$T$2:$T$99,"&gt;0"))</f>
        <v/>
      </c>
      <c r="L212" t="str">
        <f>IF(LEN(G212)&lt;2,"",SUMIFS(Ouput_table!$S$2:$S$99,Ouput_table!$I$2:$I$99,Summary_species!G212,Ouput_table!$T$2:$T$99,"&gt;0"))</f>
        <v/>
      </c>
      <c r="M212" s="81" t="str">
        <f t="shared" si="7"/>
        <v/>
      </c>
      <c r="O212" s="90"/>
      <c r="P212" s="90"/>
      <c r="Q212" s="90"/>
    </row>
    <row r="213" spans="4:17" x14ac:dyDescent="0.25">
      <c r="D213" t="str">
        <f>IF(LEN(G213)&lt;2,"",COUNTIFS(Ouput_table!$I$2:$I$99,Summary_species!G213,Ouput_table!$T$2:$T$99,0))</f>
        <v/>
      </c>
      <c r="E213" t="str">
        <f>IF(LEN(G213)&lt;2,"",COUNTIFS(Ouput_table!$I$2:$I$99,Summary_species!G213,Ouput_table!$T$2:$T$99,"&gt;0"))</f>
        <v/>
      </c>
      <c r="F213" t="str">
        <f>IF(LEN(G213)&lt;2,"",COUNTIF(Ouput_table!$I$2:$I$100,Summary_species!G213))</f>
        <v/>
      </c>
      <c r="H213" t="str">
        <f>IF(LEN(G213)&lt;2,"",SUMIF(Ouput_table!$I$2:$I$100,Summary_species!G213,Ouput_table!$N$2:$N$99))</f>
        <v/>
      </c>
      <c r="I213" t="str">
        <f>IF(LEN(G213)&lt;2,"",SUMIF(Ouput_table!$I$2:$I$100,Summary_species!G213,Ouput_table!$S$2:$S$99))</f>
        <v/>
      </c>
      <c r="J213" s="81" t="str">
        <f t="shared" si="6"/>
        <v/>
      </c>
      <c r="K213" t="str">
        <f>IF(LEN(G213)&lt;2,"",SUMIFS(Ouput_table!$N$2:$N$99,Ouput_table!$I$2:$I$99,Summary_species!G213,Ouput_table!$T$2:$T$99,"&gt;0"))</f>
        <v/>
      </c>
      <c r="L213" t="str">
        <f>IF(LEN(G213)&lt;2,"",SUMIFS(Ouput_table!$S$2:$S$99,Ouput_table!$I$2:$I$99,Summary_species!G213,Ouput_table!$T$2:$T$99,"&gt;0"))</f>
        <v/>
      </c>
      <c r="M213" s="81" t="str">
        <f t="shared" si="7"/>
        <v/>
      </c>
      <c r="O213" s="90"/>
      <c r="P213" s="90"/>
      <c r="Q213" s="90"/>
    </row>
    <row r="214" spans="4:17" x14ac:dyDescent="0.25">
      <c r="D214" t="str">
        <f>IF(LEN(G214)&lt;2,"",COUNTIFS(Ouput_table!$I$2:$I$99,Summary_species!G214,Ouput_table!$T$2:$T$99,0))</f>
        <v/>
      </c>
      <c r="E214" t="str">
        <f>IF(LEN(G214)&lt;2,"",COUNTIFS(Ouput_table!$I$2:$I$99,Summary_species!G214,Ouput_table!$T$2:$T$99,"&gt;0"))</f>
        <v/>
      </c>
      <c r="F214" t="str">
        <f>IF(LEN(G214)&lt;2,"",COUNTIF(Ouput_table!$I$2:$I$100,Summary_species!G214))</f>
        <v/>
      </c>
      <c r="H214" t="str">
        <f>IF(LEN(G214)&lt;2,"",SUMIF(Ouput_table!$I$2:$I$100,Summary_species!G214,Ouput_table!$N$2:$N$99))</f>
        <v/>
      </c>
      <c r="I214" t="str">
        <f>IF(LEN(G214)&lt;2,"",SUMIF(Ouput_table!$I$2:$I$100,Summary_species!G214,Ouput_table!$S$2:$S$99))</f>
        <v/>
      </c>
      <c r="J214" s="81" t="str">
        <f t="shared" si="6"/>
        <v/>
      </c>
      <c r="K214" t="str">
        <f>IF(LEN(G214)&lt;2,"",SUMIFS(Ouput_table!$N$2:$N$99,Ouput_table!$I$2:$I$99,Summary_species!G214,Ouput_table!$T$2:$T$99,"&gt;0"))</f>
        <v/>
      </c>
      <c r="L214" t="str">
        <f>IF(LEN(G214)&lt;2,"",SUMIFS(Ouput_table!$S$2:$S$99,Ouput_table!$I$2:$I$99,Summary_species!G214,Ouput_table!$T$2:$T$99,"&gt;0"))</f>
        <v/>
      </c>
      <c r="M214" s="81" t="str">
        <f t="shared" si="7"/>
        <v/>
      </c>
      <c r="O214" s="90"/>
      <c r="P214" s="90"/>
      <c r="Q214" s="90"/>
    </row>
    <row r="215" spans="4:17" x14ac:dyDescent="0.25">
      <c r="D215" t="str">
        <f>IF(LEN(G215)&lt;2,"",COUNTIFS(Ouput_table!$I$2:$I$99,Summary_species!G215,Ouput_table!$T$2:$T$99,0))</f>
        <v/>
      </c>
      <c r="E215" t="str">
        <f>IF(LEN(G215)&lt;2,"",COUNTIFS(Ouput_table!$I$2:$I$99,Summary_species!G215,Ouput_table!$T$2:$T$99,"&gt;0"))</f>
        <v/>
      </c>
      <c r="F215" t="str">
        <f>IF(LEN(G215)&lt;2,"",COUNTIF(Ouput_table!$I$2:$I$100,Summary_species!G215))</f>
        <v/>
      </c>
      <c r="H215" t="str">
        <f>IF(LEN(G215)&lt;2,"",SUMIF(Ouput_table!$I$2:$I$100,Summary_species!G215,Ouput_table!$N$2:$N$99))</f>
        <v/>
      </c>
      <c r="I215" t="str">
        <f>IF(LEN(G215)&lt;2,"",SUMIF(Ouput_table!$I$2:$I$100,Summary_species!G215,Ouput_table!$S$2:$S$99))</f>
        <v/>
      </c>
      <c r="J215" s="81" t="str">
        <f t="shared" si="6"/>
        <v/>
      </c>
      <c r="K215" t="str">
        <f>IF(LEN(G215)&lt;2,"",SUMIFS(Ouput_table!$N$2:$N$99,Ouput_table!$I$2:$I$99,Summary_species!G215,Ouput_table!$T$2:$T$99,"&gt;0"))</f>
        <v/>
      </c>
      <c r="L215" t="str">
        <f>IF(LEN(G215)&lt;2,"",SUMIFS(Ouput_table!$S$2:$S$99,Ouput_table!$I$2:$I$99,Summary_species!G215,Ouput_table!$T$2:$T$99,"&gt;0"))</f>
        <v/>
      </c>
      <c r="M215" s="81" t="str">
        <f t="shared" si="7"/>
        <v/>
      </c>
      <c r="O215" s="90"/>
      <c r="P215" s="90"/>
      <c r="Q215" s="90"/>
    </row>
    <row r="216" spans="4:17" x14ac:dyDescent="0.25">
      <c r="D216" t="str">
        <f>IF(LEN(G216)&lt;2,"",COUNTIFS(Ouput_table!$I$2:$I$99,Summary_species!G216,Ouput_table!$T$2:$T$99,0))</f>
        <v/>
      </c>
      <c r="E216" t="str">
        <f>IF(LEN(G216)&lt;2,"",COUNTIFS(Ouput_table!$I$2:$I$99,Summary_species!G216,Ouput_table!$T$2:$T$99,"&gt;0"))</f>
        <v/>
      </c>
      <c r="F216" t="str">
        <f>IF(LEN(G216)&lt;2,"",COUNTIF(Ouput_table!$I$2:$I$100,Summary_species!G216))</f>
        <v/>
      </c>
      <c r="H216" t="str">
        <f>IF(LEN(G216)&lt;2,"",SUMIF(Ouput_table!$I$2:$I$100,Summary_species!G216,Ouput_table!$N$2:$N$99))</f>
        <v/>
      </c>
      <c r="I216" t="str">
        <f>IF(LEN(G216)&lt;2,"",SUMIF(Ouput_table!$I$2:$I$100,Summary_species!G216,Ouput_table!$S$2:$S$99))</f>
        <v/>
      </c>
      <c r="J216" s="81" t="str">
        <f t="shared" si="6"/>
        <v/>
      </c>
      <c r="K216" t="str">
        <f>IF(LEN(G216)&lt;2,"",SUMIFS(Ouput_table!$N$2:$N$99,Ouput_table!$I$2:$I$99,Summary_species!G216,Ouput_table!$T$2:$T$99,"&gt;0"))</f>
        <v/>
      </c>
      <c r="L216" t="str">
        <f>IF(LEN(G216)&lt;2,"",SUMIFS(Ouput_table!$S$2:$S$99,Ouput_table!$I$2:$I$99,Summary_species!G216,Ouput_table!$T$2:$T$99,"&gt;0"))</f>
        <v/>
      </c>
      <c r="M216" s="81" t="str">
        <f t="shared" si="7"/>
        <v/>
      </c>
      <c r="O216" s="90"/>
      <c r="P216" s="90"/>
      <c r="Q216" s="90"/>
    </row>
    <row r="217" spans="4:17" x14ac:dyDescent="0.25">
      <c r="D217" t="str">
        <f>IF(LEN(G217)&lt;2,"",COUNTIFS(Ouput_table!$I$2:$I$99,Summary_species!G217,Ouput_table!$T$2:$T$99,0))</f>
        <v/>
      </c>
      <c r="E217" t="str">
        <f>IF(LEN(G217)&lt;2,"",COUNTIFS(Ouput_table!$I$2:$I$99,Summary_species!G217,Ouput_table!$T$2:$T$99,"&gt;0"))</f>
        <v/>
      </c>
      <c r="F217" t="str">
        <f>IF(LEN(G217)&lt;2,"",COUNTIF(Ouput_table!$I$2:$I$100,Summary_species!G217))</f>
        <v/>
      </c>
      <c r="H217" t="str">
        <f>IF(LEN(G217)&lt;2,"",SUMIF(Ouput_table!$I$2:$I$100,Summary_species!G217,Ouput_table!$N$2:$N$99))</f>
        <v/>
      </c>
      <c r="I217" t="str">
        <f>IF(LEN(G217)&lt;2,"",SUMIF(Ouput_table!$I$2:$I$100,Summary_species!G217,Ouput_table!$S$2:$S$99))</f>
        <v/>
      </c>
      <c r="J217" s="81" t="str">
        <f t="shared" si="6"/>
        <v/>
      </c>
      <c r="K217" t="str">
        <f>IF(LEN(G217)&lt;2,"",SUMIFS(Ouput_table!$N$2:$N$99,Ouput_table!$I$2:$I$99,Summary_species!G217,Ouput_table!$T$2:$T$99,"&gt;0"))</f>
        <v/>
      </c>
      <c r="L217" t="str">
        <f>IF(LEN(G217)&lt;2,"",SUMIFS(Ouput_table!$S$2:$S$99,Ouput_table!$I$2:$I$99,Summary_species!G217,Ouput_table!$T$2:$T$99,"&gt;0"))</f>
        <v/>
      </c>
      <c r="M217" s="81" t="str">
        <f t="shared" si="7"/>
        <v/>
      </c>
      <c r="O217" s="90"/>
      <c r="P217" s="90"/>
      <c r="Q217" s="90"/>
    </row>
    <row r="218" spans="4:17" x14ac:dyDescent="0.25">
      <c r="D218" t="str">
        <f>IF(LEN(G218)&lt;2,"",COUNTIFS(Ouput_table!$I$2:$I$99,Summary_species!G218,Ouput_table!$T$2:$T$99,0))</f>
        <v/>
      </c>
      <c r="E218" t="str">
        <f>IF(LEN(G218)&lt;2,"",COUNTIFS(Ouput_table!$I$2:$I$99,Summary_species!G218,Ouput_table!$T$2:$T$99,"&gt;0"))</f>
        <v/>
      </c>
      <c r="F218" t="str">
        <f>IF(LEN(G218)&lt;2,"",COUNTIF(Ouput_table!$I$2:$I$100,Summary_species!G218))</f>
        <v/>
      </c>
      <c r="H218" t="str">
        <f>IF(LEN(G218)&lt;2,"",SUMIF(Ouput_table!$I$2:$I$100,Summary_species!G218,Ouput_table!$N$2:$N$99))</f>
        <v/>
      </c>
      <c r="I218" t="str">
        <f>IF(LEN(G218)&lt;2,"",SUMIF(Ouput_table!$I$2:$I$100,Summary_species!G218,Ouput_table!$S$2:$S$99))</f>
        <v/>
      </c>
      <c r="J218" s="81" t="str">
        <f t="shared" si="6"/>
        <v/>
      </c>
      <c r="K218" t="str">
        <f>IF(LEN(G218)&lt;2,"",SUMIFS(Ouput_table!$N$2:$N$99,Ouput_table!$I$2:$I$99,Summary_species!G218,Ouput_table!$T$2:$T$99,"&gt;0"))</f>
        <v/>
      </c>
      <c r="L218" t="str">
        <f>IF(LEN(G218)&lt;2,"",SUMIFS(Ouput_table!$S$2:$S$99,Ouput_table!$I$2:$I$99,Summary_species!G218,Ouput_table!$T$2:$T$99,"&gt;0"))</f>
        <v/>
      </c>
      <c r="M218" s="81" t="str">
        <f t="shared" si="7"/>
        <v/>
      </c>
      <c r="O218" s="90"/>
      <c r="P218" s="90"/>
      <c r="Q218" s="90"/>
    </row>
    <row r="219" spans="4:17" x14ac:dyDescent="0.25">
      <c r="D219" t="str">
        <f>IF(LEN(G219)&lt;2,"",COUNTIFS(Ouput_table!$I$2:$I$99,Summary_species!G219,Ouput_table!$T$2:$T$99,0))</f>
        <v/>
      </c>
      <c r="E219" t="str">
        <f>IF(LEN(G219)&lt;2,"",COUNTIFS(Ouput_table!$I$2:$I$99,Summary_species!G219,Ouput_table!$T$2:$T$99,"&gt;0"))</f>
        <v/>
      </c>
      <c r="F219" t="str">
        <f>IF(LEN(G219)&lt;2,"",COUNTIF(Ouput_table!$I$2:$I$100,Summary_species!G219))</f>
        <v/>
      </c>
      <c r="H219" t="str">
        <f>IF(LEN(G219)&lt;2,"",SUMIF(Ouput_table!$I$2:$I$100,Summary_species!G219,Ouput_table!$N$2:$N$99))</f>
        <v/>
      </c>
      <c r="I219" t="str">
        <f>IF(LEN(G219)&lt;2,"",SUMIF(Ouput_table!$I$2:$I$100,Summary_species!G219,Ouput_table!$S$2:$S$99))</f>
        <v/>
      </c>
      <c r="J219" s="81" t="str">
        <f t="shared" si="6"/>
        <v/>
      </c>
      <c r="K219" t="str">
        <f>IF(LEN(G219)&lt;2,"",SUMIFS(Ouput_table!$N$2:$N$99,Ouput_table!$I$2:$I$99,Summary_species!G219,Ouput_table!$T$2:$T$99,"&gt;0"))</f>
        <v/>
      </c>
      <c r="L219" t="str">
        <f>IF(LEN(G219)&lt;2,"",SUMIFS(Ouput_table!$S$2:$S$99,Ouput_table!$I$2:$I$99,Summary_species!G219,Ouput_table!$T$2:$T$99,"&gt;0"))</f>
        <v/>
      </c>
      <c r="M219" s="81" t="str">
        <f t="shared" si="7"/>
        <v/>
      </c>
      <c r="O219" s="90"/>
      <c r="P219" s="90"/>
      <c r="Q219" s="90"/>
    </row>
    <row r="220" spans="4:17" x14ac:dyDescent="0.25">
      <c r="D220" t="str">
        <f>IF(LEN(G220)&lt;2,"",COUNTIFS(Ouput_table!$I$2:$I$99,Summary_species!G220,Ouput_table!$T$2:$T$99,0))</f>
        <v/>
      </c>
      <c r="E220" t="str">
        <f>IF(LEN(G220)&lt;2,"",COUNTIFS(Ouput_table!$I$2:$I$99,Summary_species!G220,Ouput_table!$T$2:$T$99,"&gt;0"))</f>
        <v/>
      </c>
      <c r="F220" t="str">
        <f>IF(LEN(G220)&lt;2,"",COUNTIF(Ouput_table!$I$2:$I$100,Summary_species!G220))</f>
        <v/>
      </c>
      <c r="H220" t="str">
        <f>IF(LEN(G220)&lt;2,"",SUMIF(Ouput_table!$I$2:$I$100,Summary_species!G220,Ouput_table!$N$2:$N$99))</f>
        <v/>
      </c>
      <c r="I220" t="str">
        <f>IF(LEN(G220)&lt;2,"",SUMIF(Ouput_table!$I$2:$I$100,Summary_species!G220,Ouput_table!$S$2:$S$99))</f>
        <v/>
      </c>
      <c r="J220" s="81" t="str">
        <f t="shared" si="6"/>
        <v/>
      </c>
      <c r="K220" t="str">
        <f>IF(LEN(G220)&lt;2,"",SUMIFS(Ouput_table!$N$2:$N$99,Ouput_table!$I$2:$I$99,Summary_species!G220,Ouput_table!$T$2:$T$99,"&gt;0"))</f>
        <v/>
      </c>
      <c r="L220" t="str">
        <f>IF(LEN(G220)&lt;2,"",SUMIFS(Ouput_table!$S$2:$S$99,Ouput_table!$I$2:$I$99,Summary_species!G220,Ouput_table!$T$2:$T$99,"&gt;0"))</f>
        <v/>
      </c>
      <c r="M220" s="81" t="str">
        <f t="shared" si="7"/>
        <v/>
      </c>
      <c r="O220" s="90"/>
      <c r="P220" s="90"/>
      <c r="Q220" s="90"/>
    </row>
    <row r="221" spans="4:17" x14ac:dyDescent="0.25">
      <c r="D221" t="str">
        <f>IF(LEN(G221)&lt;2,"",COUNTIFS(Ouput_table!$I$2:$I$99,Summary_species!G221,Ouput_table!$T$2:$T$99,0))</f>
        <v/>
      </c>
      <c r="E221" t="str">
        <f>IF(LEN(G221)&lt;2,"",COUNTIFS(Ouput_table!$I$2:$I$99,Summary_species!G221,Ouput_table!$T$2:$T$99,"&gt;0"))</f>
        <v/>
      </c>
      <c r="F221" t="str">
        <f>IF(LEN(G221)&lt;2,"",COUNTIF(Ouput_table!$I$2:$I$100,Summary_species!G221))</f>
        <v/>
      </c>
      <c r="H221" t="str">
        <f>IF(LEN(G221)&lt;2,"",SUMIF(Ouput_table!$I$2:$I$100,Summary_species!G221,Ouput_table!$N$2:$N$99))</f>
        <v/>
      </c>
      <c r="I221" t="str">
        <f>IF(LEN(G221)&lt;2,"",SUMIF(Ouput_table!$I$2:$I$100,Summary_species!G221,Ouput_table!$S$2:$S$99))</f>
        <v/>
      </c>
      <c r="J221" s="81" t="str">
        <f t="shared" si="6"/>
        <v/>
      </c>
      <c r="K221" t="str">
        <f>IF(LEN(G221)&lt;2,"",SUMIFS(Ouput_table!$N$2:$N$99,Ouput_table!$I$2:$I$99,Summary_species!G221,Ouput_table!$T$2:$T$99,"&gt;0"))</f>
        <v/>
      </c>
      <c r="L221" t="str">
        <f>IF(LEN(G221)&lt;2,"",SUMIFS(Ouput_table!$S$2:$S$99,Ouput_table!$I$2:$I$99,Summary_species!G221,Ouput_table!$T$2:$T$99,"&gt;0"))</f>
        <v/>
      </c>
      <c r="M221" s="81" t="str">
        <f t="shared" si="7"/>
        <v/>
      </c>
      <c r="O221" s="90"/>
      <c r="P221" s="90"/>
      <c r="Q221" s="90"/>
    </row>
    <row r="222" spans="4:17" x14ac:dyDescent="0.25">
      <c r="D222" t="str">
        <f>IF(LEN(G222)&lt;2,"",COUNTIFS(Ouput_table!$I$2:$I$99,Summary_species!G222,Ouput_table!$T$2:$T$99,0))</f>
        <v/>
      </c>
      <c r="E222" t="str">
        <f>IF(LEN(G222)&lt;2,"",COUNTIFS(Ouput_table!$I$2:$I$99,Summary_species!G222,Ouput_table!$T$2:$T$99,"&gt;0"))</f>
        <v/>
      </c>
      <c r="F222" t="str">
        <f>IF(LEN(G222)&lt;2,"",COUNTIF(Ouput_table!$I$2:$I$100,Summary_species!G222))</f>
        <v/>
      </c>
      <c r="H222" t="str">
        <f>IF(LEN(G222)&lt;2,"",SUMIF(Ouput_table!$I$2:$I$100,Summary_species!G222,Ouput_table!$N$2:$N$99))</f>
        <v/>
      </c>
      <c r="I222" t="str">
        <f>IF(LEN(G222)&lt;2,"",SUMIF(Ouput_table!$I$2:$I$100,Summary_species!G222,Ouput_table!$S$2:$S$99))</f>
        <v/>
      </c>
      <c r="J222" s="81" t="str">
        <f t="shared" si="6"/>
        <v/>
      </c>
      <c r="K222" t="str">
        <f>IF(LEN(G222)&lt;2,"",SUMIFS(Ouput_table!$N$2:$N$99,Ouput_table!$I$2:$I$99,Summary_species!G222,Ouput_table!$T$2:$T$99,"&gt;0"))</f>
        <v/>
      </c>
      <c r="L222" t="str">
        <f>IF(LEN(G222)&lt;2,"",SUMIFS(Ouput_table!$S$2:$S$99,Ouput_table!$I$2:$I$99,Summary_species!G222,Ouput_table!$T$2:$T$99,"&gt;0"))</f>
        <v/>
      </c>
      <c r="M222" s="81" t="str">
        <f t="shared" si="7"/>
        <v/>
      </c>
      <c r="O222" s="90"/>
      <c r="P222" s="90"/>
      <c r="Q222" s="90"/>
    </row>
    <row r="223" spans="4:17" x14ac:dyDescent="0.25">
      <c r="D223" t="str">
        <f>IF(LEN(G223)&lt;2,"",COUNTIFS(Ouput_table!$I$2:$I$99,Summary_species!G223,Ouput_table!$T$2:$T$99,0))</f>
        <v/>
      </c>
      <c r="E223" t="str">
        <f>IF(LEN(G223)&lt;2,"",COUNTIFS(Ouput_table!$I$2:$I$99,Summary_species!G223,Ouput_table!$T$2:$T$99,"&gt;0"))</f>
        <v/>
      </c>
      <c r="F223" t="str">
        <f>IF(LEN(G223)&lt;2,"",COUNTIF(Ouput_table!$I$2:$I$100,Summary_species!G223))</f>
        <v/>
      </c>
      <c r="H223" t="str">
        <f>IF(LEN(G223)&lt;2,"",SUMIF(Ouput_table!$I$2:$I$100,Summary_species!G223,Ouput_table!$N$2:$N$99))</f>
        <v/>
      </c>
      <c r="I223" t="str">
        <f>IF(LEN(G223)&lt;2,"",SUMIF(Ouput_table!$I$2:$I$100,Summary_species!G223,Ouput_table!$S$2:$S$99))</f>
        <v/>
      </c>
      <c r="J223" s="81" t="str">
        <f t="shared" si="6"/>
        <v/>
      </c>
      <c r="K223" t="str">
        <f>IF(LEN(G223)&lt;2,"",SUMIFS(Ouput_table!$N$2:$N$99,Ouput_table!$I$2:$I$99,Summary_species!G223,Ouput_table!$T$2:$T$99,"&gt;0"))</f>
        <v/>
      </c>
      <c r="L223" t="str">
        <f>IF(LEN(G223)&lt;2,"",SUMIFS(Ouput_table!$S$2:$S$99,Ouput_table!$I$2:$I$99,Summary_species!G223,Ouput_table!$T$2:$T$99,"&gt;0"))</f>
        <v/>
      </c>
      <c r="M223" s="81" t="str">
        <f t="shared" si="7"/>
        <v/>
      </c>
      <c r="O223" s="90"/>
      <c r="P223" s="90"/>
      <c r="Q223" s="90"/>
    </row>
    <row r="224" spans="4:17" x14ac:dyDescent="0.25">
      <c r="D224" t="str">
        <f>IF(LEN(G224)&lt;2,"",COUNTIFS(Ouput_table!$I$2:$I$99,Summary_species!G224,Ouput_table!$T$2:$T$99,0))</f>
        <v/>
      </c>
      <c r="E224" t="str">
        <f>IF(LEN(G224)&lt;2,"",COUNTIFS(Ouput_table!$I$2:$I$99,Summary_species!G224,Ouput_table!$T$2:$T$99,"&gt;0"))</f>
        <v/>
      </c>
      <c r="F224" t="str">
        <f>IF(LEN(G224)&lt;2,"",COUNTIF(Ouput_table!$I$2:$I$100,Summary_species!G224))</f>
        <v/>
      </c>
      <c r="H224" t="str">
        <f>IF(LEN(G224)&lt;2,"",SUMIF(Ouput_table!$I$2:$I$100,Summary_species!G224,Ouput_table!$N$2:$N$99))</f>
        <v/>
      </c>
      <c r="I224" t="str">
        <f>IF(LEN(G224)&lt;2,"",SUMIF(Ouput_table!$I$2:$I$100,Summary_species!G224,Ouput_table!$S$2:$S$99))</f>
        <v/>
      </c>
      <c r="J224" s="81" t="str">
        <f t="shared" si="6"/>
        <v/>
      </c>
      <c r="K224" t="str">
        <f>IF(LEN(G224)&lt;2,"",SUMIFS(Ouput_table!$N$2:$N$99,Ouput_table!$I$2:$I$99,Summary_species!G224,Ouput_table!$T$2:$T$99,"&gt;0"))</f>
        <v/>
      </c>
      <c r="L224" t="str">
        <f>IF(LEN(G224)&lt;2,"",SUMIFS(Ouput_table!$S$2:$S$99,Ouput_table!$I$2:$I$99,Summary_species!G224,Ouput_table!$T$2:$T$99,"&gt;0"))</f>
        <v/>
      </c>
      <c r="M224" s="81" t="str">
        <f t="shared" si="7"/>
        <v/>
      </c>
      <c r="O224" s="90"/>
      <c r="P224" s="90"/>
      <c r="Q224" s="90"/>
    </row>
    <row r="225" spans="4:17" x14ac:dyDescent="0.25">
      <c r="D225" t="str">
        <f>IF(LEN(G225)&lt;2,"",COUNTIFS(Ouput_table!$I$2:$I$99,Summary_species!G225,Ouput_table!$T$2:$T$99,0))</f>
        <v/>
      </c>
      <c r="E225" t="str">
        <f>IF(LEN(G225)&lt;2,"",COUNTIFS(Ouput_table!$I$2:$I$99,Summary_species!G225,Ouput_table!$T$2:$T$99,"&gt;0"))</f>
        <v/>
      </c>
      <c r="F225" t="str">
        <f>IF(LEN(G225)&lt;2,"",COUNTIF(Ouput_table!$I$2:$I$100,Summary_species!G225))</f>
        <v/>
      </c>
      <c r="H225" t="str">
        <f>IF(LEN(G225)&lt;2,"",SUMIF(Ouput_table!$I$2:$I$100,Summary_species!G225,Ouput_table!$N$2:$N$99))</f>
        <v/>
      </c>
      <c r="I225" t="str">
        <f>IF(LEN(G225)&lt;2,"",SUMIF(Ouput_table!$I$2:$I$100,Summary_species!G225,Ouput_table!$S$2:$S$99))</f>
        <v/>
      </c>
      <c r="J225" s="81" t="str">
        <f t="shared" si="6"/>
        <v/>
      </c>
      <c r="K225" t="str">
        <f>IF(LEN(G225)&lt;2,"",SUMIFS(Ouput_table!$N$2:$N$99,Ouput_table!$I$2:$I$99,Summary_species!G225,Ouput_table!$T$2:$T$99,"&gt;0"))</f>
        <v/>
      </c>
      <c r="L225" t="str">
        <f>IF(LEN(G225)&lt;2,"",SUMIFS(Ouput_table!$S$2:$S$99,Ouput_table!$I$2:$I$99,Summary_species!G225,Ouput_table!$T$2:$T$99,"&gt;0"))</f>
        <v/>
      </c>
      <c r="M225" s="81" t="str">
        <f t="shared" si="7"/>
        <v/>
      </c>
      <c r="O225" s="90"/>
      <c r="P225" s="90"/>
      <c r="Q225" s="90"/>
    </row>
    <row r="226" spans="4:17" x14ac:dyDescent="0.25">
      <c r="D226" t="str">
        <f>IF(LEN(G226)&lt;2,"",COUNTIFS(Ouput_table!$I$2:$I$99,Summary_species!G226,Ouput_table!$T$2:$T$99,0))</f>
        <v/>
      </c>
      <c r="E226" t="str">
        <f>IF(LEN(G226)&lt;2,"",COUNTIFS(Ouput_table!$I$2:$I$99,Summary_species!G226,Ouput_table!$T$2:$T$99,"&gt;0"))</f>
        <v/>
      </c>
      <c r="F226" t="str">
        <f>IF(LEN(G226)&lt;2,"",COUNTIF(Ouput_table!$I$2:$I$100,Summary_species!G226))</f>
        <v/>
      </c>
      <c r="H226" t="str">
        <f>IF(LEN(G226)&lt;2,"",SUMIF(Ouput_table!$I$2:$I$100,Summary_species!G226,Ouput_table!$N$2:$N$99))</f>
        <v/>
      </c>
      <c r="I226" t="str">
        <f>IF(LEN(G226)&lt;2,"",SUMIF(Ouput_table!$I$2:$I$100,Summary_species!G226,Ouput_table!$S$2:$S$99))</f>
        <v/>
      </c>
      <c r="J226" s="81" t="str">
        <f t="shared" si="6"/>
        <v/>
      </c>
      <c r="K226" t="str">
        <f>IF(LEN(G226)&lt;2,"",SUMIFS(Ouput_table!$N$2:$N$99,Ouput_table!$I$2:$I$99,Summary_species!G226,Ouput_table!$T$2:$T$99,"&gt;0"))</f>
        <v/>
      </c>
      <c r="L226" t="str">
        <f>IF(LEN(G226)&lt;2,"",SUMIFS(Ouput_table!$S$2:$S$99,Ouput_table!$I$2:$I$99,Summary_species!G226,Ouput_table!$T$2:$T$99,"&gt;0"))</f>
        <v/>
      </c>
      <c r="M226" s="81" t="str">
        <f t="shared" si="7"/>
        <v/>
      </c>
      <c r="O226" s="90"/>
      <c r="P226" s="90"/>
      <c r="Q226" s="90"/>
    </row>
    <row r="227" spans="4:17" x14ac:dyDescent="0.25">
      <c r="D227" t="str">
        <f>IF(LEN(G227)&lt;2,"",COUNTIFS(Ouput_table!$I$2:$I$99,Summary_species!G227,Ouput_table!$T$2:$T$99,0))</f>
        <v/>
      </c>
      <c r="E227" t="str">
        <f>IF(LEN(G227)&lt;2,"",COUNTIFS(Ouput_table!$I$2:$I$99,Summary_species!G227,Ouput_table!$T$2:$T$99,"&gt;0"))</f>
        <v/>
      </c>
      <c r="F227" t="str">
        <f>IF(LEN(G227)&lt;2,"",COUNTIF(Ouput_table!$I$2:$I$100,Summary_species!G227))</f>
        <v/>
      </c>
      <c r="H227" t="str">
        <f>IF(LEN(G227)&lt;2,"",SUMIF(Ouput_table!$I$2:$I$100,Summary_species!G227,Ouput_table!$N$2:$N$99))</f>
        <v/>
      </c>
      <c r="I227" t="str">
        <f>IF(LEN(G227)&lt;2,"",SUMIF(Ouput_table!$I$2:$I$100,Summary_species!G227,Ouput_table!$S$2:$S$99))</f>
        <v/>
      </c>
      <c r="J227" s="81" t="str">
        <f t="shared" si="6"/>
        <v/>
      </c>
      <c r="K227" t="str">
        <f>IF(LEN(G227)&lt;2,"",SUMIFS(Ouput_table!$N$2:$N$99,Ouput_table!$I$2:$I$99,Summary_species!G227,Ouput_table!$T$2:$T$99,"&gt;0"))</f>
        <v/>
      </c>
      <c r="L227" t="str">
        <f>IF(LEN(G227)&lt;2,"",SUMIFS(Ouput_table!$S$2:$S$99,Ouput_table!$I$2:$I$99,Summary_species!G227,Ouput_table!$T$2:$T$99,"&gt;0"))</f>
        <v/>
      </c>
      <c r="M227" s="81" t="str">
        <f t="shared" si="7"/>
        <v/>
      </c>
      <c r="O227" s="90"/>
      <c r="P227" s="90"/>
      <c r="Q227" s="90"/>
    </row>
    <row r="228" spans="4:17" x14ac:dyDescent="0.25">
      <c r="D228" t="str">
        <f>IF(LEN(G228)&lt;2,"",COUNTIFS(Ouput_table!$I$2:$I$99,Summary_species!G228,Ouput_table!$T$2:$T$99,0))</f>
        <v/>
      </c>
      <c r="E228" t="str">
        <f>IF(LEN(G228)&lt;2,"",COUNTIFS(Ouput_table!$I$2:$I$99,Summary_species!G228,Ouput_table!$T$2:$T$99,"&gt;0"))</f>
        <v/>
      </c>
      <c r="F228" t="str">
        <f>IF(LEN(G228)&lt;2,"",COUNTIF(Ouput_table!$I$2:$I$100,Summary_species!G228))</f>
        <v/>
      </c>
      <c r="H228" t="str">
        <f>IF(LEN(G228)&lt;2,"",SUMIF(Ouput_table!$I$2:$I$100,Summary_species!G228,Ouput_table!$N$2:$N$99))</f>
        <v/>
      </c>
      <c r="I228" t="str">
        <f>IF(LEN(G228)&lt;2,"",SUMIF(Ouput_table!$I$2:$I$100,Summary_species!G228,Ouput_table!$S$2:$S$99))</f>
        <v/>
      </c>
      <c r="J228" s="81" t="str">
        <f t="shared" si="6"/>
        <v/>
      </c>
      <c r="K228" t="str">
        <f>IF(LEN(G228)&lt;2,"",SUMIFS(Ouput_table!$N$2:$N$99,Ouput_table!$I$2:$I$99,Summary_species!G228,Ouput_table!$T$2:$T$99,"&gt;0"))</f>
        <v/>
      </c>
      <c r="L228" t="str">
        <f>IF(LEN(G228)&lt;2,"",SUMIFS(Ouput_table!$S$2:$S$99,Ouput_table!$I$2:$I$99,Summary_species!G228,Ouput_table!$T$2:$T$99,"&gt;0"))</f>
        <v/>
      </c>
      <c r="M228" s="81" t="str">
        <f t="shared" si="7"/>
        <v/>
      </c>
      <c r="O228" s="90"/>
      <c r="P228" s="90"/>
      <c r="Q228" s="90"/>
    </row>
    <row r="229" spans="4:17" x14ac:dyDescent="0.25">
      <c r="D229" t="str">
        <f>IF(LEN(G229)&lt;2,"",COUNTIFS(Ouput_table!$I$2:$I$99,Summary_species!G229,Ouput_table!$T$2:$T$99,0))</f>
        <v/>
      </c>
      <c r="E229" t="str">
        <f>IF(LEN(G229)&lt;2,"",COUNTIFS(Ouput_table!$I$2:$I$99,Summary_species!G229,Ouput_table!$T$2:$T$99,"&gt;0"))</f>
        <v/>
      </c>
      <c r="F229" t="str">
        <f>IF(LEN(G229)&lt;2,"",COUNTIF(Ouput_table!$I$2:$I$100,Summary_species!G229))</f>
        <v/>
      </c>
      <c r="H229" t="str">
        <f>IF(LEN(G229)&lt;2,"",SUMIF(Ouput_table!$I$2:$I$100,Summary_species!G229,Ouput_table!$N$2:$N$99))</f>
        <v/>
      </c>
      <c r="I229" t="str">
        <f>IF(LEN(G229)&lt;2,"",SUMIF(Ouput_table!$I$2:$I$100,Summary_species!G229,Ouput_table!$S$2:$S$99))</f>
        <v/>
      </c>
      <c r="J229" s="81" t="str">
        <f t="shared" si="6"/>
        <v/>
      </c>
      <c r="K229" t="str">
        <f>IF(LEN(G229)&lt;2,"",SUMIFS(Ouput_table!$N$2:$N$99,Ouput_table!$I$2:$I$99,Summary_species!G229,Ouput_table!$T$2:$T$99,"&gt;0"))</f>
        <v/>
      </c>
      <c r="L229" t="str">
        <f>IF(LEN(G229)&lt;2,"",SUMIFS(Ouput_table!$S$2:$S$99,Ouput_table!$I$2:$I$99,Summary_species!G229,Ouput_table!$T$2:$T$99,"&gt;0"))</f>
        <v/>
      </c>
      <c r="M229" s="81" t="str">
        <f t="shared" si="7"/>
        <v/>
      </c>
      <c r="O229" s="90"/>
      <c r="P229" s="90"/>
      <c r="Q229" s="90"/>
    </row>
    <row r="230" spans="4:17" x14ac:dyDescent="0.25">
      <c r="D230" t="str">
        <f>IF(LEN(G230)&lt;2,"",COUNTIFS(Ouput_table!$I$2:$I$99,Summary_species!G230,Ouput_table!$T$2:$T$99,0))</f>
        <v/>
      </c>
      <c r="E230" t="str">
        <f>IF(LEN(G230)&lt;2,"",COUNTIFS(Ouput_table!$I$2:$I$99,Summary_species!G230,Ouput_table!$T$2:$T$99,"&gt;0"))</f>
        <v/>
      </c>
      <c r="F230" t="str">
        <f>IF(LEN(G230)&lt;2,"",COUNTIF(Ouput_table!$I$2:$I$100,Summary_species!G230))</f>
        <v/>
      </c>
      <c r="H230" t="str">
        <f>IF(LEN(G230)&lt;2,"",SUMIF(Ouput_table!$I$2:$I$100,Summary_species!G230,Ouput_table!$N$2:$N$99))</f>
        <v/>
      </c>
      <c r="I230" t="str">
        <f>IF(LEN(G230)&lt;2,"",SUMIF(Ouput_table!$I$2:$I$100,Summary_species!G230,Ouput_table!$S$2:$S$99))</f>
        <v/>
      </c>
      <c r="J230" s="81" t="str">
        <f t="shared" si="6"/>
        <v/>
      </c>
      <c r="K230" t="str">
        <f>IF(LEN(G230)&lt;2,"",SUMIFS(Ouput_table!$N$2:$N$99,Ouput_table!$I$2:$I$99,Summary_species!G230,Ouput_table!$T$2:$T$99,"&gt;0"))</f>
        <v/>
      </c>
      <c r="L230" t="str">
        <f>IF(LEN(G230)&lt;2,"",SUMIFS(Ouput_table!$S$2:$S$99,Ouput_table!$I$2:$I$99,Summary_species!G230,Ouput_table!$T$2:$T$99,"&gt;0"))</f>
        <v/>
      </c>
      <c r="M230" s="81" t="str">
        <f t="shared" si="7"/>
        <v/>
      </c>
      <c r="O230" s="90"/>
      <c r="P230" s="90"/>
      <c r="Q230" s="90"/>
    </row>
    <row r="231" spans="4:17" x14ac:dyDescent="0.25">
      <c r="D231" t="str">
        <f>IF(LEN(G231)&lt;2,"",COUNTIFS(Ouput_table!$I$2:$I$99,Summary_species!G231,Ouput_table!$T$2:$T$99,0))</f>
        <v/>
      </c>
      <c r="E231" t="str">
        <f>IF(LEN(G231)&lt;2,"",COUNTIFS(Ouput_table!$I$2:$I$99,Summary_species!G231,Ouput_table!$T$2:$T$99,"&gt;0"))</f>
        <v/>
      </c>
      <c r="F231" t="str">
        <f>IF(LEN(G231)&lt;2,"",COUNTIF(Ouput_table!$I$2:$I$100,Summary_species!G231))</f>
        <v/>
      </c>
      <c r="H231" t="str">
        <f>IF(LEN(G231)&lt;2,"",SUMIF(Ouput_table!$I$2:$I$100,Summary_species!G231,Ouput_table!$N$2:$N$99))</f>
        <v/>
      </c>
      <c r="I231" t="str">
        <f>IF(LEN(G231)&lt;2,"",SUMIF(Ouput_table!$I$2:$I$100,Summary_species!G231,Ouput_table!$S$2:$S$99))</f>
        <v/>
      </c>
      <c r="J231" s="81" t="str">
        <f t="shared" si="6"/>
        <v/>
      </c>
      <c r="K231" t="str">
        <f>IF(LEN(G231)&lt;2,"",SUMIFS(Ouput_table!$N$2:$N$99,Ouput_table!$I$2:$I$99,Summary_species!G231,Ouput_table!$T$2:$T$99,"&gt;0"))</f>
        <v/>
      </c>
      <c r="L231" t="str">
        <f>IF(LEN(G231)&lt;2,"",SUMIFS(Ouput_table!$S$2:$S$99,Ouput_table!$I$2:$I$99,Summary_species!G231,Ouput_table!$T$2:$T$99,"&gt;0"))</f>
        <v/>
      </c>
      <c r="M231" s="81" t="str">
        <f t="shared" si="7"/>
        <v/>
      </c>
      <c r="O231" s="90"/>
      <c r="P231" s="90"/>
      <c r="Q231" s="90"/>
    </row>
    <row r="232" spans="4:17" x14ac:dyDescent="0.25">
      <c r="D232" t="str">
        <f>IF(LEN(G232)&lt;2,"",COUNTIFS(Ouput_table!$I$2:$I$99,Summary_species!G232,Ouput_table!$T$2:$T$99,0))</f>
        <v/>
      </c>
      <c r="E232" t="str">
        <f>IF(LEN(G232)&lt;2,"",COUNTIFS(Ouput_table!$I$2:$I$99,Summary_species!G232,Ouput_table!$T$2:$T$99,"&gt;0"))</f>
        <v/>
      </c>
      <c r="F232" t="str">
        <f>IF(LEN(G232)&lt;2,"",COUNTIF(Ouput_table!$I$2:$I$100,Summary_species!G232))</f>
        <v/>
      </c>
      <c r="H232" t="str">
        <f>IF(LEN(G232)&lt;2,"",SUMIF(Ouput_table!$I$2:$I$100,Summary_species!G232,Ouput_table!$N$2:$N$99))</f>
        <v/>
      </c>
      <c r="I232" t="str">
        <f>IF(LEN(G232)&lt;2,"",SUMIF(Ouput_table!$I$2:$I$100,Summary_species!G232,Ouput_table!$S$2:$S$99))</f>
        <v/>
      </c>
      <c r="J232" s="81" t="str">
        <f t="shared" si="6"/>
        <v/>
      </c>
      <c r="K232" t="str">
        <f>IF(LEN(G232)&lt;2,"",SUMIFS(Ouput_table!$N$2:$N$99,Ouput_table!$I$2:$I$99,Summary_species!G232,Ouput_table!$T$2:$T$99,"&gt;0"))</f>
        <v/>
      </c>
      <c r="L232" t="str">
        <f>IF(LEN(G232)&lt;2,"",SUMIFS(Ouput_table!$S$2:$S$99,Ouput_table!$I$2:$I$99,Summary_species!G232,Ouput_table!$T$2:$T$99,"&gt;0"))</f>
        <v/>
      </c>
      <c r="M232" s="81" t="str">
        <f t="shared" si="7"/>
        <v/>
      </c>
      <c r="O232" s="90"/>
      <c r="P232" s="90"/>
      <c r="Q232" s="90"/>
    </row>
    <row r="233" spans="4:17" x14ac:dyDescent="0.25">
      <c r="D233" t="str">
        <f>IF(LEN(G233)&lt;2,"",COUNTIFS(Ouput_table!$I$2:$I$99,Summary_species!G233,Ouput_table!$T$2:$T$99,0))</f>
        <v/>
      </c>
      <c r="E233" t="str">
        <f>IF(LEN(G233)&lt;2,"",COUNTIFS(Ouput_table!$I$2:$I$99,Summary_species!G233,Ouput_table!$T$2:$T$99,"&gt;0"))</f>
        <v/>
      </c>
      <c r="F233" t="str">
        <f>IF(LEN(G233)&lt;2,"",COUNTIF(Ouput_table!$I$2:$I$100,Summary_species!G233))</f>
        <v/>
      </c>
      <c r="H233" t="str">
        <f>IF(LEN(G233)&lt;2,"",SUMIF(Ouput_table!$I$2:$I$100,Summary_species!G233,Ouput_table!$N$2:$N$99))</f>
        <v/>
      </c>
      <c r="I233" t="str">
        <f>IF(LEN(G233)&lt;2,"",SUMIF(Ouput_table!$I$2:$I$100,Summary_species!G233,Ouput_table!$S$2:$S$99))</f>
        <v/>
      </c>
      <c r="J233" s="81" t="str">
        <f t="shared" si="6"/>
        <v/>
      </c>
      <c r="K233" t="str">
        <f>IF(LEN(G233)&lt;2,"",SUMIFS(Ouput_table!$N$2:$N$99,Ouput_table!$I$2:$I$99,Summary_species!G233,Ouput_table!$T$2:$T$99,"&gt;0"))</f>
        <v/>
      </c>
      <c r="L233" t="str">
        <f>IF(LEN(G233)&lt;2,"",SUMIFS(Ouput_table!$S$2:$S$99,Ouput_table!$I$2:$I$99,Summary_species!G233,Ouput_table!$T$2:$T$99,"&gt;0"))</f>
        <v/>
      </c>
      <c r="M233" s="81" t="str">
        <f t="shared" si="7"/>
        <v/>
      </c>
      <c r="O233" s="90"/>
      <c r="P233" s="90"/>
      <c r="Q233" s="90"/>
    </row>
    <row r="234" spans="4:17" x14ac:dyDescent="0.25">
      <c r="D234" t="str">
        <f>IF(LEN(G234)&lt;2,"",COUNTIFS(Ouput_table!$I$2:$I$99,Summary_species!G234,Ouput_table!$T$2:$T$99,0))</f>
        <v/>
      </c>
      <c r="E234" t="str">
        <f>IF(LEN(G234)&lt;2,"",COUNTIFS(Ouput_table!$I$2:$I$99,Summary_species!G234,Ouput_table!$T$2:$T$99,"&gt;0"))</f>
        <v/>
      </c>
      <c r="F234" t="str">
        <f>IF(LEN(G234)&lt;2,"",COUNTIF(Ouput_table!$I$2:$I$100,Summary_species!G234))</f>
        <v/>
      </c>
      <c r="H234" t="str">
        <f>IF(LEN(G234)&lt;2,"",SUMIF(Ouput_table!$I$2:$I$100,Summary_species!G234,Ouput_table!$N$2:$N$99))</f>
        <v/>
      </c>
      <c r="I234" t="str">
        <f>IF(LEN(G234)&lt;2,"",SUMIF(Ouput_table!$I$2:$I$100,Summary_species!G234,Ouput_table!$S$2:$S$99))</f>
        <v/>
      </c>
      <c r="J234" s="81" t="str">
        <f t="shared" si="6"/>
        <v/>
      </c>
      <c r="K234" t="str">
        <f>IF(LEN(G234)&lt;2,"",SUMIFS(Ouput_table!$N$2:$N$99,Ouput_table!$I$2:$I$99,Summary_species!G234,Ouput_table!$T$2:$T$99,"&gt;0"))</f>
        <v/>
      </c>
      <c r="L234" t="str">
        <f>IF(LEN(G234)&lt;2,"",SUMIFS(Ouput_table!$S$2:$S$99,Ouput_table!$I$2:$I$99,Summary_species!G234,Ouput_table!$T$2:$T$99,"&gt;0"))</f>
        <v/>
      </c>
      <c r="M234" s="81" t="str">
        <f t="shared" si="7"/>
        <v/>
      </c>
      <c r="O234" s="90"/>
      <c r="P234" s="90"/>
      <c r="Q234" s="90"/>
    </row>
    <row r="235" spans="4:17" x14ac:dyDescent="0.25">
      <c r="D235" t="str">
        <f>IF(LEN(G235)&lt;2,"",COUNTIFS(Ouput_table!$I$2:$I$99,Summary_species!G235,Ouput_table!$T$2:$T$99,0))</f>
        <v/>
      </c>
      <c r="E235" t="str">
        <f>IF(LEN(G235)&lt;2,"",COUNTIFS(Ouput_table!$I$2:$I$99,Summary_species!G235,Ouput_table!$T$2:$T$99,"&gt;0"))</f>
        <v/>
      </c>
      <c r="F235" t="str">
        <f>IF(LEN(G235)&lt;2,"",COUNTIF(Ouput_table!$I$2:$I$100,Summary_species!G235))</f>
        <v/>
      </c>
      <c r="H235" t="str">
        <f>IF(LEN(G235)&lt;2,"",SUMIF(Ouput_table!$I$2:$I$100,Summary_species!G235,Ouput_table!$N$2:$N$99))</f>
        <v/>
      </c>
      <c r="I235" t="str">
        <f>IF(LEN(G235)&lt;2,"",SUMIF(Ouput_table!$I$2:$I$100,Summary_species!G235,Ouput_table!$S$2:$S$99))</f>
        <v/>
      </c>
      <c r="J235" s="81" t="str">
        <f t="shared" si="6"/>
        <v/>
      </c>
      <c r="K235" t="str">
        <f>IF(LEN(G235)&lt;2,"",SUMIFS(Ouput_table!$N$2:$N$99,Ouput_table!$I$2:$I$99,Summary_species!G235,Ouput_table!$T$2:$T$99,"&gt;0"))</f>
        <v/>
      </c>
      <c r="L235" t="str">
        <f>IF(LEN(G235)&lt;2,"",SUMIFS(Ouput_table!$S$2:$S$99,Ouput_table!$I$2:$I$99,Summary_species!G235,Ouput_table!$T$2:$T$99,"&gt;0"))</f>
        <v/>
      </c>
      <c r="M235" s="81" t="str">
        <f t="shared" si="7"/>
        <v/>
      </c>
      <c r="O235" s="90"/>
      <c r="P235" s="90"/>
      <c r="Q235" s="90"/>
    </row>
    <row r="236" spans="4:17" x14ac:dyDescent="0.25">
      <c r="D236" t="str">
        <f>IF(LEN(G236)&lt;2,"",COUNTIFS(Ouput_table!$I$2:$I$99,Summary_species!G236,Ouput_table!$T$2:$T$99,0))</f>
        <v/>
      </c>
      <c r="E236" t="str">
        <f>IF(LEN(G236)&lt;2,"",COUNTIFS(Ouput_table!$I$2:$I$99,Summary_species!G236,Ouput_table!$T$2:$T$99,"&gt;0"))</f>
        <v/>
      </c>
      <c r="F236" t="str">
        <f>IF(LEN(G236)&lt;2,"",COUNTIF(Ouput_table!$I$2:$I$100,Summary_species!G236))</f>
        <v/>
      </c>
      <c r="H236" t="str">
        <f>IF(LEN(G236)&lt;2,"",SUMIF(Ouput_table!$I$2:$I$100,Summary_species!G236,Ouput_table!$N$2:$N$99))</f>
        <v/>
      </c>
      <c r="I236" t="str">
        <f>IF(LEN(G236)&lt;2,"",SUMIF(Ouput_table!$I$2:$I$100,Summary_species!G236,Ouput_table!$S$2:$S$99))</f>
        <v/>
      </c>
      <c r="J236" s="81" t="str">
        <f t="shared" si="6"/>
        <v/>
      </c>
      <c r="K236" t="str">
        <f>IF(LEN(G236)&lt;2,"",SUMIFS(Ouput_table!$N$2:$N$99,Ouput_table!$I$2:$I$99,Summary_species!G236,Ouput_table!$T$2:$T$99,"&gt;0"))</f>
        <v/>
      </c>
      <c r="L236" t="str">
        <f>IF(LEN(G236)&lt;2,"",SUMIFS(Ouput_table!$S$2:$S$99,Ouput_table!$I$2:$I$99,Summary_species!G236,Ouput_table!$T$2:$T$99,"&gt;0"))</f>
        <v/>
      </c>
      <c r="M236" s="81" t="str">
        <f t="shared" si="7"/>
        <v/>
      </c>
      <c r="O236" s="90"/>
      <c r="P236" s="90"/>
      <c r="Q236" s="90"/>
    </row>
    <row r="237" spans="4:17" x14ac:dyDescent="0.25">
      <c r="D237" t="str">
        <f>IF(LEN(G237)&lt;2,"",COUNTIFS(Ouput_table!$I$2:$I$99,Summary_species!G237,Ouput_table!$T$2:$T$99,0))</f>
        <v/>
      </c>
      <c r="E237" t="str">
        <f>IF(LEN(G237)&lt;2,"",COUNTIFS(Ouput_table!$I$2:$I$99,Summary_species!G237,Ouput_table!$T$2:$T$99,"&gt;0"))</f>
        <v/>
      </c>
      <c r="F237" t="str">
        <f>IF(LEN(G237)&lt;2,"",COUNTIF(Ouput_table!$I$2:$I$100,Summary_species!G237))</f>
        <v/>
      </c>
      <c r="H237" t="str">
        <f>IF(LEN(G237)&lt;2,"",SUMIF(Ouput_table!$I$2:$I$100,Summary_species!G237,Ouput_table!$N$2:$N$99))</f>
        <v/>
      </c>
      <c r="I237" t="str">
        <f>IF(LEN(G237)&lt;2,"",SUMIF(Ouput_table!$I$2:$I$100,Summary_species!G237,Ouput_table!$S$2:$S$99))</f>
        <v/>
      </c>
      <c r="J237" s="81" t="str">
        <f t="shared" si="6"/>
        <v/>
      </c>
      <c r="K237" t="str">
        <f>IF(LEN(G237)&lt;2,"",SUMIFS(Ouput_table!$N$2:$N$99,Ouput_table!$I$2:$I$99,Summary_species!G237,Ouput_table!$T$2:$T$99,"&gt;0"))</f>
        <v/>
      </c>
      <c r="L237" t="str">
        <f>IF(LEN(G237)&lt;2,"",SUMIFS(Ouput_table!$S$2:$S$99,Ouput_table!$I$2:$I$99,Summary_species!G237,Ouput_table!$T$2:$T$99,"&gt;0"))</f>
        <v/>
      </c>
      <c r="M237" s="81" t="str">
        <f t="shared" si="7"/>
        <v/>
      </c>
      <c r="O237" s="90"/>
      <c r="P237" s="90"/>
      <c r="Q237" s="90"/>
    </row>
    <row r="238" spans="4:17" x14ac:dyDescent="0.25">
      <c r="D238" t="str">
        <f>IF(LEN(G238)&lt;2,"",COUNTIFS(Ouput_table!$I$2:$I$99,Summary_species!G238,Ouput_table!$T$2:$T$99,0))</f>
        <v/>
      </c>
      <c r="E238" t="str">
        <f>IF(LEN(G238)&lt;2,"",COUNTIFS(Ouput_table!$I$2:$I$99,Summary_species!G238,Ouput_table!$T$2:$T$99,"&gt;0"))</f>
        <v/>
      </c>
      <c r="F238" t="str">
        <f>IF(LEN(G238)&lt;2,"",COUNTIF(Ouput_table!$I$2:$I$100,Summary_species!G238))</f>
        <v/>
      </c>
      <c r="H238" t="str">
        <f>IF(LEN(G238)&lt;2,"",SUMIF(Ouput_table!$I$2:$I$100,Summary_species!G238,Ouput_table!$N$2:$N$99))</f>
        <v/>
      </c>
      <c r="I238" t="str">
        <f>IF(LEN(G238)&lt;2,"",SUMIF(Ouput_table!$I$2:$I$100,Summary_species!G238,Ouput_table!$S$2:$S$99))</f>
        <v/>
      </c>
      <c r="J238" s="81" t="str">
        <f t="shared" si="6"/>
        <v/>
      </c>
      <c r="K238" t="str">
        <f>IF(LEN(G238)&lt;2,"",SUMIFS(Ouput_table!$N$2:$N$99,Ouput_table!$I$2:$I$99,Summary_species!G238,Ouput_table!$T$2:$T$99,"&gt;0"))</f>
        <v/>
      </c>
      <c r="L238" t="str">
        <f>IF(LEN(G238)&lt;2,"",SUMIFS(Ouput_table!$S$2:$S$99,Ouput_table!$I$2:$I$99,Summary_species!G238,Ouput_table!$T$2:$T$99,"&gt;0"))</f>
        <v/>
      </c>
      <c r="M238" s="81" t="str">
        <f t="shared" si="7"/>
        <v/>
      </c>
      <c r="O238" s="90"/>
      <c r="P238" s="90"/>
      <c r="Q238" s="90"/>
    </row>
    <row r="239" spans="4:17" x14ac:dyDescent="0.25">
      <c r="D239" t="str">
        <f>IF(LEN(G239)&lt;2,"",COUNTIFS(Ouput_table!$I$2:$I$99,Summary_species!G239,Ouput_table!$T$2:$T$99,0))</f>
        <v/>
      </c>
      <c r="E239" t="str">
        <f>IF(LEN(G239)&lt;2,"",COUNTIFS(Ouput_table!$I$2:$I$99,Summary_species!G239,Ouput_table!$T$2:$T$99,"&gt;0"))</f>
        <v/>
      </c>
      <c r="F239" t="str">
        <f>IF(LEN(G239)&lt;2,"",COUNTIF(Ouput_table!$I$2:$I$100,Summary_species!G239))</f>
        <v/>
      </c>
      <c r="H239" t="str">
        <f>IF(LEN(G239)&lt;2,"",SUMIF(Ouput_table!$I$2:$I$100,Summary_species!G239,Ouput_table!$N$2:$N$99))</f>
        <v/>
      </c>
      <c r="I239" t="str">
        <f>IF(LEN(G239)&lt;2,"",SUMIF(Ouput_table!$I$2:$I$100,Summary_species!G239,Ouput_table!$S$2:$S$99))</f>
        <v/>
      </c>
      <c r="J239" s="81" t="str">
        <f t="shared" si="6"/>
        <v/>
      </c>
      <c r="K239" t="str">
        <f>IF(LEN(G239)&lt;2,"",SUMIFS(Ouput_table!$N$2:$N$99,Ouput_table!$I$2:$I$99,Summary_species!G239,Ouput_table!$T$2:$T$99,"&gt;0"))</f>
        <v/>
      </c>
      <c r="L239" t="str">
        <f>IF(LEN(G239)&lt;2,"",SUMIFS(Ouput_table!$S$2:$S$99,Ouput_table!$I$2:$I$99,Summary_species!G239,Ouput_table!$T$2:$T$99,"&gt;0"))</f>
        <v/>
      </c>
      <c r="M239" s="81" t="str">
        <f t="shared" si="7"/>
        <v/>
      </c>
      <c r="O239" s="90"/>
      <c r="P239" s="90"/>
      <c r="Q239" s="90"/>
    </row>
    <row r="240" spans="4:17" x14ac:dyDescent="0.25">
      <c r="D240" t="str">
        <f>IF(LEN(G240)&lt;2,"",COUNTIFS(Ouput_table!$I$2:$I$99,Summary_species!G240,Ouput_table!$T$2:$T$99,0))</f>
        <v/>
      </c>
      <c r="E240" t="str">
        <f>IF(LEN(G240)&lt;2,"",COUNTIFS(Ouput_table!$I$2:$I$99,Summary_species!G240,Ouput_table!$T$2:$T$99,"&gt;0"))</f>
        <v/>
      </c>
      <c r="F240" t="str">
        <f>IF(LEN(G240)&lt;2,"",COUNTIF(Ouput_table!$I$2:$I$100,Summary_species!G240))</f>
        <v/>
      </c>
      <c r="H240" t="str">
        <f>IF(LEN(G240)&lt;2,"",SUMIF(Ouput_table!$I$2:$I$100,Summary_species!G240,Ouput_table!$N$2:$N$99))</f>
        <v/>
      </c>
      <c r="I240" t="str">
        <f>IF(LEN(G240)&lt;2,"",SUMIF(Ouput_table!$I$2:$I$100,Summary_species!G240,Ouput_table!$S$2:$S$99))</f>
        <v/>
      </c>
      <c r="J240" s="81" t="str">
        <f t="shared" si="6"/>
        <v/>
      </c>
      <c r="K240" t="str">
        <f>IF(LEN(G240)&lt;2,"",SUMIFS(Ouput_table!$N$2:$N$99,Ouput_table!$I$2:$I$99,Summary_species!G240,Ouput_table!$T$2:$T$99,"&gt;0"))</f>
        <v/>
      </c>
      <c r="L240" t="str">
        <f>IF(LEN(G240)&lt;2,"",SUMIFS(Ouput_table!$S$2:$S$99,Ouput_table!$I$2:$I$99,Summary_species!G240,Ouput_table!$T$2:$T$99,"&gt;0"))</f>
        <v/>
      </c>
      <c r="M240" s="81" t="str">
        <f t="shared" si="7"/>
        <v/>
      </c>
      <c r="O240" s="90"/>
      <c r="P240" s="90"/>
      <c r="Q240" s="90"/>
    </row>
    <row r="241" spans="4:17" x14ac:dyDescent="0.25">
      <c r="D241" t="str">
        <f>IF(LEN(G241)&lt;2,"",COUNTIFS(Ouput_table!$I$2:$I$99,Summary_species!G241,Ouput_table!$T$2:$T$99,0))</f>
        <v/>
      </c>
      <c r="E241" t="str">
        <f>IF(LEN(G241)&lt;2,"",COUNTIFS(Ouput_table!$I$2:$I$99,Summary_species!G241,Ouput_table!$T$2:$T$99,"&gt;0"))</f>
        <v/>
      </c>
      <c r="F241" t="str">
        <f>IF(LEN(G241)&lt;2,"",COUNTIF(Ouput_table!$I$2:$I$100,Summary_species!G241))</f>
        <v/>
      </c>
      <c r="H241" t="str">
        <f>IF(LEN(G241)&lt;2,"",SUMIF(Ouput_table!$I$2:$I$100,Summary_species!G241,Ouput_table!$N$2:$N$99))</f>
        <v/>
      </c>
      <c r="I241" t="str">
        <f>IF(LEN(G241)&lt;2,"",SUMIF(Ouput_table!$I$2:$I$100,Summary_species!G241,Ouput_table!$S$2:$S$99))</f>
        <v/>
      </c>
      <c r="J241" s="81" t="str">
        <f t="shared" si="6"/>
        <v/>
      </c>
      <c r="K241" t="str">
        <f>IF(LEN(G241)&lt;2,"",SUMIFS(Ouput_table!$N$2:$N$99,Ouput_table!$I$2:$I$99,Summary_species!G241,Ouput_table!$T$2:$T$99,"&gt;0"))</f>
        <v/>
      </c>
      <c r="L241" t="str">
        <f>IF(LEN(G241)&lt;2,"",SUMIFS(Ouput_table!$S$2:$S$99,Ouput_table!$I$2:$I$99,Summary_species!G241,Ouput_table!$T$2:$T$99,"&gt;0"))</f>
        <v/>
      </c>
      <c r="M241" s="81" t="str">
        <f t="shared" si="7"/>
        <v/>
      </c>
      <c r="O241" s="90"/>
      <c r="P241" s="90"/>
      <c r="Q241" s="90"/>
    </row>
    <row r="242" spans="4:17" x14ac:dyDescent="0.25">
      <c r="D242" t="str">
        <f>IF(LEN(G242)&lt;2,"",COUNTIFS(Ouput_table!$I$2:$I$99,Summary_species!G242,Ouput_table!$T$2:$T$99,0))</f>
        <v/>
      </c>
      <c r="E242" t="str">
        <f>IF(LEN(G242)&lt;2,"",COUNTIFS(Ouput_table!$I$2:$I$99,Summary_species!G242,Ouput_table!$T$2:$T$99,"&gt;0"))</f>
        <v/>
      </c>
      <c r="F242" t="str">
        <f>IF(LEN(G242)&lt;2,"",COUNTIF(Ouput_table!$I$2:$I$100,Summary_species!G242))</f>
        <v/>
      </c>
      <c r="H242" t="str">
        <f>IF(LEN(G242)&lt;2,"",SUMIF(Ouput_table!$I$2:$I$100,Summary_species!G242,Ouput_table!$N$2:$N$99))</f>
        <v/>
      </c>
      <c r="I242" t="str">
        <f>IF(LEN(G242)&lt;2,"",SUMIF(Ouput_table!$I$2:$I$100,Summary_species!G242,Ouput_table!$S$2:$S$99))</f>
        <v/>
      </c>
      <c r="J242" s="81" t="str">
        <f t="shared" si="6"/>
        <v/>
      </c>
      <c r="K242" t="str">
        <f>IF(LEN(G242)&lt;2,"",SUMIFS(Ouput_table!$N$2:$N$99,Ouput_table!$I$2:$I$99,Summary_species!G242,Ouput_table!$T$2:$T$99,"&gt;0"))</f>
        <v/>
      </c>
      <c r="L242" t="str">
        <f>IF(LEN(G242)&lt;2,"",SUMIFS(Ouput_table!$S$2:$S$99,Ouput_table!$I$2:$I$99,Summary_species!G242,Ouput_table!$T$2:$T$99,"&gt;0"))</f>
        <v/>
      </c>
      <c r="M242" s="81" t="str">
        <f t="shared" si="7"/>
        <v/>
      </c>
      <c r="O242" s="90"/>
      <c r="P242" s="90"/>
      <c r="Q242" s="90"/>
    </row>
    <row r="243" spans="4:17" x14ac:dyDescent="0.25">
      <c r="D243" t="str">
        <f>IF(LEN(G243)&lt;2,"",COUNTIFS(Ouput_table!$I$2:$I$99,Summary_species!G243,Ouput_table!$T$2:$T$99,0))</f>
        <v/>
      </c>
      <c r="E243" t="str">
        <f>IF(LEN(G243)&lt;2,"",COUNTIFS(Ouput_table!$I$2:$I$99,Summary_species!G243,Ouput_table!$T$2:$T$99,"&gt;0"))</f>
        <v/>
      </c>
      <c r="F243" t="str">
        <f>IF(LEN(G243)&lt;2,"",COUNTIF(Ouput_table!$I$2:$I$100,Summary_species!G243))</f>
        <v/>
      </c>
      <c r="H243" t="str">
        <f>IF(LEN(G243)&lt;2,"",SUMIF(Ouput_table!$I$2:$I$100,Summary_species!G243,Ouput_table!$N$2:$N$99))</f>
        <v/>
      </c>
      <c r="I243" t="str">
        <f>IF(LEN(G243)&lt;2,"",SUMIF(Ouput_table!$I$2:$I$100,Summary_species!G243,Ouput_table!$S$2:$S$99))</f>
        <v/>
      </c>
      <c r="J243" s="81" t="str">
        <f t="shared" si="6"/>
        <v/>
      </c>
      <c r="K243" t="str">
        <f>IF(LEN(G243)&lt;2,"",SUMIFS(Ouput_table!$N$2:$N$99,Ouput_table!$I$2:$I$99,Summary_species!G243,Ouput_table!$T$2:$T$99,"&gt;0"))</f>
        <v/>
      </c>
      <c r="L243" t="str">
        <f>IF(LEN(G243)&lt;2,"",SUMIFS(Ouput_table!$S$2:$S$99,Ouput_table!$I$2:$I$99,Summary_species!G243,Ouput_table!$T$2:$T$99,"&gt;0"))</f>
        <v/>
      </c>
      <c r="M243" s="81" t="str">
        <f t="shared" si="7"/>
        <v/>
      </c>
      <c r="O243" s="90"/>
      <c r="P243" s="90"/>
      <c r="Q243" s="90"/>
    </row>
    <row r="244" spans="4:17" x14ac:dyDescent="0.25">
      <c r="D244" t="str">
        <f>IF(LEN(G244)&lt;2,"",COUNTIFS(Ouput_table!$I$2:$I$99,Summary_species!G244,Ouput_table!$T$2:$T$99,0))</f>
        <v/>
      </c>
      <c r="E244" t="str">
        <f>IF(LEN(G244)&lt;2,"",COUNTIFS(Ouput_table!$I$2:$I$99,Summary_species!G244,Ouput_table!$T$2:$T$99,"&gt;0"))</f>
        <v/>
      </c>
      <c r="F244" t="str">
        <f>IF(LEN(G244)&lt;2,"",COUNTIF(Ouput_table!$I$2:$I$100,Summary_species!G244))</f>
        <v/>
      </c>
      <c r="H244" t="str">
        <f>IF(LEN(G244)&lt;2,"",SUMIF(Ouput_table!$I$2:$I$100,Summary_species!G244,Ouput_table!$N$2:$N$99))</f>
        <v/>
      </c>
      <c r="I244" t="str">
        <f>IF(LEN(G244)&lt;2,"",SUMIF(Ouput_table!$I$2:$I$100,Summary_species!G244,Ouput_table!$S$2:$S$99))</f>
        <v/>
      </c>
      <c r="J244" s="81" t="str">
        <f t="shared" si="6"/>
        <v/>
      </c>
      <c r="K244" t="str">
        <f>IF(LEN(G244)&lt;2,"",SUMIFS(Ouput_table!$N$2:$N$99,Ouput_table!$I$2:$I$99,Summary_species!G244,Ouput_table!$T$2:$T$99,"&gt;0"))</f>
        <v/>
      </c>
      <c r="L244" t="str">
        <f>IF(LEN(G244)&lt;2,"",SUMIFS(Ouput_table!$S$2:$S$99,Ouput_table!$I$2:$I$99,Summary_species!G244,Ouput_table!$T$2:$T$99,"&gt;0"))</f>
        <v/>
      </c>
      <c r="M244" s="81" t="str">
        <f t="shared" si="7"/>
        <v/>
      </c>
      <c r="O244" s="90"/>
      <c r="P244" s="90"/>
      <c r="Q244" s="90"/>
    </row>
    <row r="245" spans="4:17" x14ac:dyDescent="0.25">
      <c r="D245" t="str">
        <f>IF(LEN(G245)&lt;2,"",COUNTIFS(Ouput_table!$I$2:$I$99,Summary_species!G245,Ouput_table!$T$2:$T$99,0))</f>
        <v/>
      </c>
      <c r="E245" t="str">
        <f>IF(LEN(G245)&lt;2,"",COUNTIFS(Ouput_table!$I$2:$I$99,Summary_species!G245,Ouput_table!$T$2:$T$99,"&gt;0"))</f>
        <v/>
      </c>
      <c r="F245" t="str">
        <f>IF(LEN(G245)&lt;2,"",COUNTIF(Ouput_table!$I$2:$I$100,Summary_species!G245))</f>
        <v/>
      </c>
      <c r="H245" t="str">
        <f>IF(LEN(G245)&lt;2,"",SUMIF(Ouput_table!$I$2:$I$100,Summary_species!G245,Ouput_table!$N$2:$N$99))</f>
        <v/>
      </c>
      <c r="I245" t="str">
        <f>IF(LEN(G245)&lt;2,"",SUMIF(Ouput_table!$I$2:$I$100,Summary_species!G245,Ouput_table!$S$2:$S$99))</f>
        <v/>
      </c>
      <c r="J245" s="81" t="str">
        <f t="shared" si="6"/>
        <v/>
      </c>
      <c r="K245" t="str">
        <f>IF(LEN(G245)&lt;2,"",SUMIFS(Ouput_table!$N$2:$N$99,Ouput_table!$I$2:$I$99,Summary_species!G245,Ouput_table!$T$2:$T$99,"&gt;0"))</f>
        <v/>
      </c>
      <c r="L245" t="str">
        <f>IF(LEN(G245)&lt;2,"",SUMIFS(Ouput_table!$S$2:$S$99,Ouput_table!$I$2:$I$99,Summary_species!G245,Ouput_table!$T$2:$T$99,"&gt;0"))</f>
        <v/>
      </c>
      <c r="M245" s="81" t="str">
        <f t="shared" si="7"/>
        <v/>
      </c>
      <c r="O245" s="90"/>
      <c r="P245" s="90"/>
      <c r="Q245" s="90"/>
    </row>
    <row r="246" spans="4:17" x14ac:dyDescent="0.25">
      <c r="D246" t="str">
        <f>IF(LEN(G246)&lt;2,"",COUNTIFS(Ouput_table!$I$2:$I$99,Summary_species!G246,Ouput_table!$T$2:$T$99,0))</f>
        <v/>
      </c>
      <c r="E246" t="str">
        <f>IF(LEN(G246)&lt;2,"",COUNTIFS(Ouput_table!$I$2:$I$99,Summary_species!G246,Ouput_table!$T$2:$T$99,"&gt;0"))</f>
        <v/>
      </c>
      <c r="F246" t="str">
        <f>IF(LEN(G246)&lt;2,"",COUNTIF(Ouput_table!$I$2:$I$100,Summary_species!G246))</f>
        <v/>
      </c>
      <c r="H246" t="str">
        <f>IF(LEN(G246)&lt;2,"",SUMIF(Ouput_table!$I$2:$I$100,Summary_species!G246,Ouput_table!$N$2:$N$99))</f>
        <v/>
      </c>
      <c r="I246" t="str">
        <f>IF(LEN(G246)&lt;2,"",SUMIF(Ouput_table!$I$2:$I$100,Summary_species!G246,Ouput_table!$S$2:$S$99))</f>
        <v/>
      </c>
      <c r="J246" s="81" t="str">
        <f t="shared" si="6"/>
        <v/>
      </c>
      <c r="K246" t="str">
        <f>IF(LEN(G246)&lt;2,"",SUMIFS(Ouput_table!$N$2:$N$99,Ouput_table!$I$2:$I$99,Summary_species!G246,Ouput_table!$T$2:$T$99,"&gt;0"))</f>
        <v/>
      </c>
      <c r="L246" t="str">
        <f>IF(LEN(G246)&lt;2,"",SUMIFS(Ouput_table!$S$2:$S$99,Ouput_table!$I$2:$I$99,Summary_species!G246,Ouput_table!$T$2:$T$99,"&gt;0"))</f>
        <v/>
      </c>
      <c r="M246" s="81" t="str">
        <f t="shared" si="7"/>
        <v/>
      </c>
      <c r="O246" s="90"/>
      <c r="P246" s="90"/>
      <c r="Q246" s="90"/>
    </row>
    <row r="247" spans="4:17" x14ac:dyDescent="0.25">
      <c r="D247" t="str">
        <f>IF(LEN(G247)&lt;2,"",COUNTIFS(Ouput_table!$I$2:$I$99,Summary_species!G247,Ouput_table!$T$2:$T$99,0))</f>
        <v/>
      </c>
      <c r="E247" t="str">
        <f>IF(LEN(G247)&lt;2,"",COUNTIFS(Ouput_table!$I$2:$I$99,Summary_species!G247,Ouput_table!$T$2:$T$99,"&gt;0"))</f>
        <v/>
      </c>
      <c r="F247" t="str">
        <f>IF(LEN(G247)&lt;2,"",COUNTIF(Ouput_table!$I$2:$I$100,Summary_species!G247))</f>
        <v/>
      </c>
      <c r="H247" t="str">
        <f>IF(LEN(G247)&lt;2,"",SUMIF(Ouput_table!$I$2:$I$100,Summary_species!G247,Ouput_table!$N$2:$N$99))</f>
        <v/>
      </c>
      <c r="I247" t="str">
        <f>IF(LEN(G247)&lt;2,"",SUMIF(Ouput_table!$I$2:$I$100,Summary_species!G247,Ouput_table!$S$2:$S$99))</f>
        <v/>
      </c>
      <c r="J247" s="81" t="str">
        <f t="shared" si="6"/>
        <v/>
      </c>
      <c r="K247" t="str">
        <f>IF(LEN(G247)&lt;2,"",SUMIFS(Ouput_table!$N$2:$N$99,Ouput_table!$I$2:$I$99,Summary_species!G247,Ouput_table!$T$2:$T$99,"&gt;0"))</f>
        <v/>
      </c>
      <c r="L247" t="str">
        <f>IF(LEN(G247)&lt;2,"",SUMIFS(Ouput_table!$S$2:$S$99,Ouput_table!$I$2:$I$99,Summary_species!G247,Ouput_table!$T$2:$T$99,"&gt;0"))</f>
        <v/>
      </c>
      <c r="M247" s="81" t="str">
        <f t="shared" si="7"/>
        <v/>
      </c>
      <c r="O247" s="90"/>
      <c r="P247" s="90"/>
      <c r="Q247" s="90"/>
    </row>
    <row r="248" spans="4:17" x14ac:dyDescent="0.25">
      <c r="D248" t="str">
        <f>IF(LEN(G248)&lt;2,"",COUNTIFS(Ouput_table!$I$2:$I$99,Summary_species!G248,Ouput_table!$T$2:$T$99,0))</f>
        <v/>
      </c>
      <c r="E248" t="str">
        <f>IF(LEN(G248)&lt;2,"",COUNTIFS(Ouput_table!$I$2:$I$99,Summary_species!G248,Ouput_table!$T$2:$T$99,"&gt;0"))</f>
        <v/>
      </c>
      <c r="F248" t="str">
        <f>IF(LEN(G248)&lt;2,"",COUNTIF(Ouput_table!$I$2:$I$100,Summary_species!G248))</f>
        <v/>
      </c>
      <c r="H248" t="str">
        <f>IF(LEN(G248)&lt;2,"",SUMIF(Ouput_table!$I$2:$I$100,Summary_species!G248,Ouput_table!$N$2:$N$99))</f>
        <v/>
      </c>
      <c r="I248" t="str">
        <f>IF(LEN(G248)&lt;2,"",SUMIF(Ouput_table!$I$2:$I$100,Summary_species!G248,Ouput_table!$S$2:$S$99))</f>
        <v/>
      </c>
      <c r="J248" s="81" t="str">
        <f t="shared" si="6"/>
        <v/>
      </c>
      <c r="K248" t="str">
        <f>IF(LEN(G248)&lt;2,"",SUMIFS(Ouput_table!$N$2:$N$99,Ouput_table!$I$2:$I$99,Summary_species!G248,Ouput_table!$T$2:$T$99,"&gt;0"))</f>
        <v/>
      </c>
      <c r="L248" t="str">
        <f>IF(LEN(G248)&lt;2,"",SUMIFS(Ouput_table!$S$2:$S$99,Ouput_table!$I$2:$I$99,Summary_species!G248,Ouput_table!$T$2:$T$99,"&gt;0"))</f>
        <v/>
      </c>
      <c r="M248" s="81" t="str">
        <f t="shared" si="7"/>
        <v/>
      </c>
      <c r="O248" s="90"/>
      <c r="P248" s="90"/>
      <c r="Q248" s="90"/>
    </row>
    <row r="249" spans="4:17" x14ac:dyDescent="0.25">
      <c r="D249" t="str">
        <f>IF(LEN(G249)&lt;2,"",COUNTIFS(Ouput_table!$I$2:$I$99,Summary_species!G249,Ouput_table!$T$2:$T$99,0))</f>
        <v/>
      </c>
      <c r="E249" t="str">
        <f>IF(LEN(G249)&lt;2,"",COUNTIFS(Ouput_table!$I$2:$I$99,Summary_species!G249,Ouput_table!$T$2:$T$99,"&gt;0"))</f>
        <v/>
      </c>
      <c r="F249" t="str">
        <f>IF(LEN(G249)&lt;2,"",COUNTIF(Ouput_table!$I$2:$I$100,Summary_species!G249))</f>
        <v/>
      </c>
      <c r="H249" t="str">
        <f>IF(LEN(G249)&lt;2,"",SUMIF(Ouput_table!$I$2:$I$100,Summary_species!G249,Ouput_table!$N$2:$N$99))</f>
        <v/>
      </c>
      <c r="I249" t="str">
        <f>IF(LEN(G249)&lt;2,"",SUMIF(Ouput_table!$I$2:$I$100,Summary_species!G249,Ouput_table!$S$2:$S$99))</f>
        <v/>
      </c>
      <c r="J249" s="81" t="str">
        <f t="shared" si="6"/>
        <v/>
      </c>
      <c r="K249" t="str">
        <f>IF(LEN(G249)&lt;2,"",SUMIFS(Ouput_table!$N$2:$N$99,Ouput_table!$I$2:$I$99,Summary_species!G249,Ouput_table!$T$2:$T$99,"&gt;0"))</f>
        <v/>
      </c>
      <c r="L249" t="str">
        <f>IF(LEN(G249)&lt;2,"",SUMIFS(Ouput_table!$S$2:$S$99,Ouput_table!$I$2:$I$99,Summary_species!G249,Ouput_table!$T$2:$T$99,"&gt;0"))</f>
        <v/>
      </c>
      <c r="M249" s="81" t="str">
        <f t="shared" si="7"/>
        <v/>
      </c>
      <c r="O249" s="90"/>
      <c r="P249" s="90"/>
      <c r="Q249" s="90"/>
    </row>
    <row r="250" spans="4:17" x14ac:dyDescent="0.25">
      <c r="D250" t="str">
        <f>IF(LEN(G250)&lt;2,"",COUNTIFS(Ouput_table!$I$2:$I$99,Summary_species!G250,Ouput_table!$T$2:$T$99,0))</f>
        <v/>
      </c>
      <c r="E250" t="str">
        <f>IF(LEN(G250)&lt;2,"",COUNTIFS(Ouput_table!$I$2:$I$99,Summary_species!G250,Ouput_table!$T$2:$T$99,"&gt;0"))</f>
        <v/>
      </c>
      <c r="F250" t="str">
        <f>IF(LEN(G250)&lt;2,"",COUNTIF(Ouput_table!$I$2:$I$100,Summary_species!G250))</f>
        <v/>
      </c>
      <c r="H250" t="str">
        <f>IF(LEN(G250)&lt;2,"",SUMIF(Ouput_table!$I$2:$I$100,Summary_species!G250,Ouput_table!$N$2:$N$99))</f>
        <v/>
      </c>
      <c r="I250" t="str">
        <f>IF(LEN(G250)&lt;2,"",SUMIF(Ouput_table!$I$2:$I$100,Summary_species!G250,Ouput_table!$S$2:$S$99))</f>
        <v/>
      </c>
      <c r="J250" s="81" t="str">
        <f t="shared" si="6"/>
        <v/>
      </c>
      <c r="K250" t="str">
        <f>IF(LEN(G250)&lt;2,"",SUMIFS(Ouput_table!$N$2:$N$99,Ouput_table!$I$2:$I$99,Summary_species!G250,Ouput_table!$T$2:$T$99,"&gt;0"))</f>
        <v/>
      </c>
      <c r="L250" t="str">
        <f>IF(LEN(G250)&lt;2,"",SUMIFS(Ouput_table!$S$2:$S$99,Ouput_table!$I$2:$I$99,Summary_species!G250,Ouput_table!$T$2:$T$99,"&gt;0"))</f>
        <v/>
      </c>
      <c r="M250" s="81" t="str">
        <f t="shared" si="7"/>
        <v/>
      </c>
      <c r="O250" s="90"/>
      <c r="P250" s="90"/>
      <c r="Q250" s="90"/>
    </row>
    <row r="251" spans="4:17" x14ac:dyDescent="0.25">
      <c r="D251" t="str">
        <f>IF(LEN(G251)&lt;2,"",COUNTIFS(Ouput_table!$I$2:$I$99,Summary_species!G251,Ouput_table!$T$2:$T$99,0))</f>
        <v/>
      </c>
      <c r="E251" t="str">
        <f>IF(LEN(G251)&lt;2,"",COUNTIFS(Ouput_table!$I$2:$I$99,Summary_species!G251,Ouput_table!$T$2:$T$99,"&gt;0"))</f>
        <v/>
      </c>
      <c r="F251" t="str">
        <f>IF(LEN(G251)&lt;2,"",COUNTIF(Ouput_table!$I$2:$I$100,Summary_species!G251))</f>
        <v/>
      </c>
      <c r="H251" t="str">
        <f>IF(LEN(G251)&lt;2,"",SUMIF(Ouput_table!$I$2:$I$100,Summary_species!G251,Ouput_table!$N$2:$N$99))</f>
        <v/>
      </c>
      <c r="I251" t="str">
        <f>IF(LEN(G251)&lt;2,"",SUMIF(Ouput_table!$I$2:$I$100,Summary_species!G251,Ouput_table!$S$2:$S$99))</f>
        <v/>
      </c>
      <c r="J251" s="81" t="str">
        <f t="shared" si="6"/>
        <v/>
      </c>
      <c r="K251" t="str">
        <f>IF(LEN(G251)&lt;2,"",SUMIFS(Ouput_table!$N$2:$N$99,Ouput_table!$I$2:$I$99,Summary_species!G251,Ouput_table!$T$2:$T$99,"&gt;0"))</f>
        <v/>
      </c>
      <c r="L251" t="str">
        <f>IF(LEN(G251)&lt;2,"",SUMIFS(Ouput_table!$S$2:$S$99,Ouput_table!$I$2:$I$99,Summary_species!G251,Ouput_table!$T$2:$T$99,"&gt;0"))</f>
        <v/>
      </c>
      <c r="M251" s="81" t="str">
        <f t="shared" si="7"/>
        <v/>
      </c>
      <c r="O251" s="90"/>
      <c r="P251" s="90"/>
      <c r="Q251" s="90"/>
    </row>
    <row r="252" spans="4:17" x14ac:dyDescent="0.25">
      <c r="D252" t="str">
        <f>IF(LEN(G252)&lt;2,"",COUNTIFS(Ouput_table!$I$2:$I$99,Summary_species!G252,Ouput_table!$T$2:$T$99,0))</f>
        <v/>
      </c>
      <c r="E252" t="str">
        <f>IF(LEN(G252)&lt;2,"",COUNTIFS(Ouput_table!$I$2:$I$99,Summary_species!G252,Ouput_table!$T$2:$T$99,"&gt;0"))</f>
        <v/>
      </c>
      <c r="F252" t="str">
        <f>IF(LEN(G252)&lt;2,"",COUNTIF(Ouput_table!$I$2:$I$100,Summary_species!G252))</f>
        <v/>
      </c>
      <c r="H252" t="str">
        <f>IF(LEN(G252)&lt;2,"",SUMIF(Ouput_table!$I$2:$I$100,Summary_species!G252,Ouput_table!$N$2:$N$99))</f>
        <v/>
      </c>
      <c r="I252" t="str">
        <f>IF(LEN(G252)&lt;2,"",SUMIF(Ouput_table!$I$2:$I$100,Summary_species!G252,Ouput_table!$S$2:$S$99))</f>
        <v/>
      </c>
      <c r="J252" s="81" t="str">
        <f t="shared" si="6"/>
        <v/>
      </c>
      <c r="K252" t="str">
        <f>IF(LEN(G252)&lt;2,"",SUMIFS(Ouput_table!$N$2:$N$99,Ouput_table!$I$2:$I$99,Summary_species!G252,Ouput_table!$T$2:$T$99,"&gt;0"))</f>
        <v/>
      </c>
      <c r="L252" t="str">
        <f>IF(LEN(G252)&lt;2,"",SUMIFS(Ouput_table!$S$2:$S$99,Ouput_table!$I$2:$I$99,Summary_species!G252,Ouput_table!$T$2:$T$99,"&gt;0"))</f>
        <v/>
      </c>
      <c r="M252" s="81" t="str">
        <f t="shared" si="7"/>
        <v/>
      </c>
      <c r="O252" s="90"/>
      <c r="P252" s="90"/>
      <c r="Q252" s="90"/>
    </row>
    <row r="253" spans="4:17" x14ac:dyDescent="0.25">
      <c r="D253" t="str">
        <f>IF(LEN(G253)&lt;2,"",COUNTIFS(Ouput_table!$I$2:$I$99,Summary_species!G253,Ouput_table!$T$2:$T$99,0))</f>
        <v/>
      </c>
      <c r="E253" t="str">
        <f>IF(LEN(G253)&lt;2,"",COUNTIFS(Ouput_table!$I$2:$I$99,Summary_species!G253,Ouput_table!$T$2:$T$99,"&gt;0"))</f>
        <v/>
      </c>
      <c r="F253" t="str">
        <f>IF(LEN(G253)&lt;2,"",COUNTIF(Ouput_table!$I$2:$I$100,Summary_species!G253))</f>
        <v/>
      </c>
      <c r="H253" t="str">
        <f>IF(LEN(G253)&lt;2,"",SUMIF(Ouput_table!$I$2:$I$100,Summary_species!G253,Ouput_table!$N$2:$N$99))</f>
        <v/>
      </c>
      <c r="I253" t="str">
        <f>IF(LEN(G253)&lt;2,"",SUMIF(Ouput_table!$I$2:$I$100,Summary_species!G253,Ouput_table!$S$2:$S$99))</f>
        <v/>
      </c>
      <c r="J253" s="81" t="str">
        <f t="shared" si="6"/>
        <v/>
      </c>
      <c r="K253" t="str">
        <f>IF(LEN(G253)&lt;2,"",SUMIFS(Ouput_table!$N$2:$N$99,Ouput_table!$I$2:$I$99,Summary_species!G253,Ouput_table!$T$2:$T$99,"&gt;0"))</f>
        <v/>
      </c>
      <c r="L253" t="str">
        <f>IF(LEN(G253)&lt;2,"",SUMIFS(Ouput_table!$S$2:$S$99,Ouput_table!$I$2:$I$99,Summary_species!G253,Ouput_table!$T$2:$T$99,"&gt;0"))</f>
        <v/>
      </c>
      <c r="M253" s="81" t="str">
        <f t="shared" si="7"/>
        <v/>
      </c>
      <c r="O253" s="90"/>
      <c r="P253" s="90"/>
      <c r="Q253" s="90"/>
    </row>
    <row r="254" spans="4:17" x14ac:dyDescent="0.25">
      <c r="D254" t="str">
        <f>IF(LEN(G254)&lt;2,"",COUNTIFS(Ouput_table!$I$2:$I$99,Summary_species!G254,Ouput_table!$T$2:$T$99,0))</f>
        <v/>
      </c>
      <c r="E254" t="str">
        <f>IF(LEN(G254)&lt;2,"",COUNTIFS(Ouput_table!$I$2:$I$99,Summary_species!G254,Ouput_table!$T$2:$T$99,"&gt;0"))</f>
        <v/>
      </c>
      <c r="F254" t="str">
        <f>IF(LEN(G254)&lt;2,"",COUNTIF(Ouput_table!$I$2:$I$100,Summary_species!G254))</f>
        <v/>
      </c>
      <c r="H254" t="str">
        <f>IF(LEN(G254)&lt;2,"",SUMIF(Ouput_table!$I$2:$I$100,Summary_species!G254,Ouput_table!$N$2:$N$99))</f>
        <v/>
      </c>
      <c r="I254" t="str">
        <f>IF(LEN(G254)&lt;2,"",SUMIF(Ouput_table!$I$2:$I$100,Summary_species!G254,Ouput_table!$S$2:$S$99))</f>
        <v/>
      </c>
      <c r="J254" s="81" t="str">
        <f t="shared" si="6"/>
        <v/>
      </c>
      <c r="K254" t="str">
        <f>IF(LEN(G254)&lt;2,"",SUMIFS(Ouput_table!$N$2:$N$99,Ouput_table!$I$2:$I$99,Summary_species!G254,Ouput_table!$T$2:$T$99,"&gt;0"))</f>
        <v/>
      </c>
      <c r="L254" t="str">
        <f>IF(LEN(G254)&lt;2,"",SUMIFS(Ouput_table!$S$2:$S$99,Ouput_table!$I$2:$I$99,Summary_species!G254,Ouput_table!$T$2:$T$99,"&gt;0"))</f>
        <v/>
      </c>
      <c r="M254" s="81" t="str">
        <f t="shared" si="7"/>
        <v/>
      </c>
      <c r="O254" s="90"/>
      <c r="P254" s="90"/>
      <c r="Q254" s="90"/>
    </row>
    <row r="255" spans="4:17" x14ac:dyDescent="0.25">
      <c r="D255" t="str">
        <f>IF(LEN(G255)&lt;2,"",COUNTIFS(Ouput_table!$I$2:$I$99,Summary_species!G255,Ouput_table!$T$2:$T$99,0))</f>
        <v/>
      </c>
      <c r="E255" t="str">
        <f>IF(LEN(G255)&lt;2,"",COUNTIFS(Ouput_table!$I$2:$I$99,Summary_species!G255,Ouput_table!$T$2:$T$99,"&gt;0"))</f>
        <v/>
      </c>
      <c r="F255" t="str">
        <f>IF(LEN(G255)&lt;2,"",COUNTIF(Ouput_table!$I$2:$I$100,Summary_species!G255))</f>
        <v/>
      </c>
      <c r="H255" t="str">
        <f>IF(LEN(G255)&lt;2,"",SUMIF(Ouput_table!$I$2:$I$100,Summary_species!G255,Ouput_table!$N$2:$N$99))</f>
        <v/>
      </c>
      <c r="I255" t="str">
        <f>IF(LEN(G255)&lt;2,"",SUMIF(Ouput_table!$I$2:$I$100,Summary_species!G255,Ouput_table!$S$2:$S$99))</f>
        <v/>
      </c>
      <c r="J255" s="81" t="str">
        <f t="shared" si="6"/>
        <v/>
      </c>
      <c r="K255" t="str">
        <f>IF(LEN(G255)&lt;2,"",SUMIFS(Ouput_table!$N$2:$N$99,Ouput_table!$I$2:$I$99,Summary_species!G255,Ouput_table!$T$2:$T$99,"&gt;0"))</f>
        <v/>
      </c>
      <c r="L255" t="str">
        <f>IF(LEN(G255)&lt;2,"",SUMIFS(Ouput_table!$S$2:$S$99,Ouput_table!$I$2:$I$99,Summary_species!G255,Ouput_table!$T$2:$T$99,"&gt;0"))</f>
        <v/>
      </c>
      <c r="M255" s="81" t="str">
        <f t="shared" si="7"/>
        <v/>
      </c>
      <c r="O255" s="90"/>
      <c r="P255" s="90"/>
      <c r="Q255" s="90"/>
    </row>
    <row r="256" spans="4:17" x14ac:dyDescent="0.25">
      <c r="D256" t="str">
        <f>IF(LEN(G256)&lt;2,"",COUNTIFS(Ouput_table!$I$2:$I$99,Summary_species!G256,Ouput_table!$T$2:$T$99,0))</f>
        <v/>
      </c>
      <c r="E256" t="str">
        <f>IF(LEN(G256)&lt;2,"",COUNTIFS(Ouput_table!$I$2:$I$99,Summary_species!G256,Ouput_table!$T$2:$T$99,"&gt;0"))</f>
        <v/>
      </c>
      <c r="F256" t="str">
        <f>IF(LEN(G256)&lt;2,"",COUNTIF(Ouput_table!$I$2:$I$100,Summary_species!G256))</f>
        <v/>
      </c>
      <c r="H256" t="str">
        <f>IF(LEN(G256)&lt;2,"",SUMIF(Ouput_table!$I$2:$I$100,Summary_species!G256,Ouput_table!$N$2:$N$99))</f>
        <v/>
      </c>
      <c r="I256" t="str">
        <f>IF(LEN(G256)&lt;2,"",SUMIF(Ouput_table!$I$2:$I$100,Summary_species!G256,Ouput_table!$S$2:$S$99))</f>
        <v/>
      </c>
      <c r="J256" s="81" t="str">
        <f t="shared" si="6"/>
        <v/>
      </c>
      <c r="K256" t="str">
        <f>IF(LEN(G256)&lt;2,"",SUMIFS(Ouput_table!$N$2:$N$99,Ouput_table!$I$2:$I$99,Summary_species!G256,Ouput_table!$T$2:$T$99,"&gt;0"))</f>
        <v/>
      </c>
      <c r="L256" t="str">
        <f>IF(LEN(G256)&lt;2,"",SUMIFS(Ouput_table!$S$2:$S$99,Ouput_table!$I$2:$I$99,Summary_species!G256,Ouput_table!$T$2:$T$99,"&gt;0"))</f>
        <v/>
      </c>
      <c r="M256" s="81" t="str">
        <f t="shared" si="7"/>
        <v/>
      </c>
      <c r="O256" s="90"/>
      <c r="P256" s="90"/>
      <c r="Q256" s="90"/>
    </row>
    <row r="257" spans="4:17" x14ac:dyDescent="0.25">
      <c r="D257" t="str">
        <f>IF(LEN(G257)&lt;2,"",COUNTIFS(Ouput_table!$I$2:$I$99,Summary_species!G257,Ouput_table!$T$2:$T$99,0))</f>
        <v/>
      </c>
      <c r="E257" t="str">
        <f>IF(LEN(G257)&lt;2,"",COUNTIFS(Ouput_table!$I$2:$I$99,Summary_species!G257,Ouput_table!$T$2:$T$99,"&gt;0"))</f>
        <v/>
      </c>
      <c r="F257" t="str">
        <f>IF(LEN(G257)&lt;2,"",COUNTIF(Ouput_table!$I$2:$I$100,Summary_species!G257))</f>
        <v/>
      </c>
      <c r="H257" t="str">
        <f>IF(LEN(G257)&lt;2,"",SUMIF(Ouput_table!$I$2:$I$100,Summary_species!G257,Ouput_table!$N$2:$N$99))</f>
        <v/>
      </c>
      <c r="I257" t="str">
        <f>IF(LEN(G257)&lt;2,"",SUMIF(Ouput_table!$I$2:$I$100,Summary_species!G257,Ouput_table!$S$2:$S$99))</f>
        <v/>
      </c>
      <c r="J257" s="81" t="str">
        <f t="shared" si="6"/>
        <v/>
      </c>
      <c r="K257" t="str">
        <f>IF(LEN(G257)&lt;2,"",SUMIFS(Ouput_table!$N$2:$N$99,Ouput_table!$I$2:$I$99,Summary_species!G257,Ouput_table!$T$2:$T$99,"&gt;0"))</f>
        <v/>
      </c>
      <c r="L257" t="str">
        <f>IF(LEN(G257)&lt;2,"",SUMIFS(Ouput_table!$S$2:$S$99,Ouput_table!$I$2:$I$99,Summary_species!G257,Ouput_table!$T$2:$T$99,"&gt;0"))</f>
        <v/>
      </c>
      <c r="M257" s="81" t="str">
        <f t="shared" si="7"/>
        <v/>
      </c>
      <c r="O257" s="90"/>
      <c r="P257" s="90"/>
      <c r="Q257" s="90"/>
    </row>
    <row r="258" spans="4:17" x14ac:dyDescent="0.25">
      <c r="D258" t="str">
        <f>IF(LEN(G258)&lt;2,"",COUNTIFS(Ouput_table!$I$2:$I$99,Summary_species!G258,Ouput_table!$T$2:$T$99,0))</f>
        <v/>
      </c>
      <c r="E258" t="str">
        <f>IF(LEN(G258)&lt;2,"",COUNTIFS(Ouput_table!$I$2:$I$99,Summary_species!G258,Ouput_table!$T$2:$T$99,"&gt;0"))</f>
        <v/>
      </c>
      <c r="F258" t="str">
        <f>IF(LEN(G258)&lt;2,"",COUNTIF(Ouput_table!$I$2:$I$100,Summary_species!G258))</f>
        <v/>
      </c>
      <c r="H258" t="str">
        <f>IF(LEN(G258)&lt;2,"",SUMIF(Ouput_table!$I$2:$I$100,Summary_species!G258,Ouput_table!$N$2:$N$99))</f>
        <v/>
      </c>
      <c r="I258" t="str">
        <f>IF(LEN(G258)&lt;2,"",SUMIF(Ouput_table!$I$2:$I$100,Summary_species!G258,Ouput_table!$S$2:$S$99))</f>
        <v/>
      </c>
      <c r="J258" s="81" t="str">
        <f t="shared" si="6"/>
        <v/>
      </c>
      <c r="K258" t="str">
        <f>IF(LEN(G258)&lt;2,"",SUMIFS(Ouput_table!$N$2:$N$99,Ouput_table!$I$2:$I$99,Summary_species!G258,Ouput_table!$T$2:$T$99,"&gt;0"))</f>
        <v/>
      </c>
      <c r="L258" t="str">
        <f>IF(LEN(G258)&lt;2,"",SUMIFS(Ouput_table!$S$2:$S$99,Ouput_table!$I$2:$I$99,Summary_species!G258,Ouput_table!$T$2:$T$99,"&gt;0"))</f>
        <v/>
      </c>
      <c r="M258" s="81" t="str">
        <f t="shared" si="7"/>
        <v/>
      </c>
      <c r="O258" s="90"/>
      <c r="P258" s="90"/>
      <c r="Q258" s="90"/>
    </row>
    <row r="259" spans="4:17" x14ac:dyDescent="0.25">
      <c r="D259" t="str">
        <f>IF(LEN(G259)&lt;2,"",COUNTIFS(Ouput_table!$I$2:$I$99,Summary_species!G259,Ouput_table!$T$2:$T$99,0))</f>
        <v/>
      </c>
      <c r="E259" t="str">
        <f>IF(LEN(G259)&lt;2,"",COUNTIFS(Ouput_table!$I$2:$I$99,Summary_species!G259,Ouput_table!$T$2:$T$99,"&gt;0"))</f>
        <v/>
      </c>
      <c r="F259" t="str">
        <f>IF(LEN(G259)&lt;2,"",COUNTIF(Ouput_table!$I$2:$I$100,Summary_species!G259))</f>
        <v/>
      </c>
      <c r="H259" t="str">
        <f>IF(LEN(G259)&lt;2,"",SUMIF(Ouput_table!$I$2:$I$100,Summary_species!G259,Ouput_table!$N$2:$N$99))</f>
        <v/>
      </c>
      <c r="I259" t="str">
        <f>IF(LEN(G259)&lt;2,"",SUMIF(Ouput_table!$I$2:$I$100,Summary_species!G259,Ouput_table!$S$2:$S$99))</f>
        <v/>
      </c>
      <c r="J259" s="81" t="str">
        <f t="shared" si="6"/>
        <v/>
      </c>
      <c r="K259" t="str">
        <f>IF(LEN(G259)&lt;2,"",SUMIFS(Ouput_table!$N$2:$N$99,Ouput_table!$I$2:$I$99,Summary_species!G259,Ouput_table!$T$2:$T$99,"&gt;0"))</f>
        <v/>
      </c>
      <c r="L259" t="str">
        <f>IF(LEN(G259)&lt;2,"",SUMIFS(Ouput_table!$S$2:$S$99,Ouput_table!$I$2:$I$99,Summary_species!G259,Ouput_table!$T$2:$T$99,"&gt;0"))</f>
        <v/>
      </c>
      <c r="M259" s="81" t="str">
        <f t="shared" si="7"/>
        <v/>
      </c>
      <c r="O259" s="90"/>
      <c r="P259" s="90"/>
      <c r="Q259" s="90"/>
    </row>
    <row r="260" spans="4:17" x14ac:dyDescent="0.25">
      <c r="D260" t="str">
        <f>IF(LEN(G260)&lt;2,"",COUNTIFS(Ouput_table!$I$2:$I$99,Summary_species!G260,Ouput_table!$T$2:$T$99,0))</f>
        <v/>
      </c>
      <c r="E260" t="str">
        <f>IF(LEN(G260)&lt;2,"",COUNTIFS(Ouput_table!$I$2:$I$99,Summary_species!G260,Ouput_table!$T$2:$T$99,"&gt;0"))</f>
        <v/>
      </c>
      <c r="F260" t="str">
        <f>IF(LEN(G260)&lt;2,"",COUNTIF(Ouput_table!$I$2:$I$100,Summary_species!G260))</f>
        <v/>
      </c>
      <c r="H260" t="str">
        <f>IF(LEN(G260)&lt;2,"",SUMIF(Ouput_table!$I$2:$I$100,Summary_species!G260,Ouput_table!$N$2:$N$99))</f>
        <v/>
      </c>
      <c r="I260" t="str">
        <f>IF(LEN(G260)&lt;2,"",SUMIF(Ouput_table!$I$2:$I$100,Summary_species!G260,Ouput_table!$S$2:$S$99))</f>
        <v/>
      </c>
      <c r="J260" s="81" t="str">
        <f t="shared" ref="J260:J323" si="8">IF(LEN(G260)&lt;2,"",((H260-I260)/(H260)))</f>
        <v/>
      </c>
      <c r="K260" t="str">
        <f>IF(LEN(G260)&lt;2,"",SUMIFS(Ouput_table!$N$2:$N$99,Ouput_table!$I$2:$I$99,Summary_species!G260,Ouput_table!$T$2:$T$99,"&gt;0"))</f>
        <v/>
      </c>
      <c r="L260" t="str">
        <f>IF(LEN(G260)&lt;2,"",SUMIFS(Ouput_table!$S$2:$S$99,Ouput_table!$I$2:$I$99,Summary_species!G260,Ouput_table!$T$2:$T$99,"&gt;0"))</f>
        <v/>
      </c>
      <c r="M260" s="81" t="str">
        <f t="shared" ref="M260:M323" si="9">IF(LEN(G260)&lt;2,"",((K260-L260)/(K260)))</f>
        <v/>
      </c>
      <c r="O260" s="90"/>
      <c r="P260" s="90"/>
      <c r="Q260" s="90"/>
    </row>
    <row r="261" spans="4:17" x14ac:dyDescent="0.25">
      <c r="D261" t="str">
        <f>IF(LEN(G261)&lt;2,"",COUNTIFS(Ouput_table!$I$2:$I$99,Summary_species!G261,Ouput_table!$T$2:$T$99,0))</f>
        <v/>
      </c>
      <c r="E261" t="str">
        <f>IF(LEN(G261)&lt;2,"",COUNTIFS(Ouput_table!$I$2:$I$99,Summary_species!G261,Ouput_table!$T$2:$T$99,"&gt;0"))</f>
        <v/>
      </c>
      <c r="F261" t="str">
        <f>IF(LEN(G261)&lt;2,"",COUNTIF(Ouput_table!$I$2:$I$100,Summary_species!G261))</f>
        <v/>
      </c>
      <c r="H261" t="str">
        <f>IF(LEN(G261)&lt;2,"",SUMIF(Ouput_table!$I$2:$I$100,Summary_species!G261,Ouput_table!$N$2:$N$99))</f>
        <v/>
      </c>
      <c r="I261" t="str">
        <f>IF(LEN(G261)&lt;2,"",SUMIF(Ouput_table!$I$2:$I$100,Summary_species!G261,Ouput_table!$S$2:$S$99))</f>
        <v/>
      </c>
      <c r="J261" s="81" t="str">
        <f t="shared" si="8"/>
        <v/>
      </c>
      <c r="K261" t="str">
        <f>IF(LEN(G261)&lt;2,"",SUMIFS(Ouput_table!$N$2:$N$99,Ouput_table!$I$2:$I$99,Summary_species!G261,Ouput_table!$T$2:$T$99,"&gt;0"))</f>
        <v/>
      </c>
      <c r="L261" t="str">
        <f>IF(LEN(G261)&lt;2,"",SUMIFS(Ouput_table!$S$2:$S$99,Ouput_table!$I$2:$I$99,Summary_species!G261,Ouput_table!$T$2:$T$99,"&gt;0"))</f>
        <v/>
      </c>
      <c r="M261" s="81" t="str">
        <f t="shared" si="9"/>
        <v/>
      </c>
      <c r="O261" s="90"/>
      <c r="P261" s="90"/>
      <c r="Q261" s="90"/>
    </row>
    <row r="262" spans="4:17" x14ac:dyDescent="0.25">
      <c r="D262" t="str">
        <f>IF(LEN(G262)&lt;2,"",COUNTIFS(Ouput_table!$I$2:$I$99,Summary_species!G262,Ouput_table!$T$2:$T$99,0))</f>
        <v/>
      </c>
      <c r="E262" t="str">
        <f>IF(LEN(G262)&lt;2,"",COUNTIFS(Ouput_table!$I$2:$I$99,Summary_species!G262,Ouput_table!$T$2:$T$99,"&gt;0"))</f>
        <v/>
      </c>
      <c r="F262" t="str">
        <f>IF(LEN(G262)&lt;2,"",COUNTIF(Ouput_table!$I$2:$I$100,Summary_species!G262))</f>
        <v/>
      </c>
      <c r="H262" t="str">
        <f>IF(LEN(G262)&lt;2,"",SUMIF(Ouput_table!$I$2:$I$100,Summary_species!G262,Ouput_table!$N$2:$N$99))</f>
        <v/>
      </c>
      <c r="I262" t="str">
        <f>IF(LEN(G262)&lt;2,"",SUMIF(Ouput_table!$I$2:$I$100,Summary_species!G262,Ouput_table!$S$2:$S$99))</f>
        <v/>
      </c>
      <c r="J262" s="81" t="str">
        <f t="shared" si="8"/>
        <v/>
      </c>
      <c r="K262" t="str">
        <f>IF(LEN(G262)&lt;2,"",SUMIFS(Ouput_table!$N$2:$N$99,Ouput_table!$I$2:$I$99,Summary_species!G262,Ouput_table!$T$2:$T$99,"&gt;0"))</f>
        <v/>
      </c>
      <c r="L262" t="str">
        <f>IF(LEN(G262)&lt;2,"",SUMIFS(Ouput_table!$S$2:$S$99,Ouput_table!$I$2:$I$99,Summary_species!G262,Ouput_table!$T$2:$T$99,"&gt;0"))</f>
        <v/>
      </c>
      <c r="M262" s="81" t="str">
        <f t="shared" si="9"/>
        <v/>
      </c>
      <c r="O262" s="90"/>
      <c r="P262" s="90"/>
      <c r="Q262" s="90"/>
    </row>
    <row r="263" spans="4:17" x14ac:dyDescent="0.25">
      <c r="D263" t="str">
        <f>IF(LEN(G263)&lt;2,"",COUNTIFS(Ouput_table!$I$2:$I$99,Summary_species!G263,Ouput_table!$T$2:$T$99,0))</f>
        <v/>
      </c>
      <c r="E263" t="str">
        <f>IF(LEN(G263)&lt;2,"",COUNTIFS(Ouput_table!$I$2:$I$99,Summary_species!G263,Ouput_table!$T$2:$T$99,"&gt;0"))</f>
        <v/>
      </c>
      <c r="F263" t="str">
        <f>IF(LEN(G263)&lt;2,"",COUNTIF(Ouput_table!$I$2:$I$100,Summary_species!G263))</f>
        <v/>
      </c>
      <c r="H263" t="str">
        <f>IF(LEN(G263)&lt;2,"",SUMIF(Ouput_table!$I$2:$I$100,Summary_species!G263,Ouput_table!$N$2:$N$99))</f>
        <v/>
      </c>
      <c r="I263" t="str">
        <f>IF(LEN(G263)&lt;2,"",SUMIF(Ouput_table!$I$2:$I$100,Summary_species!G263,Ouput_table!$S$2:$S$99))</f>
        <v/>
      </c>
      <c r="J263" s="81" t="str">
        <f t="shared" si="8"/>
        <v/>
      </c>
      <c r="K263" t="str">
        <f>IF(LEN(G263)&lt;2,"",SUMIFS(Ouput_table!$N$2:$N$99,Ouput_table!$I$2:$I$99,Summary_species!G263,Ouput_table!$T$2:$T$99,"&gt;0"))</f>
        <v/>
      </c>
      <c r="L263" t="str">
        <f>IF(LEN(G263)&lt;2,"",SUMIFS(Ouput_table!$S$2:$S$99,Ouput_table!$I$2:$I$99,Summary_species!G263,Ouput_table!$T$2:$T$99,"&gt;0"))</f>
        <v/>
      </c>
      <c r="M263" s="81" t="str">
        <f t="shared" si="9"/>
        <v/>
      </c>
      <c r="O263" s="90"/>
      <c r="P263" s="90"/>
      <c r="Q263" s="90"/>
    </row>
    <row r="264" spans="4:17" x14ac:dyDescent="0.25">
      <c r="D264" t="str">
        <f>IF(LEN(G264)&lt;2,"",COUNTIFS(Ouput_table!$I$2:$I$99,Summary_species!G264,Ouput_table!$T$2:$T$99,0))</f>
        <v/>
      </c>
      <c r="E264" t="str">
        <f>IF(LEN(G264)&lt;2,"",COUNTIFS(Ouput_table!$I$2:$I$99,Summary_species!G264,Ouput_table!$T$2:$T$99,"&gt;0"))</f>
        <v/>
      </c>
      <c r="F264" t="str">
        <f>IF(LEN(G264)&lt;2,"",COUNTIF(Ouput_table!$I$2:$I$100,Summary_species!G264))</f>
        <v/>
      </c>
      <c r="H264" t="str">
        <f>IF(LEN(G264)&lt;2,"",SUMIF(Ouput_table!$I$2:$I$100,Summary_species!G264,Ouput_table!$N$2:$N$99))</f>
        <v/>
      </c>
      <c r="I264" t="str">
        <f>IF(LEN(G264)&lt;2,"",SUMIF(Ouput_table!$I$2:$I$100,Summary_species!G264,Ouput_table!$S$2:$S$99))</f>
        <v/>
      </c>
      <c r="J264" s="81" t="str">
        <f t="shared" si="8"/>
        <v/>
      </c>
      <c r="K264" t="str">
        <f>IF(LEN(G264)&lt;2,"",SUMIFS(Ouput_table!$N$2:$N$99,Ouput_table!$I$2:$I$99,Summary_species!G264,Ouput_table!$T$2:$T$99,"&gt;0"))</f>
        <v/>
      </c>
      <c r="L264" t="str">
        <f>IF(LEN(G264)&lt;2,"",SUMIFS(Ouput_table!$S$2:$S$99,Ouput_table!$I$2:$I$99,Summary_species!G264,Ouput_table!$T$2:$T$99,"&gt;0"))</f>
        <v/>
      </c>
      <c r="M264" s="81" t="str">
        <f t="shared" si="9"/>
        <v/>
      </c>
      <c r="O264" s="90"/>
      <c r="P264" s="90"/>
      <c r="Q264" s="90"/>
    </row>
    <row r="265" spans="4:17" x14ac:dyDescent="0.25">
      <c r="D265" t="str">
        <f>IF(LEN(G265)&lt;2,"",COUNTIFS(Ouput_table!$I$2:$I$99,Summary_species!G265,Ouput_table!$T$2:$T$99,0))</f>
        <v/>
      </c>
      <c r="E265" t="str">
        <f>IF(LEN(G265)&lt;2,"",COUNTIFS(Ouput_table!$I$2:$I$99,Summary_species!G265,Ouput_table!$T$2:$T$99,"&gt;0"))</f>
        <v/>
      </c>
      <c r="F265" t="str">
        <f>IF(LEN(G265)&lt;2,"",COUNTIF(Ouput_table!$I$2:$I$100,Summary_species!G265))</f>
        <v/>
      </c>
      <c r="H265" t="str">
        <f>IF(LEN(G265)&lt;2,"",SUMIF(Ouput_table!$I$2:$I$100,Summary_species!G265,Ouput_table!$N$2:$N$99))</f>
        <v/>
      </c>
      <c r="I265" t="str">
        <f>IF(LEN(G265)&lt;2,"",SUMIF(Ouput_table!$I$2:$I$100,Summary_species!G265,Ouput_table!$S$2:$S$99))</f>
        <v/>
      </c>
      <c r="J265" s="81" t="str">
        <f t="shared" si="8"/>
        <v/>
      </c>
      <c r="K265" t="str">
        <f>IF(LEN(G265)&lt;2,"",SUMIFS(Ouput_table!$N$2:$N$99,Ouput_table!$I$2:$I$99,Summary_species!G265,Ouput_table!$T$2:$T$99,"&gt;0"))</f>
        <v/>
      </c>
      <c r="L265" t="str">
        <f>IF(LEN(G265)&lt;2,"",SUMIFS(Ouput_table!$S$2:$S$99,Ouput_table!$I$2:$I$99,Summary_species!G265,Ouput_table!$T$2:$T$99,"&gt;0"))</f>
        <v/>
      </c>
      <c r="M265" s="81" t="str">
        <f t="shared" si="9"/>
        <v/>
      </c>
      <c r="O265" s="90"/>
      <c r="P265" s="90"/>
      <c r="Q265" s="90"/>
    </row>
    <row r="266" spans="4:17" x14ac:dyDescent="0.25">
      <c r="D266" t="str">
        <f>IF(LEN(G266)&lt;2,"",COUNTIFS(Ouput_table!$I$2:$I$99,Summary_species!G266,Ouput_table!$T$2:$T$99,0))</f>
        <v/>
      </c>
      <c r="E266" t="str">
        <f>IF(LEN(G266)&lt;2,"",COUNTIFS(Ouput_table!$I$2:$I$99,Summary_species!G266,Ouput_table!$T$2:$T$99,"&gt;0"))</f>
        <v/>
      </c>
      <c r="F266" t="str">
        <f>IF(LEN(G266)&lt;2,"",COUNTIF(Ouput_table!$I$2:$I$100,Summary_species!G266))</f>
        <v/>
      </c>
      <c r="H266" t="str">
        <f>IF(LEN(G266)&lt;2,"",SUMIF(Ouput_table!$I$2:$I$100,Summary_species!G266,Ouput_table!$N$2:$N$99))</f>
        <v/>
      </c>
      <c r="I266" t="str">
        <f>IF(LEN(G266)&lt;2,"",SUMIF(Ouput_table!$I$2:$I$100,Summary_species!G266,Ouput_table!$S$2:$S$99))</f>
        <v/>
      </c>
      <c r="J266" s="81" t="str">
        <f t="shared" si="8"/>
        <v/>
      </c>
      <c r="K266" t="str">
        <f>IF(LEN(G266)&lt;2,"",SUMIFS(Ouput_table!$N$2:$N$99,Ouput_table!$I$2:$I$99,Summary_species!G266,Ouput_table!$T$2:$T$99,"&gt;0"))</f>
        <v/>
      </c>
      <c r="L266" t="str">
        <f>IF(LEN(G266)&lt;2,"",SUMIFS(Ouput_table!$S$2:$S$99,Ouput_table!$I$2:$I$99,Summary_species!G266,Ouput_table!$T$2:$T$99,"&gt;0"))</f>
        <v/>
      </c>
      <c r="M266" s="81" t="str">
        <f t="shared" si="9"/>
        <v/>
      </c>
      <c r="O266" s="90"/>
      <c r="P266" s="90"/>
      <c r="Q266" s="90"/>
    </row>
    <row r="267" spans="4:17" x14ac:dyDescent="0.25">
      <c r="D267" t="str">
        <f>IF(LEN(G267)&lt;2,"",COUNTIFS(Ouput_table!$I$2:$I$99,Summary_species!G267,Ouput_table!$T$2:$T$99,0))</f>
        <v/>
      </c>
      <c r="E267" t="str">
        <f>IF(LEN(G267)&lt;2,"",COUNTIFS(Ouput_table!$I$2:$I$99,Summary_species!G267,Ouput_table!$T$2:$T$99,"&gt;0"))</f>
        <v/>
      </c>
      <c r="F267" t="str">
        <f>IF(LEN(G267)&lt;2,"",COUNTIF(Ouput_table!$I$2:$I$100,Summary_species!G267))</f>
        <v/>
      </c>
      <c r="H267" t="str">
        <f>IF(LEN(G267)&lt;2,"",SUMIF(Ouput_table!$I$2:$I$100,Summary_species!G267,Ouput_table!$N$2:$N$99))</f>
        <v/>
      </c>
      <c r="I267" t="str">
        <f>IF(LEN(G267)&lt;2,"",SUMIF(Ouput_table!$I$2:$I$100,Summary_species!G267,Ouput_table!$S$2:$S$99))</f>
        <v/>
      </c>
      <c r="J267" s="81" t="str">
        <f t="shared" si="8"/>
        <v/>
      </c>
      <c r="K267" t="str">
        <f>IF(LEN(G267)&lt;2,"",SUMIFS(Ouput_table!$N$2:$N$99,Ouput_table!$I$2:$I$99,Summary_species!G267,Ouput_table!$T$2:$T$99,"&gt;0"))</f>
        <v/>
      </c>
      <c r="L267" t="str">
        <f>IF(LEN(G267)&lt;2,"",SUMIFS(Ouput_table!$S$2:$S$99,Ouput_table!$I$2:$I$99,Summary_species!G267,Ouput_table!$T$2:$T$99,"&gt;0"))</f>
        <v/>
      </c>
      <c r="M267" s="81" t="str">
        <f t="shared" si="9"/>
        <v/>
      </c>
      <c r="O267" s="90"/>
      <c r="P267" s="90"/>
      <c r="Q267" s="90"/>
    </row>
    <row r="268" spans="4:17" x14ac:dyDescent="0.25">
      <c r="D268" t="str">
        <f>IF(LEN(G268)&lt;2,"",COUNTIFS(Ouput_table!$I$2:$I$99,Summary_species!G268,Ouput_table!$T$2:$T$99,0))</f>
        <v/>
      </c>
      <c r="E268" t="str">
        <f>IF(LEN(G268)&lt;2,"",COUNTIFS(Ouput_table!$I$2:$I$99,Summary_species!G268,Ouput_table!$T$2:$T$99,"&gt;0"))</f>
        <v/>
      </c>
      <c r="F268" t="str">
        <f>IF(LEN(G268)&lt;2,"",COUNTIF(Ouput_table!$I$2:$I$100,Summary_species!G268))</f>
        <v/>
      </c>
      <c r="H268" t="str">
        <f>IF(LEN(G268)&lt;2,"",SUMIF(Ouput_table!$I$2:$I$100,Summary_species!G268,Ouput_table!$N$2:$N$99))</f>
        <v/>
      </c>
      <c r="I268" t="str">
        <f>IF(LEN(G268)&lt;2,"",SUMIF(Ouput_table!$I$2:$I$100,Summary_species!G268,Ouput_table!$S$2:$S$99))</f>
        <v/>
      </c>
      <c r="J268" s="81" t="str">
        <f t="shared" si="8"/>
        <v/>
      </c>
      <c r="K268" t="str">
        <f>IF(LEN(G268)&lt;2,"",SUMIFS(Ouput_table!$N$2:$N$99,Ouput_table!$I$2:$I$99,Summary_species!G268,Ouput_table!$T$2:$T$99,"&gt;0"))</f>
        <v/>
      </c>
      <c r="L268" t="str">
        <f>IF(LEN(G268)&lt;2,"",SUMIFS(Ouput_table!$S$2:$S$99,Ouput_table!$I$2:$I$99,Summary_species!G268,Ouput_table!$T$2:$T$99,"&gt;0"))</f>
        <v/>
      </c>
      <c r="M268" s="81" t="str">
        <f t="shared" si="9"/>
        <v/>
      </c>
      <c r="O268" s="90"/>
      <c r="P268" s="90"/>
      <c r="Q268" s="90"/>
    </row>
    <row r="269" spans="4:17" x14ac:dyDescent="0.25">
      <c r="D269" t="str">
        <f>IF(LEN(G269)&lt;2,"",COUNTIFS(Ouput_table!$I$2:$I$99,Summary_species!G269,Ouput_table!$T$2:$T$99,0))</f>
        <v/>
      </c>
      <c r="E269" t="str">
        <f>IF(LEN(G269)&lt;2,"",COUNTIFS(Ouput_table!$I$2:$I$99,Summary_species!G269,Ouput_table!$T$2:$T$99,"&gt;0"))</f>
        <v/>
      </c>
      <c r="F269" t="str">
        <f>IF(LEN(G269)&lt;2,"",COUNTIF(Ouput_table!$I$2:$I$100,Summary_species!G269))</f>
        <v/>
      </c>
      <c r="H269" t="str">
        <f>IF(LEN(G269)&lt;2,"",SUMIF(Ouput_table!$I$2:$I$100,Summary_species!G269,Ouput_table!$N$2:$N$99))</f>
        <v/>
      </c>
      <c r="I269" t="str">
        <f>IF(LEN(G269)&lt;2,"",SUMIF(Ouput_table!$I$2:$I$100,Summary_species!G269,Ouput_table!$S$2:$S$99))</f>
        <v/>
      </c>
      <c r="J269" s="81" t="str">
        <f t="shared" si="8"/>
        <v/>
      </c>
      <c r="K269" t="str">
        <f>IF(LEN(G269)&lt;2,"",SUMIFS(Ouput_table!$N$2:$N$99,Ouput_table!$I$2:$I$99,Summary_species!G269,Ouput_table!$T$2:$T$99,"&gt;0"))</f>
        <v/>
      </c>
      <c r="L269" t="str">
        <f>IF(LEN(G269)&lt;2,"",SUMIFS(Ouput_table!$S$2:$S$99,Ouput_table!$I$2:$I$99,Summary_species!G269,Ouput_table!$T$2:$T$99,"&gt;0"))</f>
        <v/>
      </c>
      <c r="M269" s="81" t="str">
        <f t="shared" si="9"/>
        <v/>
      </c>
      <c r="O269" s="90"/>
      <c r="P269" s="90"/>
      <c r="Q269" s="90"/>
    </row>
    <row r="270" spans="4:17" x14ac:dyDescent="0.25">
      <c r="D270" t="str">
        <f>IF(LEN(G270)&lt;2,"",COUNTIFS(Ouput_table!$I$2:$I$99,Summary_species!G270,Ouput_table!$T$2:$T$99,0))</f>
        <v/>
      </c>
      <c r="E270" t="str">
        <f>IF(LEN(G270)&lt;2,"",COUNTIFS(Ouput_table!$I$2:$I$99,Summary_species!G270,Ouput_table!$T$2:$T$99,"&gt;0"))</f>
        <v/>
      </c>
      <c r="F270" t="str">
        <f>IF(LEN(G270)&lt;2,"",COUNTIF(Ouput_table!$I$2:$I$100,Summary_species!G270))</f>
        <v/>
      </c>
      <c r="H270" t="str">
        <f>IF(LEN(G270)&lt;2,"",SUMIF(Ouput_table!$I$2:$I$100,Summary_species!G270,Ouput_table!$N$2:$N$99))</f>
        <v/>
      </c>
      <c r="I270" t="str">
        <f>IF(LEN(G270)&lt;2,"",SUMIF(Ouput_table!$I$2:$I$100,Summary_species!G270,Ouput_table!$S$2:$S$99))</f>
        <v/>
      </c>
      <c r="J270" s="81" t="str">
        <f t="shared" si="8"/>
        <v/>
      </c>
      <c r="K270" t="str">
        <f>IF(LEN(G270)&lt;2,"",SUMIFS(Ouput_table!$N$2:$N$99,Ouput_table!$I$2:$I$99,Summary_species!G270,Ouput_table!$T$2:$T$99,"&gt;0"))</f>
        <v/>
      </c>
      <c r="L270" t="str">
        <f>IF(LEN(G270)&lt;2,"",SUMIFS(Ouput_table!$S$2:$S$99,Ouput_table!$I$2:$I$99,Summary_species!G270,Ouput_table!$T$2:$T$99,"&gt;0"))</f>
        <v/>
      </c>
      <c r="M270" s="81" t="str">
        <f t="shared" si="9"/>
        <v/>
      </c>
      <c r="O270" s="90"/>
      <c r="P270" s="90"/>
      <c r="Q270" s="90"/>
    </row>
    <row r="271" spans="4:17" x14ac:dyDescent="0.25">
      <c r="D271" t="str">
        <f>IF(LEN(G271)&lt;2,"",COUNTIFS(Ouput_table!$I$2:$I$99,Summary_species!G271,Ouput_table!$T$2:$T$99,0))</f>
        <v/>
      </c>
      <c r="E271" t="str">
        <f>IF(LEN(G271)&lt;2,"",COUNTIFS(Ouput_table!$I$2:$I$99,Summary_species!G271,Ouput_table!$T$2:$T$99,"&gt;0"))</f>
        <v/>
      </c>
      <c r="F271" t="str">
        <f>IF(LEN(G271)&lt;2,"",COUNTIF(Ouput_table!$I$2:$I$100,Summary_species!G271))</f>
        <v/>
      </c>
      <c r="H271" t="str">
        <f>IF(LEN(G271)&lt;2,"",SUMIF(Ouput_table!$I$2:$I$100,Summary_species!G271,Ouput_table!$N$2:$N$99))</f>
        <v/>
      </c>
      <c r="I271" t="str">
        <f>IF(LEN(G271)&lt;2,"",SUMIF(Ouput_table!$I$2:$I$100,Summary_species!G271,Ouput_table!$S$2:$S$99))</f>
        <v/>
      </c>
      <c r="J271" s="81" t="str">
        <f t="shared" si="8"/>
        <v/>
      </c>
      <c r="K271" t="str">
        <f>IF(LEN(G271)&lt;2,"",SUMIFS(Ouput_table!$N$2:$N$99,Ouput_table!$I$2:$I$99,Summary_species!G271,Ouput_table!$T$2:$T$99,"&gt;0"))</f>
        <v/>
      </c>
      <c r="L271" t="str">
        <f>IF(LEN(G271)&lt;2,"",SUMIFS(Ouput_table!$S$2:$S$99,Ouput_table!$I$2:$I$99,Summary_species!G271,Ouput_table!$T$2:$T$99,"&gt;0"))</f>
        <v/>
      </c>
      <c r="M271" s="81" t="str">
        <f t="shared" si="9"/>
        <v/>
      </c>
      <c r="O271" s="90"/>
      <c r="P271" s="90"/>
      <c r="Q271" s="90"/>
    </row>
    <row r="272" spans="4:17" x14ac:dyDescent="0.25">
      <c r="D272" t="str">
        <f>IF(LEN(G272)&lt;2,"",COUNTIFS(Ouput_table!$I$2:$I$99,Summary_species!G272,Ouput_table!$T$2:$T$99,0))</f>
        <v/>
      </c>
      <c r="E272" t="str">
        <f>IF(LEN(G272)&lt;2,"",COUNTIFS(Ouput_table!$I$2:$I$99,Summary_species!G272,Ouput_table!$T$2:$T$99,"&gt;0"))</f>
        <v/>
      </c>
      <c r="F272" t="str">
        <f>IF(LEN(G272)&lt;2,"",COUNTIF(Ouput_table!$I$2:$I$100,Summary_species!G272))</f>
        <v/>
      </c>
      <c r="H272" t="str">
        <f>IF(LEN(G272)&lt;2,"",SUMIF(Ouput_table!$I$2:$I$100,Summary_species!G272,Ouput_table!$N$2:$N$99))</f>
        <v/>
      </c>
      <c r="I272" t="str">
        <f>IF(LEN(G272)&lt;2,"",SUMIF(Ouput_table!$I$2:$I$100,Summary_species!G272,Ouput_table!$S$2:$S$99))</f>
        <v/>
      </c>
      <c r="J272" s="81" t="str">
        <f t="shared" si="8"/>
        <v/>
      </c>
      <c r="K272" t="str">
        <f>IF(LEN(G272)&lt;2,"",SUMIFS(Ouput_table!$N$2:$N$99,Ouput_table!$I$2:$I$99,Summary_species!G272,Ouput_table!$T$2:$T$99,"&gt;0"))</f>
        <v/>
      </c>
      <c r="L272" t="str">
        <f>IF(LEN(G272)&lt;2,"",SUMIFS(Ouput_table!$S$2:$S$99,Ouput_table!$I$2:$I$99,Summary_species!G272,Ouput_table!$T$2:$T$99,"&gt;0"))</f>
        <v/>
      </c>
      <c r="M272" s="81" t="str">
        <f t="shared" si="9"/>
        <v/>
      </c>
      <c r="O272" s="90"/>
      <c r="P272" s="90"/>
      <c r="Q272" s="90"/>
    </row>
    <row r="273" spans="4:17" x14ac:dyDescent="0.25">
      <c r="D273" t="str">
        <f>IF(LEN(G273)&lt;2,"",COUNTIFS(Ouput_table!$I$2:$I$99,Summary_species!G273,Ouput_table!$T$2:$T$99,0))</f>
        <v/>
      </c>
      <c r="E273" t="str">
        <f>IF(LEN(G273)&lt;2,"",COUNTIFS(Ouput_table!$I$2:$I$99,Summary_species!G273,Ouput_table!$T$2:$T$99,"&gt;0"))</f>
        <v/>
      </c>
      <c r="F273" t="str">
        <f>IF(LEN(G273)&lt;2,"",COUNTIF(Ouput_table!$I$2:$I$100,Summary_species!G273))</f>
        <v/>
      </c>
      <c r="H273" t="str">
        <f>IF(LEN(G273)&lt;2,"",SUMIF(Ouput_table!$I$2:$I$100,Summary_species!G273,Ouput_table!$N$2:$N$99))</f>
        <v/>
      </c>
      <c r="I273" t="str">
        <f>IF(LEN(G273)&lt;2,"",SUMIF(Ouput_table!$I$2:$I$100,Summary_species!G273,Ouput_table!$S$2:$S$99))</f>
        <v/>
      </c>
      <c r="J273" s="81" t="str">
        <f t="shared" si="8"/>
        <v/>
      </c>
      <c r="K273" t="str">
        <f>IF(LEN(G273)&lt;2,"",SUMIFS(Ouput_table!$N$2:$N$99,Ouput_table!$I$2:$I$99,Summary_species!G273,Ouput_table!$T$2:$T$99,"&gt;0"))</f>
        <v/>
      </c>
      <c r="L273" t="str">
        <f>IF(LEN(G273)&lt;2,"",SUMIFS(Ouput_table!$S$2:$S$99,Ouput_table!$I$2:$I$99,Summary_species!G273,Ouput_table!$T$2:$T$99,"&gt;0"))</f>
        <v/>
      </c>
      <c r="M273" s="81" t="str">
        <f t="shared" si="9"/>
        <v/>
      </c>
      <c r="O273" s="90"/>
      <c r="P273" s="90"/>
      <c r="Q273" s="90"/>
    </row>
    <row r="274" spans="4:17" x14ac:dyDescent="0.25">
      <c r="D274" t="str">
        <f>IF(LEN(G274)&lt;2,"",COUNTIFS(Ouput_table!$I$2:$I$99,Summary_species!G274,Ouput_table!$T$2:$T$99,0))</f>
        <v/>
      </c>
      <c r="E274" t="str">
        <f>IF(LEN(G274)&lt;2,"",COUNTIFS(Ouput_table!$I$2:$I$99,Summary_species!G274,Ouput_table!$T$2:$T$99,"&gt;0"))</f>
        <v/>
      </c>
      <c r="F274" t="str">
        <f>IF(LEN(G274)&lt;2,"",COUNTIF(Ouput_table!$I$2:$I$100,Summary_species!G274))</f>
        <v/>
      </c>
      <c r="H274" t="str">
        <f>IF(LEN(G274)&lt;2,"",SUMIF(Ouput_table!$I$2:$I$100,Summary_species!G274,Ouput_table!$N$2:$N$99))</f>
        <v/>
      </c>
      <c r="I274" t="str">
        <f>IF(LEN(G274)&lt;2,"",SUMIF(Ouput_table!$I$2:$I$100,Summary_species!G274,Ouput_table!$S$2:$S$99))</f>
        <v/>
      </c>
      <c r="J274" s="81" t="str">
        <f t="shared" si="8"/>
        <v/>
      </c>
      <c r="K274" t="str">
        <f>IF(LEN(G274)&lt;2,"",SUMIFS(Ouput_table!$N$2:$N$99,Ouput_table!$I$2:$I$99,Summary_species!G274,Ouput_table!$T$2:$T$99,"&gt;0"))</f>
        <v/>
      </c>
      <c r="L274" t="str">
        <f>IF(LEN(G274)&lt;2,"",SUMIFS(Ouput_table!$S$2:$S$99,Ouput_table!$I$2:$I$99,Summary_species!G274,Ouput_table!$T$2:$T$99,"&gt;0"))</f>
        <v/>
      </c>
      <c r="M274" s="81" t="str">
        <f t="shared" si="9"/>
        <v/>
      </c>
      <c r="O274" s="90"/>
      <c r="P274" s="90"/>
      <c r="Q274" s="90"/>
    </row>
    <row r="275" spans="4:17" x14ac:dyDescent="0.25">
      <c r="D275" t="str">
        <f>IF(LEN(G275)&lt;2,"",COUNTIFS(Ouput_table!$I$2:$I$99,Summary_species!G275,Ouput_table!$T$2:$T$99,0))</f>
        <v/>
      </c>
      <c r="E275" t="str">
        <f>IF(LEN(G275)&lt;2,"",COUNTIFS(Ouput_table!$I$2:$I$99,Summary_species!G275,Ouput_table!$T$2:$T$99,"&gt;0"))</f>
        <v/>
      </c>
      <c r="F275" t="str">
        <f>IF(LEN(G275)&lt;2,"",COUNTIF(Ouput_table!$I$2:$I$100,Summary_species!G275))</f>
        <v/>
      </c>
      <c r="H275" t="str">
        <f>IF(LEN(G275)&lt;2,"",SUMIF(Ouput_table!$I$2:$I$100,Summary_species!G275,Ouput_table!$N$2:$N$99))</f>
        <v/>
      </c>
      <c r="I275" t="str">
        <f>IF(LEN(G275)&lt;2,"",SUMIF(Ouput_table!$I$2:$I$100,Summary_species!G275,Ouput_table!$S$2:$S$99))</f>
        <v/>
      </c>
      <c r="J275" s="81" t="str">
        <f t="shared" si="8"/>
        <v/>
      </c>
      <c r="K275" t="str">
        <f>IF(LEN(G275)&lt;2,"",SUMIFS(Ouput_table!$N$2:$N$99,Ouput_table!$I$2:$I$99,Summary_species!G275,Ouput_table!$T$2:$T$99,"&gt;0"))</f>
        <v/>
      </c>
      <c r="L275" t="str">
        <f>IF(LEN(G275)&lt;2,"",SUMIFS(Ouput_table!$S$2:$S$99,Ouput_table!$I$2:$I$99,Summary_species!G275,Ouput_table!$T$2:$T$99,"&gt;0"))</f>
        <v/>
      </c>
      <c r="M275" s="81" t="str">
        <f t="shared" si="9"/>
        <v/>
      </c>
      <c r="O275" s="90"/>
      <c r="P275" s="90"/>
      <c r="Q275" s="90"/>
    </row>
    <row r="276" spans="4:17" x14ac:dyDescent="0.25">
      <c r="D276" t="str">
        <f>IF(LEN(G276)&lt;2,"",COUNTIFS(Ouput_table!$I$2:$I$99,Summary_species!G276,Ouput_table!$T$2:$T$99,0))</f>
        <v/>
      </c>
      <c r="E276" t="str">
        <f>IF(LEN(G276)&lt;2,"",COUNTIFS(Ouput_table!$I$2:$I$99,Summary_species!G276,Ouput_table!$T$2:$T$99,"&gt;0"))</f>
        <v/>
      </c>
      <c r="F276" t="str">
        <f>IF(LEN(G276)&lt;2,"",COUNTIF(Ouput_table!$I$2:$I$100,Summary_species!G276))</f>
        <v/>
      </c>
      <c r="H276" t="str">
        <f>IF(LEN(G276)&lt;2,"",SUMIF(Ouput_table!$I$2:$I$100,Summary_species!G276,Ouput_table!$N$2:$N$99))</f>
        <v/>
      </c>
      <c r="I276" t="str">
        <f>IF(LEN(G276)&lt;2,"",SUMIF(Ouput_table!$I$2:$I$100,Summary_species!G276,Ouput_table!$S$2:$S$99))</f>
        <v/>
      </c>
      <c r="J276" s="81" t="str">
        <f t="shared" si="8"/>
        <v/>
      </c>
      <c r="K276" t="str">
        <f>IF(LEN(G276)&lt;2,"",SUMIFS(Ouput_table!$N$2:$N$99,Ouput_table!$I$2:$I$99,Summary_species!G276,Ouput_table!$T$2:$T$99,"&gt;0"))</f>
        <v/>
      </c>
      <c r="L276" t="str">
        <f>IF(LEN(G276)&lt;2,"",SUMIFS(Ouput_table!$S$2:$S$99,Ouput_table!$I$2:$I$99,Summary_species!G276,Ouput_table!$T$2:$T$99,"&gt;0"))</f>
        <v/>
      </c>
      <c r="M276" s="81" t="str">
        <f t="shared" si="9"/>
        <v/>
      </c>
      <c r="O276" s="90"/>
      <c r="P276" s="90"/>
      <c r="Q276" s="90"/>
    </row>
    <row r="277" spans="4:17" x14ac:dyDescent="0.25">
      <c r="D277" t="str">
        <f>IF(LEN(G277)&lt;2,"",COUNTIFS(Ouput_table!$I$2:$I$99,Summary_species!G277,Ouput_table!$T$2:$T$99,0))</f>
        <v/>
      </c>
      <c r="E277" t="str">
        <f>IF(LEN(G277)&lt;2,"",COUNTIFS(Ouput_table!$I$2:$I$99,Summary_species!G277,Ouput_table!$T$2:$T$99,"&gt;0"))</f>
        <v/>
      </c>
      <c r="F277" t="str">
        <f>IF(LEN(G277)&lt;2,"",COUNTIF(Ouput_table!$I$2:$I$100,Summary_species!G277))</f>
        <v/>
      </c>
      <c r="H277" t="str">
        <f>IF(LEN(G277)&lt;2,"",SUMIF(Ouput_table!$I$2:$I$100,Summary_species!G277,Ouput_table!$N$2:$N$99))</f>
        <v/>
      </c>
      <c r="I277" t="str">
        <f>IF(LEN(G277)&lt;2,"",SUMIF(Ouput_table!$I$2:$I$100,Summary_species!G277,Ouput_table!$S$2:$S$99))</f>
        <v/>
      </c>
      <c r="J277" s="81" t="str">
        <f t="shared" si="8"/>
        <v/>
      </c>
      <c r="K277" t="str">
        <f>IF(LEN(G277)&lt;2,"",SUMIFS(Ouput_table!$N$2:$N$99,Ouput_table!$I$2:$I$99,Summary_species!G277,Ouput_table!$T$2:$T$99,"&gt;0"))</f>
        <v/>
      </c>
      <c r="L277" t="str">
        <f>IF(LEN(G277)&lt;2,"",SUMIFS(Ouput_table!$S$2:$S$99,Ouput_table!$I$2:$I$99,Summary_species!G277,Ouput_table!$T$2:$T$99,"&gt;0"))</f>
        <v/>
      </c>
      <c r="M277" s="81" t="str">
        <f t="shared" si="9"/>
        <v/>
      </c>
      <c r="O277" s="90"/>
      <c r="P277" s="90"/>
      <c r="Q277" s="90"/>
    </row>
    <row r="278" spans="4:17" x14ac:dyDescent="0.25">
      <c r="D278" t="str">
        <f>IF(LEN(G278)&lt;2,"",COUNTIFS(Ouput_table!$I$2:$I$99,Summary_species!G278,Ouput_table!$T$2:$T$99,0))</f>
        <v/>
      </c>
      <c r="E278" t="str">
        <f>IF(LEN(G278)&lt;2,"",COUNTIFS(Ouput_table!$I$2:$I$99,Summary_species!G278,Ouput_table!$T$2:$T$99,"&gt;0"))</f>
        <v/>
      </c>
      <c r="F278" t="str">
        <f>IF(LEN(G278)&lt;2,"",COUNTIF(Ouput_table!$I$2:$I$100,Summary_species!G278))</f>
        <v/>
      </c>
      <c r="H278" t="str">
        <f>IF(LEN(G278)&lt;2,"",SUMIF(Ouput_table!$I$2:$I$100,Summary_species!G278,Ouput_table!$N$2:$N$99))</f>
        <v/>
      </c>
      <c r="I278" t="str">
        <f>IF(LEN(G278)&lt;2,"",SUMIF(Ouput_table!$I$2:$I$100,Summary_species!G278,Ouput_table!$S$2:$S$99))</f>
        <v/>
      </c>
      <c r="J278" s="81" t="str">
        <f t="shared" si="8"/>
        <v/>
      </c>
      <c r="K278" t="str">
        <f>IF(LEN(G278)&lt;2,"",SUMIFS(Ouput_table!$N$2:$N$99,Ouput_table!$I$2:$I$99,Summary_species!G278,Ouput_table!$T$2:$T$99,"&gt;0"))</f>
        <v/>
      </c>
      <c r="L278" t="str">
        <f>IF(LEN(G278)&lt;2,"",SUMIFS(Ouput_table!$S$2:$S$99,Ouput_table!$I$2:$I$99,Summary_species!G278,Ouput_table!$T$2:$T$99,"&gt;0"))</f>
        <v/>
      </c>
      <c r="M278" s="81" t="str">
        <f t="shared" si="9"/>
        <v/>
      </c>
      <c r="O278" s="90"/>
      <c r="P278" s="90"/>
      <c r="Q278" s="90"/>
    </row>
    <row r="279" spans="4:17" x14ac:dyDescent="0.25">
      <c r="D279" t="str">
        <f>IF(LEN(G279)&lt;2,"",COUNTIFS(Ouput_table!$I$2:$I$99,Summary_species!G279,Ouput_table!$T$2:$T$99,0))</f>
        <v/>
      </c>
      <c r="E279" t="str">
        <f>IF(LEN(G279)&lt;2,"",COUNTIFS(Ouput_table!$I$2:$I$99,Summary_species!G279,Ouput_table!$T$2:$T$99,"&gt;0"))</f>
        <v/>
      </c>
      <c r="F279" t="str">
        <f>IF(LEN(G279)&lt;2,"",COUNTIF(Ouput_table!$I$2:$I$100,Summary_species!G279))</f>
        <v/>
      </c>
      <c r="H279" t="str">
        <f>IF(LEN(G279)&lt;2,"",SUMIF(Ouput_table!$I$2:$I$100,Summary_species!G279,Ouput_table!$N$2:$N$99))</f>
        <v/>
      </c>
      <c r="I279" t="str">
        <f>IF(LEN(G279)&lt;2,"",SUMIF(Ouput_table!$I$2:$I$100,Summary_species!G279,Ouput_table!$S$2:$S$99))</f>
        <v/>
      </c>
      <c r="J279" s="81" t="str">
        <f t="shared" si="8"/>
        <v/>
      </c>
      <c r="K279" t="str">
        <f>IF(LEN(G279)&lt;2,"",SUMIFS(Ouput_table!$N$2:$N$99,Ouput_table!$I$2:$I$99,Summary_species!G279,Ouput_table!$T$2:$T$99,"&gt;0"))</f>
        <v/>
      </c>
      <c r="L279" t="str">
        <f>IF(LEN(G279)&lt;2,"",SUMIFS(Ouput_table!$S$2:$S$99,Ouput_table!$I$2:$I$99,Summary_species!G279,Ouput_table!$T$2:$T$99,"&gt;0"))</f>
        <v/>
      </c>
      <c r="M279" s="81" t="str">
        <f t="shared" si="9"/>
        <v/>
      </c>
      <c r="O279" s="90"/>
      <c r="P279" s="90"/>
      <c r="Q279" s="90"/>
    </row>
    <row r="280" spans="4:17" x14ac:dyDescent="0.25">
      <c r="D280" t="str">
        <f>IF(LEN(G280)&lt;2,"",COUNTIFS(Ouput_table!$I$2:$I$99,Summary_species!G280,Ouput_table!$T$2:$T$99,0))</f>
        <v/>
      </c>
      <c r="E280" t="str">
        <f>IF(LEN(G280)&lt;2,"",COUNTIFS(Ouput_table!$I$2:$I$99,Summary_species!G280,Ouput_table!$T$2:$T$99,"&gt;0"))</f>
        <v/>
      </c>
      <c r="F280" t="str">
        <f>IF(LEN(G280)&lt;2,"",COUNTIF(Ouput_table!$I$2:$I$100,Summary_species!G280))</f>
        <v/>
      </c>
      <c r="H280" t="str">
        <f>IF(LEN(G280)&lt;2,"",SUMIF(Ouput_table!$I$2:$I$100,Summary_species!G280,Ouput_table!$N$2:$N$99))</f>
        <v/>
      </c>
      <c r="I280" t="str">
        <f>IF(LEN(G280)&lt;2,"",SUMIF(Ouput_table!$I$2:$I$100,Summary_species!G280,Ouput_table!$S$2:$S$99))</f>
        <v/>
      </c>
      <c r="J280" s="81" t="str">
        <f t="shared" si="8"/>
        <v/>
      </c>
      <c r="K280" t="str">
        <f>IF(LEN(G280)&lt;2,"",SUMIFS(Ouput_table!$N$2:$N$99,Ouput_table!$I$2:$I$99,Summary_species!G280,Ouput_table!$T$2:$T$99,"&gt;0"))</f>
        <v/>
      </c>
      <c r="L280" t="str">
        <f>IF(LEN(G280)&lt;2,"",SUMIFS(Ouput_table!$S$2:$S$99,Ouput_table!$I$2:$I$99,Summary_species!G280,Ouput_table!$T$2:$T$99,"&gt;0"))</f>
        <v/>
      </c>
      <c r="M280" s="81" t="str">
        <f t="shared" si="9"/>
        <v/>
      </c>
      <c r="O280" s="90"/>
      <c r="P280" s="90"/>
      <c r="Q280" s="90"/>
    </row>
    <row r="281" spans="4:17" x14ac:dyDescent="0.25">
      <c r="D281" t="str">
        <f>IF(LEN(G281)&lt;2,"",COUNTIFS(Ouput_table!$I$2:$I$99,Summary_species!G281,Ouput_table!$T$2:$T$99,0))</f>
        <v/>
      </c>
      <c r="E281" t="str">
        <f>IF(LEN(G281)&lt;2,"",COUNTIFS(Ouput_table!$I$2:$I$99,Summary_species!G281,Ouput_table!$T$2:$T$99,"&gt;0"))</f>
        <v/>
      </c>
      <c r="F281" t="str">
        <f>IF(LEN(G281)&lt;2,"",COUNTIF(Ouput_table!$I$2:$I$100,Summary_species!G281))</f>
        <v/>
      </c>
      <c r="H281" t="str">
        <f>IF(LEN(G281)&lt;2,"",SUMIF(Ouput_table!$I$2:$I$100,Summary_species!G281,Ouput_table!$N$2:$N$99))</f>
        <v/>
      </c>
      <c r="I281" t="str">
        <f>IF(LEN(G281)&lt;2,"",SUMIF(Ouput_table!$I$2:$I$100,Summary_species!G281,Ouput_table!$S$2:$S$99))</f>
        <v/>
      </c>
      <c r="J281" s="81" t="str">
        <f t="shared" si="8"/>
        <v/>
      </c>
      <c r="K281" t="str">
        <f>IF(LEN(G281)&lt;2,"",SUMIFS(Ouput_table!$N$2:$N$99,Ouput_table!$I$2:$I$99,Summary_species!G281,Ouput_table!$T$2:$T$99,"&gt;0"))</f>
        <v/>
      </c>
      <c r="L281" t="str">
        <f>IF(LEN(G281)&lt;2,"",SUMIFS(Ouput_table!$S$2:$S$99,Ouput_table!$I$2:$I$99,Summary_species!G281,Ouput_table!$T$2:$T$99,"&gt;0"))</f>
        <v/>
      </c>
      <c r="M281" s="81" t="str">
        <f t="shared" si="9"/>
        <v/>
      </c>
      <c r="O281" s="90"/>
      <c r="P281" s="90"/>
      <c r="Q281" s="90"/>
    </row>
    <row r="282" spans="4:17" x14ac:dyDescent="0.25">
      <c r="D282" t="str">
        <f>IF(LEN(G282)&lt;2,"",COUNTIFS(Ouput_table!$I$2:$I$99,Summary_species!G282,Ouput_table!$T$2:$T$99,0))</f>
        <v/>
      </c>
      <c r="E282" t="str">
        <f>IF(LEN(G282)&lt;2,"",COUNTIFS(Ouput_table!$I$2:$I$99,Summary_species!G282,Ouput_table!$T$2:$T$99,"&gt;0"))</f>
        <v/>
      </c>
      <c r="F282" t="str">
        <f>IF(LEN(G282)&lt;2,"",COUNTIF(Ouput_table!$I$2:$I$100,Summary_species!G282))</f>
        <v/>
      </c>
      <c r="H282" t="str">
        <f>IF(LEN(G282)&lt;2,"",SUMIF(Ouput_table!$I$2:$I$100,Summary_species!G282,Ouput_table!$N$2:$N$99))</f>
        <v/>
      </c>
      <c r="I282" t="str">
        <f>IF(LEN(G282)&lt;2,"",SUMIF(Ouput_table!$I$2:$I$100,Summary_species!G282,Ouput_table!$S$2:$S$99))</f>
        <v/>
      </c>
      <c r="J282" s="81" t="str">
        <f t="shared" si="8"/>
        <v/>
      </c>
      <c r="K282" t="str">
        <f>IF(LEN(G282)&lt;2,"",SUMIFS(Ouput_table!$N$2:$N$99,Ouput_table!$I$2:$I$99,Summary_species!G282,Ouput_table!$T$2:$T$99,"&gt;0"))</f>
        <v/>
      </c>
      <c r="L282" t="str">
        <f>IF(LEN(G282)&lt;2,"",SUMIFS(Ouput_table!$S$2:$S$99,Ouput_table!$I$2:$I$99,Summary_species!G282,Ouput_table!$T$2:$T$99,"&gt;0"))</f>
        <v/>
      </c>
      <c r="M282" s="81" t="str">
        <f t="shared" si="9"/>
        <v/>
      </c>
      <c r="O282" s="90"/>
      <c r="P282" s="90"/>
      <c r="Q282" s="90"/>
    </row>
    <row r="283" spans="4:17" x14ac:dyDescent="0.25">
      <c r="D283" t="str">
        <f>IF(LEN(G283)&lt;2,"",COUNTIFS(Ouput_table!$I$2:$I$99,Summary_species!G283,Ouput_table!$T$2:$T$99,0))</f>
        <v/>
      </c>
      <c r="E283" t="str">
        <f>IF(LEN(G283)&lt;2,"",COUNTIFS(Ouput_table!$I$2:$I$99,Summary_species!G283,Ouput_table!$T$2:$T$99,"&gt;0"))</f>
        <v/>
      </c>
      <c r="F283" t="str">
        <f>IF(LEN(G283)&lt;2,"",COUNTIF(Ouput_table!$I$2:$I$100,Summary_species!G283))</f>
        <v/>
      </c>
      <c r="H283" t="str">
        <f>IF(LEN(G283)&lt;2,"",SUMIF(Ouput_table!$I$2:$I$100,Summary_species!G283,Ouput_table!$N$2:$N$99))</f>
        <v/>
      </c>
      <c r="I283" t="str">
        <f>IF(LEN(G283)&lt;2,"",SUMIF(Ouput_table!$I$2:$I$100,Summary_species!G283,Ouput_table!$S$2:$S$99))</f>
        <v/>
      </c>
      <c r="J283" s="81" t="str">
        <f t="shared" si="8"/>
        <v/>
      </c>
      <c r="K283" t="str">
        <f>IF(LEN(G283)&lt;2,"",SUMIFS(Ouput_table!$N$2:$N$99,Ouput_table!$I$2:$I$99,Summary_species!G283,Ouput_table!$T$2:$T$99,"&gt;0"))</f>
        <v/>
      </c>
      <c r="L283" t="str">
        <f>IF(LEN(G283)&lt;2,"",SUMIFS(Ouput_table!$S$2:$S$99,Ouput_table!$I$2:$I$99,Summary_species!G283,Ouput_table!$T$2:$T$99,"&gt;0"))</f>
        <v/>
      </c>
      <c r="M283" s="81" t="str">
        <f t="shared" si="9"/>
        <v/>
      </c>
      <c r="O283" s="90"/>
      <c r="P283" s="90"/>
      <c r="Q283" s="90"/>
    </row>
    <row r="284" spans="4:17" x14ac:dyDescent="0.25">
      <c r="D284" t="str">
        <f>IF(LEN(G284)&lt;2,"",COUNTIFS(Ouput_table!$I$2:$I$99,Summary_species!G284,Ouput_table!$T$2:$T$99,0))</f>
        <v/>
      </c>
      <c r="E284" t="str">
        <f>IF(LEN(G284)&lt;2,"",COUNTIFS(Ouput_table!$I$2:$I$99,Summary_species!G284,Ouput_table!$T$2:$T$99,"&gt;0"))</f>
        <v/>
      </c>
      <c r="F284" t="str">
        <f>IF(LEN(G284)&lt;2,"",COUNTIF(Ouput_table!$I$2:$I$100,Summary_species!G284))</f>
        <v/>
      </c>
      <c r="H284" t="str">
        <f>IF(LEN(G284)&lt;2,"",SUMIF(Ouput_table!$I$2:$I$100,Summary_species!G284,Ouput_table!$N$2:$N$99))</f>
        <v/>
      </c>
      <c r="I284" t="str">
        <f>IF(LEN(G284)&lt;2,"",SUMIF(Ouput_table!$I$2:$I$100,Summary_species!G284,Ouput_table!$S$2:$S$99))</f>
        <v/>
      </c>
      <c r="J284" s="81" t="str">
        <f t="shared" si="8"/>
        <v/>
      </c>
      <c r="K284" t="str">
        <f>IF(LEN(G284)&lt;2,"",SUMIFS(Ouput_table!$N$2:$N$99,Ouput_table!$I$2:$I$99,Summary_species!G284,Ouput_table!$T$2:$T$99,"&gt;0"))</f>
        <v/>
      </c>
      <c r="L284" t="str">
        <f>IF(LEN(G284)&lt;2,"",SUMIFS(Ouput_table!$S$2:$S$99,Ouput_table!$I$2:$I$99,Summary_species!G284,Ouput_table!$T$2:$T$99,"&gt;0"))</f>
        <v/>
      </c>
      <c r="M284" s="81" t="str">
        <f t="shared" si="9"/>
        <v/>
      </c>
      <c r="O284" s="90"/>
      <c r="P284" s="90"/>
      <c r="Q284" s="90"/>
    </row>
    <row r="285" spans="4:17" x14ac:dyDescent="0.25">
      <c r="D285" t="str">
        <f>IF(LEN(G285)&lt;2,"",COUNTIFS(Ouput_table!$I$2:$I$99,Summary_species!G285,Ouput_table!$T$2:$T$99,0))</f>
        <v/>
      </c>
      <c r="E285" t="str">
        <f>IF(LEN(G285)&lt;2,"",COUNTIFS(Ouput_table!$I$2:$I$99,Summary_species!G285,Ouput_table!$T$2:$T$99,"&gt;0"))</f>
        <v/>
      </c>
      <c r="F285" t="str">
        <f>IF(LEN(G285)&lt;2,"",COUNTIF(Ouput_table!$I$2:$I$100,Summary_species!G285))</f>
        <v/>
      </c>
      <c r="H285" t="str">
        <f>IF(LEN(G285)&lt;2,"",SUMIF(Ouput_table!$I$2:$I$100,Summary_species!G285,Ouput_table!$N$2:$N$99))</f>
        <v/>
      </c>
      <c r="I285" t="str">
        <f>IF(LEN(G285)&lt;2,"",SUMIF(Ouput_table!$I$2:$I$100,Summary_species!G285,Ouput_table!$S$2:$S$99))</f>
        <v/>
      </c>
      <c r="J285" s="81" t="str">
        <f t="shared" si="8"/>
        <v/>
      </c>
      <c r="K285" t="str">
        <f>IF(LEN(G285)&lt;2,"",SUMIFS(Ouput_table!$N$2:$N$99,Ouput_table!$I$2:$I$99,Summary_species!G285,Ouput_table!$T$2:$T$99,"&gt;0"))</f>
        <v/>
      </c>
      <c r="L285" t="str">
        <f>IF(LEN(G285)&lt;2,"",SUMIFS(Ouput_table!$S$2:$S$99,Ouput_table!$I$2:$I$99,Summary_species!G285,Ouput_table!$T$2:$T$99,"&gt;0"))</f>
        <v/>
      </c>
      <c r="M285" s="81" t="str">
        <f t="shared" si="9"/>
        <v/>
      </c>
      <c r="O285" s="90"/>
      <c r="P285" s="90"/>
      <c r="Q285" s="90"/>
    </row>
    <row r="286" spans="4:17" x14ac:dyDescent="0.25">
      <c r="D286" t="str">
        <f>IF(LEN(G286)&lt;2,"",COUNTIFS(Ouput_table!$I$2:$I$99,Summary_species!G286,Ouput_table!$T$2:$T$99,0))</f>
        <v/>
      </c>
      <c r="E286" t="str">
        <f>IF(LEN(G286)&lt;2,"",COUNTIFS(Ouput_table!$I$2:$I$99,Summary_species!G286,Ouput_table!$T$2:$T$99,"&gt;0"))</f>
        <v/>
      </c>
      <c r="F286" t="str">
        <f>IF(LEN(G286)&lt;2,"",COUNTIF(Ouput_table!$I$2:$I$100,Summary_species!G286))</f>
        <v/>
      </c>
      <c r="H286" t="str">
        <f>IF(LEN(G286)&lt;2,"",SUMIF(Ouput_table!$I$2:$I$100,Summary_species!G286,Ouput_table!$N$2:$N$99))</f>
        <v/>
      </c>
      <c r="I286" t="str">
        <f>IF(LEN(G286)&lt;2,"",SUMIF(Ouput_table!$I$2:$I$100,Summary_species!G286,Ouput_table!$S$2:$S$99))</f>
        <v/>
      </c>
      <c r="J286" s="81" t="str">
        <f t="shared" si="8"/>
        <v/>
      </c>
      <c r="K286" t="str">
        <f>IF(LEN(G286)&lt;2,"",SUMIFS(Ouput_table!$N$2:$N$99,Ouput_table!$I$2:$I$99,Summary_species!G286,Ouput_table!$T$2:$T$99,"&gt;0"))</f>
        <v/>
      </c>
      <c r="L286" t="str">
        <f>IF(LEN(G286)&lt;2,"",SUMIFS(Ouput_table!$S$2:$S$99,Ouput_table!$I$2:$I$99,Summary_species!G286,Ouput_table!$T$2:$T$99,"&gt;0"))</f>
        <v/>
      </c>
      <c r="M286" s="81" t="str">
        <f t="shared" si="9"/>
        <v/>
      </c>
      <c r="O286" s="90"/>
      <c r="P286" s="90"/>
      <c r="Q286" s="90"/>
    </row>
    <row r="287" spans="4:17" x14ac:dyDescent="0.25">
      <c r="D287" t="str">
        <f>IF(LEN(G287)&lt;2,"",COUNTIFS(Ouput_table!$I$2:$I$99,Summary_species!G287,Ouput_table!$T$2:$T$99,0))</f>
        <v/>
      </c>
      <c r="E287" t="str">
        <f>IF(LEN(G287)&lt;2,"",COUNTIFS(Ouput_table!$I$2:$I$99,Summary_species!G287,Ouput_table!$T$2:$T$99,"&gt;0"))</f>
        <v/>
      </c>
      <c r="F287" t="str">
        <f>IF(LEN(G287)&lt;2,"",COUNTIF(Ouput_table!$I$2:$I$100,Summary_species!G287))</f>
        <v/>
      </c>
      <c r="H287" t="str">
        <f>IF(LEN(G287)&lt;2,"",SUMIF(Ouput_table!$I$2:$I$100,Summary_species!G287,Ouput_table!$N$2:$N$99))</f>
        <v/>
      </c>
      <c r="I287" t="str">
        <f>IF(LEN(G287)&lt;2,"",SUMIF(Ouput_table!$I$2:$I$100,Summary_species!G287,Ouput_table!$S$2:$S$99))</f>
        <v/>
      </c>
      <c r="J287" s="81" t="str">
        <f t="shared" si="8"/>
        <v/>
      </c>
      <c r="K287" t="str">
        <f>IF(LEN(G287)&lt;2,"",SUMIFS(Ouput_table!$N$2:$N$99,Ouput_table!$I$2:$I$99,Summary_species!G287,Ouput_table!$T$2:$T$99,"&gt;0"))</f>
        <v/>
      </c>
      <c r="L287" t="str">
        <f>IF(LEN(G287)&lt;2,"",SUMIFS(Ouput_table!$S$2:$S$99,Ouput_table!$I$2:$I$99,Summary_species!G287,Ouput_table!$T$2:$T$99,"&gt;0"))</f>
        <v/>
      </c>
      <c r="M287" s="81" t="str">
        <f t="shared" si="9"/>
        <v/>
      </c>
      <c r="O287" s="90"/>
      <c r="P287" s="90"/>
      <c r="Q287" s="90"/>
    </row>
    <row r="288" spans="4:17" x14ac:dyDescent="0.25">
      <c r="D288" t="str">
        <f>IF(LEN(G288)&lt;2,"",COUNTIFS(Ouput_table!$I$2:$I$99,Summary_species!G288,Ouput_table!$T$2:$T$99,0))</f>
        <v/>
      </c>
      <c r="E288" t="str">
        <f>IF(LEN(G288)&lt;2,"",COUNTIFS(Ouput_table!$I$2:$I$99,Summary_species!G288,Ouput_table!$T$2:$T$99,"&gt;0"))</f>
        <v/>
      </c>
      <c r="F288" t="str">
        <f>IF(LEN(G288)&lt;2,"",COUNTIF(Ouput_table!$I$2:$I$100,Summary_species!G288))</f>
        <v/>
      </c>
      <c r="H288" t="str">
        <f>IF(LEN(G288)&lt;2,"",SUMIF(Ouput_table!$I$2:$I$100,Summary_species!G288,Ouput_table!$N$2:$N$99))</f>
        <v/>
      </c>
      <c r="I288" t="str">
        <f>IF(LEN(G288)&lt;2,"",SUMIF(Ouput_table!$I$2:$I$100,Summary_species!G288,Ouput_table!$S$2:$S$99))</f>
        <v/>
      </c>
      <c r="J288" s="81" t="str">
        <f t="shared" si="8"/>
        <v/>
      </c>
      <c r="K288" t="str">
        <f>IF(LEN(G288)&lt;2,"",SUMIFS(Ouput_table!$N$2:$N$99,Ouput_table!$I$2:$I$99,Summary_species!G288,Ouput_table!$T$2:$T$99,"&gt;0"))</f>
        <v/>
      </c>
      <c r="L288" t="str">
        <f>IF(LEN(G288)&lt;2,"",SUMIFS(Ouput_table!$S$2:$S$99,Ouput_table!$I$2:$I$99,Summary_species!G288,Ouput_table!$T$2:$T$99,"&gt;0"))</f>
        <v/>
      </c>
      <c r="M288" s="81" t="str">
        <f t="shared" si="9"/>
        <v/>
      </c>
      <c r="O288" s="90"/>
      <c r="P288" s="90"/>
      <c r="Q288" s="90"/>
    </row>
    <row r="289" spans="4:17" x14ac:dyDescent="0.25">
      <c r="D289" t="str">
        <f>IF(LEN(G289)&lt;2,"",COUNTIFS(Ouput_table!$I$2:$I$99,Summary_species!G289,Ouput_table!$T$2:$T$99,0))</f>
        <v/>
      </c>
      <c r="E289" t="str">
        <f>IF(LEN(G289)&lt;2,"",COUNTIFS(Ouput_table!$I$2:$I$99,Summary_species!G289,Ouput_table!$T$2:$T$99,"&gt;0"))</f>
        <v/>
      </c>
      <c r="F289" t="str">
        <f>IF(LEN(G289)&lt;2,"",COUNTIF(Ouput_table!$I$2:$I$100,Summary_species!G289))</f>
        <v/>
      </c>
      <c r="H289" t="str">
        <f>IF(LEN(G289)&lt;2,"",SUMIF(Ouput_table!$I$2:$I$100,Summary_species!G289,Ouput_table!$N$2:$N$99))</f>
        <v/>
      </c>
      <c r="I289" t="str">
        <f>IF(LEN(G289)&lt;2,"",SUMIF(Ouput_table!$I$2:$I$100,Summary_species!G289,Ouput_table!$S$2:$S$99))</f>
        <v/>
      </c>
      <c r="J289" s="81" t="str">
        <f t="shared" si="8"/>
        <v/>
      </c>
      <c r="K289" t="str">
        <f>IF(LEN(G289)&lt;2,"",SUMIFS(Ouput_table!$N$2:$N$99,Ouput_table!$I$2:$I$99,Summary_species!G289,Ouput_table!$T$2:$T$99,"&gt;0"))</f>
        <v/>
      </c>
      <c r="L289" t="str">
        <f>IF(LEN(G289)&lt;2,"",SUMIFS(Ouput_table!$S$2:$S$99,Ouput_table!$I$2:$I$99,Summary_species!G289,Ouput_table!$T$2:$T$99,"&gt;0"))</f>
        <v/>
      </c>
      <c r="M289" s="81" t="str">
        <f t="shared" si="9"/>
        <v/>
      </c>
      <c r="O289" s="90"/>
      <c r="P289" s="90"/>
      <c r="Q289" s="90"/>
    </row>
    <row r="290" spans="4:17" x14ac:dyDescent="0.25">
      <c r="D290" t="str">
        <f>IF(LEN(G290)&lt;2,"",COUNTIFS(Ouput_table!$I$2:$I$99,Summary_species!G290,Ouput_table!$T$2:$T$99,0))</f>
        <v/>
      </c>
      <c r="E290" t="str">
        <f>IF(LEN(G290)&lt;2,"",COUNTIFS(Ouput_table!$I$2:$I$99,Summary_species!G290,Ouput_table!$T$2:$T$99,"&gt;0"))</f>
        <v/>
      </c>
      <c r="F290" t="str">
        <f>IF(LEN(G290)&lt;2,"",COUNTIF(Ouput_table!$I$2:$I$100,Summary_species!G290))</f>
        <v/>
      </c>
      <c r="H290" t="str">
        <f>IF(LEN(G290)&lt;2,"",SUMIF(Ouput_table!$I$2:$I$100,Summary_species!G290,Ouput_table!$N$2:$N$99))</f>
        <v/>
      </c>
      <c r="I290" t="str">
        <f>IF(LEN(G290)&lt;2,"",SUMIF(Ouput_table!$I$2:$I$100,Summary_species!G290,Ouput_table!$S$2:$S$99))</f>
        <v/>
      </c>
      <c r="J290" s="81" t="str">
        <f t="shared" si="8"/>
        <v/>
      </c>
      <c r="K290" t="str">
        <f>IF(LEN(G290)&lt;2,"",SUMIFS(Ouput_table!$N$2:$N$99,Ouput_table!$I$2:$I$99,Summary_species!G290,Ouput_table!$T$2:$T$99,"&gt;0"))</f>
        <v/>
      </c>
      <c r="L290" t="str">
        <f>IF(LEN(G290)&lt;2,"",SUMIFS(Ouput_table!$S$2:$S$99,Ouput_table!$I$2:$I$99,Summary_species!G290,Ouput_table!$T$2:$T$99,"&gt;0"))</f>
        <v/>
      </c>
      <c r="M290" s="81" t="str">
        <f t="shared" si="9"/>
        <v/>
      </c>
      <c r="O290" s="90"/>
      <c r="P290" s="90"/>
      <c r="Q290" s="90"/>
    </row>
    <row r="291" spans="4:17" x14ac:dyDescent="0.25">
      <c r="D291" t="str">
        <f>IF(LEN(G291)&lt;2,"",COUNTIFS(Ouput_table!$I$2:$I$99,Summary_species!G291,Ouput_table!$T$2:$T$99,0))</f>
        <v/>
      </c>
      <c r="E291" t="str">
        <f>IF(LEN(G291)&lt;2,"",COUNTIFS(Ouput_table!$I$2:$I$99,Summary_species!G291,Ouput_table!$T$2:$T$99,"&gt;0"))</f>
        <v/>
      </c>
      <c r="F291" t="str">
        <f>IF(LEN(G291)&lt;2,"",COUNTIF(Ouput_table!$I$2:$I$100,Summary_species!G291))</f>
        <v/>
      </c>
      <c r="H291" t="str">
        <f>IF(LEN(G291)&lt;2,"",SUMIF(Ouput_table!$I$2:$I$100,Summary_species!G291,Ouput_table!$N$2:$N$99))</f>
        <v/>
      </c>
      <c r="I291" t="str">
        <f>IF(LEN(G291)&lt;2,"",SUMIF(Ouput_table!$I$2:$I$100,Summary_species!G291,Ouput_table!$S$2:$S$99))</f>
        <v/>
      </c>
      <c r="J291" s="81" t="str">
        <f t="shared" si="8"/>
        <v/>
      </c>
      <c r="K291" t="str">
        <f>IF(LEN(G291)&lt;2,"",SUMIFS(Ouput_table!$N$2:$N$99,Ouput_table!$I$2:$I$99,Summary_species!G291,Ouput_table!$T$2:$T$99,"&gt;0"))</f>
        <v/>
      </c>
      <c r="L291" t="str">
        <f>IF(LEN(G291)&lt;2,"",SUMIFS(Ouput_table!$S$2:$S$99,Ouput_table!$I$2:$I$99,Summary_species!G291,Ouput_table!$T$2:$T$99,"&gt;0"))</f>
        <v/>
      </c>
      <c r="M291" s="81" t="str">
        <f t="shared" si="9"/>
        <v/>
      </c>
      <c r="O291" s="90"/>
      <c r="P291" s="90"/>
      <c r="Q291" s="90"/>
    </row>
    <row r="292" spans="4:17" x14ac:dyDescent="0.25">
      <c r="D292" t="str">
        <f>IF(LEN(G292)&lt;2,"",COUNTIFS(Ouput_table!$I$2:$I$99,Summary_species!G292,Ouput_table!$T$2:$T$99,0))</f>
        <v/>
      </c>
      <c r="E292" t="str">
        <f>IF(LEN(G292)&lt;2,"",COUNTIFS(Ouput_table!$I$2:$I$99,Summary_species!G292,Ouput_table!$T$2:$T$99,"&gt;0"))</f>
        <v/>
      </c>
      <c r="F292" t="str">
        <f>IF(LEN(G292)&lt;2,"",COUNTIF(Ouput_table!$I$2:$I$100,Summary_species!G292))</f>
        <v/>
      </c>
      <c r="H292" t="str">
        <f>IF(LEN(G292)&lt;2,"",SUMIF(Ouput_table!$I$2:$I$100,Summary_species!G292,Ouput_table!$N$2:$N$99))</f>
        <v/>
      </c>
      <c r="I292" t="str">
        <f>IF(LEN(G292)&lt;2,"",SUMIF(Ouput_table!$I$2:$I$100,Summary_species!G292,Ouput_table!$S$2:$S$99))</f>
        <v/>
      </c>
      <c r="J292" s="81" t="str">
        <f t="shared" si="8"/>
        <v/>
      </c>
      <c r="K292" t="str">
        <f>IF(LEN(G292)&lt;2,"",SUMIFS(Ouput_table!$N$2:$N$99,Ouput_table!$I$2:$I$99,Summary_species!G292,Ouput_table!$T$2:$T$99,"&gt;0"))</f>
        <v/>
      </c>
      <c r="L292" t="str">
        <f>IF(LEN(G292)&lt;2,"",SUMIFS(Ouput_table!$S$2:$S$99,Ouput_table!$I$2:$I$99,Summary_species!G292,Ouput_table!$T$2:$T$99,"&gt;0"))</f>
        <v/>
      </c>
      <c r="M292" s="81" t="str">
        <f t="shared" si="9"/>
        <v/>
      </c>
      <c r="O292" s="90"/>
      <c r="P292" s="90"/>
      <c r="Q292" s="90"/>
    </row>
    <row r="293" spans="4:17" x14ac:dyDescent="0.25">
      <c r="D293" t="str">
        <f>IF(LEN(G293)&lt;2,"",COUNTIFS(Ouput_table!$I$2:$I$99,Summary_species!G293,Ouput_table!$T$2:$T$99,0))</f>
        <v/>
      </c>
      <c r="E293" t="str">
        <f>IF(LEN(G293)&lt;2,"",COUNTIFS(Ouput_table!$I$2:$I$99,Summary_species!G293,Ouput_table!$T$2:$T$99,"&gt;0"))</f>
        <v/>
      </c>
      <c r="F293" t="str">
        <f>IF(LEN(G293)&lt;2,"",COUNTIF(Ouput_table!$I$2:$I$100,Summary_species!G293))</f>
        <v/>
      </c>
      <c r="H293" t="str">
        <f>IF(LEN(G293)&lt;2,"",SUMIF(Ouput_table!$I$2:$I$100,Summary_species!G293,Ouput_table!$N$2:$N$99))</f>
        <v/>
      </c>
      <c r="I293" t="str">
        <f>IF(LEN(G293)&lt;2,"",SUMIF(Ouput_table!$I$2:$I$100,Summary_species!G293,Ouput_table!$S$2:$S$99))</f>
        <v/>
      </c>
      <c r="J293" s="81" t="str">
        <f t="shared" si="8"/>
        <v/>
      </c>
      <c r="K293" t="str">
        <f>IF(LEN(G293)&lt;2,"",SUMIFS(Ouput_table!$N$2:$N$99,Ouput_table!$I$2:$I$99,Summary_species!G293,Ouput_table!$T$2:$T$99,"&gt;0"))</f>
        <v/>
      </c>
      <c r="L293" t="str">
        <f>IF(LEN(G293)&lt;2,"",SUMIFS(Ouput_table!$S$2:$S$99,Ouput_table!$I$2:$I$99,Summary_species!G293,Ouput_table!$T$2:$T$99,"&gt;0"))</f>
        <v/>
      </c>
      <c r="M293" s="81" t="str">
        <f t="shared" si="9"/>
        <v/>
      </c>
      <c r="O293" s="90"/>
      <c r="P293" s="90"/>
      <c r="Q293" s="90"/>
    </row>
    <row r="294" spans="4:17" x14ac:dyDescent="0.25">
      <c r="D294" t="str">
        <f>IF(LEN(G294)&lt;2,"",COUNTIFS(Ouput_table!$I$2:$I$99,Summary_species!G294,Ouput_table!$T$2:$T$99,0))</f>
        <v/>
      </c>
      <c r="E294" t="str">
        <f>IF(LEN(G294)&lt;2,"",COUNTIFS(Ouput_table!$I$2:$I$99,Summary_species!G294,Ouput_table!$T$2:$T$99,"&gt;0"))</f>
        <v/>
      </c>
      <c r="F294" t="str">
        <f>IF(LEN(G294)&lt;2,"",COUNTIF(Ouput_table!$I$2:$I$100,Summary_species!G294))</f>
        <v/>
      </c>
      <c r="H294" t="str">
        <f>IF(LEN(G294)&lt;2,"",SUMIF(Ouput_table!$I$2:$I$100,Summary_species!G294,Ouput_table!$N$2:$N$99))</f>
        <v/>
      </c>
      <c r="I294" t="str">
        <f>IF(LEN(G294)&lt;2,"",SUMIF(Ouput_table!$I$2:$I$100,Summary_species!G294,Ouput_table!$S$2:$S$99))</f>
        <v/>
      </c>
      <c r="J294" s="81" t="str">
        <f t="shared" si="8"/>
        <v/>
      </c>
      <c r="K294" t="str">
        <f>IF(LEN(G294)&lt;2,"",SUMIFS(Ouput_table!$N$2:$N$99,Ouput_table!$I$2:$I$99,Summary_species!G294,Ouput_table!$T$2:$T$99,"&gt;0"))</f>
        <v/>
      </c>
      <c r="L294" t="str">
        <f>IF(LEN(G294)&lt;2,"",SUMIFS(Ouput_table!$S$2:$S$99,Ouput_table!$I$2:$I$99,Summary_species!G294,Ouput_table!$T$2:$T$99,"&gt;0"))</f>
        <v/>
      </c>
      <c r="M294" s="81" t="str">
        <f t="shared" si="9"/>
        <v/>
      </c>
      <c r="O294" s="90"/>
      <c r="P294" s="90"/>
      <c r="Q294" s="90"/>
    </row>
    <row r="295" spans="4:17" x14ac:dyDescent="0.25">
      <c r="D295" t="str">
        <f>IF(LEN(G295)&lt;2,"",COUNTIFS(Ouput_table!$I$2:$I$99,Summary_species!G295,Ouput_table!$T$2:$T$99,0))</f>
        <v/>
      </c>
      <c r="E295" t="str">
        <f>IF(LEN(G295)&lt;2,"",COUNTIFS(Ouput_table!$I$2:$I$99,Summary_species!G295,Ouput_table!$T$2:$T$99,"&gt;0"))</f>
        <v/>
      </c>
      <c r="F295" t="str">
        <f>IF(LEN(G295)&lt;2,"",COUNTIF(Ouput_table!$I$2:$I$100,Summary_species!G295))</f>
        <v/>
      </c>
      <c r="H295" t="str">
        <f>IF(LEN(G295)&lt;2,"",SUMIF(Ouput_table!$I$2:$I$100,Summary_species!G295,Ouput_table!$N$2:$N$99))</f>
        <v/>
      </c>
      <c r="I295" t="str">
        <f>IF(LEN(G295)&lt;2,"",SUMIF(Ouput_table!$I$2:$I$100,Summary_species!G295,Ouput_table!$S$2:$S$99))</f>
        <v/>
      </c>
      <c r="J295" s="81" t="str">
        <f t="shared" si="8"/>
        <v/>
      </c>
      <c r="K295" t="str">
        <f>IF(LEN(G295)&lt;2,"",SUMIFS(Ouput_table!$N$2:$N$99,Ouput_table!$I$2:$I$99,Summary_species!G295,Ouput_table!$T$2:$T$99,"&gt;0"))</f>
        <v/>
      </c>
      <c r="L295" t="str">
        <f>IF(LEN(G295)&lt;2,"",SUMIFS(Ouput_table!$S$2:$S$99,Ouput_table!$I$2:$I$99,Summary_species!G295,Ouput_table!$T$2:$T$99,"&gt;0"))</f>
        <v/>
      </c>
      <c r="M295" s="81" t="str">
        <f t="shared" si="9"/>
        <v/>
      </c>
      <c r="O295" s="90"/>
      <c r="P295" s="90"/>
      <c r="Q295" s="90"/>
    </row>
    <row r="296" spans="4:17" x14ac:dyDescent="0.25">
      <c r="D296" t="str">
        <f>IF(LEN(G296)&lt;2,"",COUNTIFS(Ouput_table!$I$2:$I$99,Summary_species!G296,Ouput_table!$T$2:$T$99,0))</f>
        <v/>
      </c>
      <c r="E296" t="str">
        <f>IF(LEN(G296)&lt;2,"",COUNTIFS(Ouput_table!$I$2:$I$99,Summary_species!G296,Ouput_table!$T$2:$T$99,"&gt;0"))</f>
        <v/>
      </c>
      <c r="F296" t="str">
        <f>IF(LEN(G296)&lt;2,"",COUNTIF(Ouput_table!$I$2:$I$100,Summary_species!G296))</f>
        <v/>
      </c>
      <c r="H296" t="str">
        <f>IF(LEN(G296)&lt;2,"",SUMIF(Ouput_table!$I$2:$I$100,Summary_species!G296,Ouput_table!$N$2:$N$99))</f>
        <v/>
      </c>
      <c r="I296" t="str">
        <f>IF(LEN(G296)&lt;2,"",SUMIF(Ouput_table!$I$2:$I$100,Summary_species!G296,Ouput_table!$S$2:$S$99))</f>
        <v/>
      </c>
      <c r="J296" s="81" t="str">
        <f t="shared" si="8"/>
        <v/>
      </c>
      <c r="K296" t="str">
        <f>IF(LEN(G296)&lt;2,"",SUMIFS(Ouput_table!$N$2:$N$99,Ouput_table!$I$2:$I$99,Summary_species!G296,Ouput_table!$T$2:$T$99,"&gt;0"))</f>
        <v/>
      </c>
      <c r="L296" t="str">
        <f>IF(LEN(G296)&lt;2,"",SUMIFS(Ouput_table!$S$2:$S$99,Ouput_table!$I$2:$I$99,Summary_species!G296,Ouput_table!$T$2:$T$99,"&gt;0"))</f>
        <v/>
      </c>
      <c r="M296" s="81" t="str">
        <f t="shared" si="9"/>
        <v/>
      </c>
      <c r="O296" s="90"/>
      <c r="P296" s="90"/>
      <c r="Q296" s="90"/>
    </row>
    <row r="297" spans="4:17" x14ac:dyDescent="0.25">
      <c r="D297" t="str">
        <f>IF(LEN(G297)&lt;2,"",COUNTIFS(Ouput_table!$I$2:$I$99,Summary_species!G297,Ouput_table!$T$2:$T$99,0))</f>
        <v/>
      </c>
      <c r="E297" t="str">
        <f>IF(LEN(G297)&lt;2,"",COUNTIFS(Ouput_table!$I$2:$I$99,Summary_species!G297,Ouput_table!$T$2:$T$99,"&gt;0"))</f>
        <v/>
      </c>
      <c r="F297" t="str">
        <f>IF(LEN(G297)&lt;2,"",COUNTIF(Ouput_table!$I$2:$I$100,Summary_species!G297))</f>
        <v/>
      </c>
      <c r="H297" t="str">
        <f>IF(LEN(G297)&lt;2,"",SUMIF(Ouput_table!$I$2:$I$100,Summary_species!G297,Ouput_table!$N$2:$N$99))</f>
        <v/>
      </c>
      <c r="I297" t="str">
        <f>IF(LEN(G297)&lt;2,"",SUMIF(Ouput_table!$I$2:$I$100,Summary_species!G297,Ouput_table!$S$2:$S$99))</f>
        <v/>
      </c>
      <c r="J297" s="81" t="str">
        <f t="shared" si="8"/>
        <v/>
      </c>
      <c r="K297" t="str">
        <f>IF(LEN(G297)&lt;2,"",SUMIFS(Ouput_table!$N$2:$N$99,Ouput_table!$I$2:$I$99,Summary_species!G297,Ouput_table!$T$2:$T$99,"&gt;0"))</f>
        <v/>
      </c>
      <c r="L297" t="str">
        <f>IF(LEN(G297)&lt;2,"",SUMIFS(Ouput_table!$S$2:$S$99,Ouput_table!$I$2:$I$99,Summary_species!G297,Ouput_table!$T$2:$T$99,"&gt;0"))</f>
        <v/>
      </c>
      <c r="M297" s="81" t="str">
        <f t="shared" si="9"/>
        <v/>
      </c>
      <c r="O297" s="90"/>
      <c r="P297" s="90"/>
      <c r="Q297" s="90"/>
    </row>
    <row r="298" spans="4:17" x14ac:dyDescent="0.25">
      <c r="D298" t="str">
        <f>IF(LEN(G298)&lt;2,"",COUNTIFS(Ouput_table!$I$2:$I$99,Summary_species!G298,Ouput_table!$T$2:$T$99,0))</f>
        <v/>
      </c>
      <c r="E298" t="str">
        <f>IF(LEN(G298)&lt;2,"",COUNTIFS(Ouput_table!$I$2:$I$99,Summary_species!G298,Ouput_table!$T$2:$T$99,"&gt;0"))</f>
        <v/>
      </c>
      <c r="F298" t="str">
        <f>IF(LEN(G298)&lt;2,"",COUNTIF(Ouput_table!$I$2:$I$100,Summary_species!G298))</f>
        <v/>
      </c>
      <c r="H298" t="str">
        <f>IF(LEN(G298)&lt;2,"",SUMIF(Ouput_table!$I$2:$I$100,Summary_species!G298,Ouput_table!$N$2:$N$99))</f>
        <v/>
      </c>
      <c r="I298" t="str">
        <f>IF(LEN(G298)&lt;2,"",SUMIF(Ouput_table!$I$2:$I$100,Summary_species!G298,Ouput_table!$S$2:$S$99))</f>
        <v/>
      </c>
      <c r="J298" s="81" t="str">
        <f t="shared" si="8"/>
        <v/>
      </c>
      <c r="K298" t="str">
        <f>IF(LEN(G298)&lt;2,"",SUMIFS(Ouput_table!$N$2:$N$99,Ouput_table!$I$2:$I$99,Summary_species!G298,Ouput_table!$T$2:$T$99,"&gt;0"))</f>
        <v/>
      </c>
      <c r="L298" t="str">
        <f>IF(LEN(G298)&lt;2,"",SUMIFS(Ouput_table!$S$2:$S$99,Ouput_table!$I$2:$I$99,Summary_species!G298,Ouput_table!$T$2:$T$99,"&gt;0"))</f>
        <v/>
      </c>
      <c r="M298" s="81" t="str">
        <f t="shared" si="9"/>
        <v/>
      </c>
      <c r="O298" s="90"/>
      <c r="P298" s="90"/>
      <c r="Q298" s="90"/>
    </row>
    <row r="299" spans="4:17" x14ac:dyDescent="0.25">
      <c r="D299" t="str">
        <f>IF(LEN(G299)&lt;2,"",COUNTIFS(Ouput_table!$I$2:$I$99,Summary_species!G299,Ouput_table!$T$2:$T$99,0))</f>
        <v/>
      </c>
      <c r="E299" t="str">
        <f>IF(LEN(G299)&lt;2,"",COUNTIFS(Ouput_table!$I$2:$I$99,Summary_species!G299,Ouput_table!$T$2:$T$99,"&gt;0"))</f>
        <v/>
      </c>
      <c r="F299" t="str">
        <f>IF(LEN(G299)&lt;2,"",COUNTIF(Ouput_table!$I$2:$I$100,Summary_species!G299))</f>
        <v/>
      </c>
      <c r="H299" t="str">
        <f>IF(LEN(G299)&lt;2,"",SUMIF(Ouput_table!$I$2:$I$100,Summary_species!G299,Ouput_table!$N$2:$N$99))</f>
        <v/>
      </c>
      <c r="I299" t="str">
        <f>IF(LEN(G299)&lt;2,"",SUMIF(Ouput_table!$I$2:$I$100,Summary_species!G299,Ouput_table!$S$2:$S$99))</f>
        <v/>
      </c>
      <c r="J299" s="81" t="str">
        <f t="shared" si="8"/>
        <v/>
      </c>
      <c r="K299" t="str">
        <f>IF(LEN(G299)&lt;2,"",SUMIFS(Ouput_table!$N$2:$N$99,Ouput_table!$I$2:$I$99,Summary_species!G299,Ouput_table!$T$2:$T$99,"&gt;0"))</f>
        <v/>
      </c>
      <c r="L299" t="str">
        <f>IF(LEN(G299)&lt;2,"",SUMIFS(Ouput_table!$S$2:$S$99,Ouput_table!$I$2:$I$99,Summary_species!G299,Ouput_table!$T$2:$T$99,"&gt;0"))</f>
        <v/>
      </c>
      <c r="M299" s="81" t="str">
        <f t="shared" si="9"/>
        <v/>
      </c>
      <c r="O299" s="90"/>
      <c r="P299" s="90"/>
      <c r="Q299" s="90"/>
    </row>
    <row r="300" spans="4:17" x14ac:dyDescent="0.25">
      <c r="D300" t="str">
        <f>IF(LEN(G300)&lt;2,"",COUNTIFS(Ouput_table!$I$2:$I$99,Summary_species!G300,Ouput_table!$T$2:$T$99,0))</f>
        <v/>
      </c>
      <c r="E300" t="str">
        <f>IF(LEN(G300)&lt;2,"",COUNTIFS(Ouput_table!$I$2:$I$99,Summary_species!G300,Ouput_table!$T$2:$T$99,"&gt;0"))</f>
        <v/>
      </c>
      <c r="F300" t="str">
        <f>IF(LEN(G300)&lt;2,"",COUNTIF(Ouput_table!$I$2:$I$100,Summary_species!G300))</f>
        <v/>
      </c>
      <c r="H300" t="str">
        <f>IF(LEN(G300)&lt;2,"",SUMIF(Ouput_table!$I$2:$I$100,Summary_species!G300,Ouput_table!$N$2:$N$99))</f>
        <v/>
      </c>
      <c r="I300" t="str">
        <f>IF(LEN(G300)&lt;2,"",SUMIF(Ouput_table!$I$2:$I$100,Summary_species!G300,Ouput_table!$S$2:$S$99))</f>
        <v/>
      </c>
      <c r="J300" s="81" t="str">
        <f t="shared" si="8"/>
        <v/>
      </c>
      <c r="K300" t="str">
        <f>IF(LEN(G300)&lt;2,"",SUMIFS(Ouput_table!$N$2:$N$99,Ouput_table!$I$2:$I$99,Summary_species!G300,Ouput_table!$T$2:$T$99,"&gt;0"))</f>
        <v/>
      </c>
      <c r="L300" t="str">
        <f>IF(LEN(G300)&lt;2,"",SUMIFS(Ouput_table!$S$2:$S$99,Ouput_table!$I$2:$I$99,Summary_species!G300,Ouput_table!$T$2:$T$99,"&gt;0"))</f>
        <v/>
      </c>
      <c r="M300" s="81" t="str">
        <f t="shared" si="9"/>
        <v/>
      </c>
      <c r="O300" s="90"/>
      <c r="P300" s="90"/>
      <c r="Q300" s="90"/>
    </row>
    <row r="301" spans="4:17" x14ac:dyDescent="0.25">
      <c r="D301" t="str">
        <f>IF(LEN(G301)&lt;2,"",COUNTIFS(Ouput_table!$I$2:$I$99,Summary_species!G301,Ouput_table!$T$2:$T$99,0))</f>
        <v/>
      </c>
      <c r="E301" t="str">
        <f>IF(LEN(G301)&lt;2,"",COUNTIFS(Ouput_table!$I$2:$I$99,Summary_species!G301,Ouput_table!$T$2:$T$99,"&gt;0"))</f>
        <v/>
      </c>
      <c r="F301" t="str">
        <f>IF(LEN(G301)&lt;2,"",COUNTIF(Ouput_table!$I$2:$I$100,Summary_species!G301))</f>
        <v/>
      </c>
      <c r="H301" t="str">
        <f>IF(LEN(G301)&lt;2,"",SUMIF(Ouput_table!$I$2:$I$100,Summary_species!G301,Ouput_table!$N$2:$N$99))</f>
        <v/>
      </c>
      <c r="I301" t="str">
        <f>IF(LEN(G301)&lt;2,"",SUMIF(Ouput_table!$I$2:$I$100,Summary_species!G301,Ouput_table!$S$2:$S$99))</f>
        <v/>
      </c>
      <c r="J301" s="81" t="str">
        <f t="shared" si="8"/>
        <v/>
      </c>
      <c r="K301" t="str">
        <f>IF(LEN(G301)&lt;2,"",SUMIFS(Ouput_table!$N$2:$N$99,Ouput_table!$I$2:$I$99,Summary_species!G301,Ouput_table!$T$2:$T$99,"&gt;0"))</f>
        <v/>
      </c>
      <c r="L301" t="str">
        <f>IF(LEN(G301)&lt;2,"",SUMIFS(Ouput_table!$S$2:$S$99,Ouput_table!$I$2:$I$99,Summary_species!G301,Ouput_table!$T$2:$T$99,"&gt;0"))</f>
        <v/>
      </c>
      <c r="M301" s="81" t="str">
        <f t="shared" si="9"/>
        <v/>
      </c>
      <c r="O301" s="90"/>
      <c r="P301" s="90"/>
      <c r="Q301" s="90"/>
    </row>
    <row r="302" spans="4:17" x14ac:dyDescent="0.25">
      <c r="D302" t="str">
        <f>IF(LEN(G302)&lt;2,"",COUNTIFS(Ouput_table!$I$2:$I$99,Summary_species!G302,Ouput_table!$T$2:$T$99,0))</f>
        <v/>
      </c>
      <c r="E302" t="str">
        <f>IF(LEN(G302)&lt;2,"",COUNTIFS(Ouput_table!$I$2:$I$99,Summary_species!G302,Ouput_table!$T$2:$T$99,"&gt;0"))</f>
        <v/>
      </c>
      <c r="F302" t="str">
        <f>IF(LEN(G302)&lt;2,"",COUNTIF(Ouput_table!$I$2:$I$100,Summary_species!G302))</f>
        <v/>
      </c>
      <c r="H302" t="str">
        <f>IF(LEN(G302)&lt;2,"",SUMIF(Ouput_table!$I$2:$I$100,Summary_species!G302,Ouput_table!$N$2:$N$99))</f>
        <v/>
      </c>
      <c r="I302" t="str">
        <f>IF(LEN(G302)&lt;2,"",SUMIF(Ouput_table!$I$2:$I$100,Summary_species!G302,Ouput_table!$S$2:$S$99))</f>
        <v/>
      </c>
      <c r="J302" s="81" t="str">
        <f t="shared" si="8"/>
        <v/>
      </c>
      <c r="K302" t="str">
        <f>IF(LEN(G302)&lt;2,"",SUMIFS(Ouput_table!$N$2:$N$99,Ouput_table!$I$2:$I$99,Summary_species!G302,Ouput_table!$T$2:$T$99,"&gt;0"))</f>
        <v/>
      </c>
      <c r="L302" t="str">
        <f>IF(LEN(G302)&lt;2,"",SUMIFS(Ouput_table!$S$2:$S$99,Ouput_table!$I$2:$I$99,Summary_species!G302,Ouput_table!$T$2:$T$99,"&gt;0"))</f>
        <v/>
      </c>
      <c r="M302" s="81" t="str">
        <f t="shared" si="9"/>
        <v/>
      </c>
      <c r="O302" s="90"/>
      <c r="P302" s="90"/>
      <c r="Q302" s="90"/>
    </row>
    <row r="303" spans="4:17" x14ac:dyDescent="0.25">
      <c r="D303" t="str">
        <f>IF(LEN(G303)&lt;2,"",COUNTIFS(Ouput_table!$I$2:$I$99,Summary_species!G303,Ouput_table!$T$2:$T$99,0))</f>
        <v/>
      </c>
      <c r="E303" t="str">
        <f>IF(LEN(G303)&lt;2,"",COUNTIFS(Ouput_table!$I$2:$I$99,Summary_species!G303,Ouput_table!$T$2:$T$99,"&gt;0"))</f>
        <v/>
      </c>
      <c r="F303" t="str">
        <f>IF(LEN(G303)&lt;2,"",COUNTIF(Ouput_table!$I$2:$I$100,Summary_species!G303))</f>
        <v/>
      </c>
      <c r="H303" t="str">
        <f>IF(LEN(G303)&lt;2,"",SUMIF(Ouput_table!$I$2:$I$100,Summary_species!G303,Ouput_table!$N$2:$N$99))</f>
        <v/>
      </c>
      <c r="I303" t="str">
        <f>IF(LEN(G303)&lt;2,"",SUMIF(Ouput_table!$I$2:$I$100,Summary_species!G303,Ouput_table!$S$2:$S$99))</f>
        <v/>
      </c>
      <c r="J303" s="81" t="str">
        <f t="shared" si="8"/>
        <v/>
      </c>
      <c r="K303" t="str">
        <f>IF(LEN(G303)&lt;2,"",SUMIFS(Ouput_table!$N$2:$N$99,Ouput_table!$I$2:$I$99,Summary_species!G303,Ouput_table!$T$2:$T$99,"&gt;0"))</f>
        <v/>
      </c>
      <c r="L303" t="str">
        <f>IF(LEN(G303)&lt;2,"",SUMIFS(Ouput_table!$S$2:$S$99,Ouput_table!$I$2:$I$99,Summary_species!G303,Ouput_table!$T$2:$T$99,"&gt;0"))</f>
        <v/>
      </c>
      <c r="M303" s="81" t="str">
        <f t="shared" si="9"/>
        <v/>
      </c>
      <c r="O303" s="90"/>
      <c r="P303" s="90"/>
      <c r="Q303" s="90"/>
    </row>
    <row r="304" spans="4:17" x14ac:dyDescent="0.25">
      <c r="D304" t="str">
        <f>IF(LEN(G304)&lt;2,"",COUNTIFS(Ouput_table!$I$2:$I$99,Summary_species!G304,Ouput_table!$T$2:$T$99,0))</f>
        <v/>
      </c>
      <c r="E304" t="str">
        <f>IF(LEN(G304)&lt;2,"",COUNTIFS(Ouput_table!$I$2:$I$99,Summary_species!G304,Ouput_table!$T$2:$T$99,"&gt;0"))</f>
        <v/>
      </c>
      <c r="F304" t="str">
        <f>IF(LEN(G304)&lt;2,"",COUNTIF(Ouput_table!$I$2:$I$100,Summary_species!G304))</f>
        <v/>
      </c>
      <c r="H304" t="str">
        <f>IF(LEN(G304)&lt;2,"",SUMIF(Ouput_table!$I$2:$I$100,Summary_species!G304,Ouput_table!$N$2:$N$99))</f>
        <v/>
      </c>
      <c r="I304" t="str">
        <f>IF(LEN(G304)&lt;2,"",SUMIF(Ouput_table!$I$2:$I$100,Summary_species!G304,Ouput_table!$S$2:$S$99))</f>
        <v/>
      </c>
      <c r="J304" s="81" t="str">
        <f t="shared" si="8"/>
        <v/>
      </c>
      <c r="K304" t="str">
        <f>IF(LEN(G304)&lt;2,"",SUMIFS(Ouput_table!$N$2:$N$99,Ouput_table!$I$2:$I$99,Summary_species!G304,Ouput_table!$T$2:$T$99,"&gt;0"))</f>
        <v/>
      </c>
      <c r="L304" t="str">
        <f>IF(LEN(G304)&lt;2,"",SUMIFS(Ouput_table!$S$2:$S$99,Ouput_table!$I$2:$I$99,Summary_species!G304,Ouput_table!$T$2:$T$99,"&gt;0"))</f>
        <v/>
      </c>
      <c r="M304" s="81" t="str">
        <f t="shared" si="9"/>
        <v/>
      </c>
      <c r="O304" s="90"/>
      <c r="P304" s="90"/>
      <c r="Q304" s="90"/>
    </row>
    <row r="305" spans="4:17" x14ac:dyDescent="0.25">
      <c r="D305" t="str">
        <f>IF(LEN(G305)&lt;2,"",COUNTIFS(Ouput_table!$I$2:$I$99,Summary_species!G305,Ouput_table!$T$2:$T$99,0))</f>
        <v/>
      </c>
      <c r="E305" t="str">
        <f>IF(LEN(G305)&lt;2,"",COUNTIFS(Ouput_table!$I$2:$I$99,Summary_species!G305,Ouput_table!$T$2:$T$99,"&gt;0"))</f>
        <v/>
      </c>
      <c r="F305" t="str">
        <f>IF(LEN(G305)&lt;2,"",COUNTIF(Ouput_table!$I$2:$I$100,Summary_species!G305))</f>
        <v/>
      </c>
      <c r="H305" t="str">
        <f>IF(LEN(G305)&lt;2,"",SUMIF(Ouput_table!$I$2:$I$100,Summary_species!G305,Ouput_table!$N$2:$N$99))</f>
        <v/>
      </c>
      <c r="I305" t="str">
        <f>IF(LEN(G305)&lt;2,"",SUMIF(Ouput_table!$I$2:$I$100,Summary_species!G305,Ouput_table!$S$2:$S$99))</f>
        <v/>
      </c>
      <c r="J305" s="81" t="str">
        <f t="shared" si="8"/>
        <v/>
      </c>
      <c r="K305" t="str">
        <f>IF(LEN(G305)&lt;2,"",SUMIFS(Ouput_table!$N$2:$N$99,Ouput_table!$I$2:$I$99,Summary_species!G305,Ouput_table!$T$2:$T$99,"&gt;0"))</f>
        <v/>
      </c>
      <c r="L305" t="str">
        <f>IF(LEN(G305)&lt;2,"",SUMIFS(Ouput_table!$S$2:$S$99,Ouput_table!$I$2:$I$99,Summary_species!G305,Ouput_table!$T$2:$T$99,"&gt;0"))</f>
        <v/>
      </c>
      <c r="M305" s="81" t="str">
        <f t="shared" si="9"/>
        <v/>
      </c>
      <c r="O305" s="90"/>
      <c r="P305" s="90"/>
      <c r="Q305" s="90"/>
    </row>
    <row r="306" spans="4:17" x14ac:dyDescent="0.25">
      <c r="D306" t="str">
        <f>IF(LEN(G306)&lt;2,"",COUNTIFS(Ouput_table!$I$2:$I$99,Summary_species!G306,Ouput_table!$T$2:$T$99,0))</f>
        <v/>
      </c>
      <c r="E306" t="str">
        <f>IF(LEN(G306)&lt;2,"",COUNTIFS(Ouput_table!$I$2:$I$99,Summary_species!G306,Ouput_table!$T$2:$T$99,"&gt;0"))</f>
        <v/>
      </c>
      <c r="F306" t="str">
        <f>IF(LEN(G306)&lt;2,"",COUNTIF(Ouput_table!$I$2:$I$100,Summary_species!G306))</f>
        <v/>
      </c>
      <c r="H306" t="str">
        <f>IF(LEN(G306)&lt;2,"",SUMIF(Ouput_table!$I$2:$I$100,Summary_species!G306,Ouput_table!$N$2:$N$99))</f>
        <v/>
      </c>
      <c r="I306" t="str">
        <f>IF(LEN(G306)&lt;2,"",SUMIF(Ouput_table!$I$2:$I$100,Summary_species!G306,Ouput_table!$S$2:$S$99))</f>
        <v/>
      </c>
      <c r="J306" s="81" t="str">
        <f t="shared" si="8"/>
        <v/>
      </c>
      <c r="K306" t="str">
        <f>IF(LEN(G306)&lt;2,"",SUMIFS(Ouput_table!$N$2:$N$99,Ouput_table!$I$2:$I$99,Summary_species!G306,Ouput_table!$T$2:$T$99,"&gt;0"))</f>
        <v/>
      </c>
      <c r="L306" t="str">
        <f>IF(LEN(G306)&lt;2,"",SUMIFS(Ouput_table!$S$2:$S$99,Ouput_table!$I$2:$I$99,Summary_species!G306,Ouput_table!$T$2:$T$99,"&gt;0"))</f>
        <v/>
      </c>
      <c r="M306" s="81" t="str">
        <f t="shared" si="9"/>
        <v/>
      </c>
      <c r="O306" s="90"/>
      <c r="P306" s="90"/>
      <c r="Q306" s="90"/>
    </row>
    <row r="307" spans="4:17" x14ac:dyDescent="0.25">
      <c r="D307" t="str">
        <f>IF(LEN(G307)&lt;2,"",COUNTIFS(Ouput_table!$I$2:$I$99,Summary_species!G307,Ouput_table!$T$2:$T$99,0))</f>
        <v/>
      </c>
      <c r="E307" t="str">
        <f>IF(LEN(G307)&lt;2,"",COUNTIFS(Ouput_table!$I$2:$I$99,Summary_species!G307,Ouput_table!$T$2:$T$99,"&gt;0"))</f>
        <v/>
      </c>
      <c r="F307" t="str">
        <f>IF(LEN(G307)&lt;2,"",COUNTIF(Ouput_table!$I$2:$I$100,Summary_species!G307))</f>
        <v/>
      </c>
      <c r="H307" t="str">
        <f>IF(LEN(G307)&lt;2,"",SUMIF(Ouput_table!$I$2:$I$100,Summary_species!G307,Ouput_table!$N$2:$N$99))</f>
        <v/>
      </c>
      <c r="I307" t="str">
        <f>IF(LEN(G307)&lt;2,"",SUMIF(Ouput_table!$I$2:$I$100,Summary_species!G307,Ouput_table!$S$2:$S$99))</f>
        <v/>
      </c>
      <c r="J307" s="81" t="str">
        <f t="shared" si="8"/>
        <v/>
      </c>
      <c r="K307" t="str">
        <f>IF(LEN(G307)&lt;2,"",SUMIFS(Ouput_table!$N$2:$N$99,Ouput_table!$I$2:$I$99,Summary_species!G307,Ouput_table!$T$2:$T$99,"&gt;0"))</f>
        <v/>
      </c>
      <c r="L307" t="str">
        <f>IF(LEN(G307)&lt;2,"",SUMIFS(Ouput_table!$S$2:$S$99,Ouput_table!$I$2:$I$99,Summary_species!G307,Ouput_table!$T$2:$T$99,"&gt;0"))</f>
        <v/>
      </c>
      <c r="M307" s="81" t="str">
        <f t="shared" si="9"/>
        <v/>
      </c>
      <c r="O307" s="90"/>
      <c r="P307" s="90"/>
      <c r="Q307" s="90"/>
    </row>
    <row r="308" spans="4:17" x14ac:dyDescent="0.25">
      <c r="D308" t="str">
        <f>IF(LEN(G308)&lt;2,"",COUNTIFS(Ouput_table!$I$2:$I$99,Summary_species!G308,Ouput_table!$T$2:$T$99,0))</f>
        <v/>
      </c>
      <c r="E308" t="str">
        <f>IF(LEN(G308)&lt;2,"",COUNTIFS(Ouput_table!$I$2:$I$99,Summary_species!G308,Ouput_table!$T$2:$T$99,"&gt;0"))</f>
        <v/>
      </c>
      <c r="F308" t="str">
        <f>IF(LEN(G308)&lt;2,"",COUNTIF(Ouput_table!$I$2:$I$100,Summary_species!G308))</f>
        <v/>
      </c>
      <c r="H308" t="str">
        <f>IF(LEN(G308)&lt;2,"",SUMIF(Ouput_table!$I$2:$I$100,Summary_species!G308,Ouput_table!$N$2:$N$99))</f>
        <v/>
      </c>
      <c r="I308" t="str">
        <f>IF(LEN(G308)&lt;2,"",SUMIF(Ouput_table!$I$2:$I$100,Summary_species!G308,Ouput_table!$S$2:$S$99))</f>
        <v/>
      </c>
      <c r="J308" s="81" t="str">
        <f t="shared" si="8"/>
        <v/>
      </c>
      <c r="K308" t="str">
        <f>IF(LEN(G308)&lt;2,"",SUMIFS(Ouput_table!$N$2:$N$99,Ouput_table!$I$2:$I$99,Summary_species!G308,Ouput_table!$T$2:$T$99,"&gt;0"))</f>
        <v/>
      </c>
      <c r="L308" t="str">
        <f>IF(LEN(G308)&lt;2,"",SUMIFS(Ouput_table!$S$2:$S$99,Ouput_table!$I$2:$I$99,Summary_species!G308,Ouput_table!$T$2:$T$99,"&gt;0"))</f>
        <v/>
      </c>
      <c r="M308" s="81" t="str">
        <f t="shared" si="9"/>
        <v/>
      </c>
      <c r="O308" s="90"/>
      <c r="P308" s="90"/>
      <c r="Q308" s="90"/>
    </row>
    <row r="309" spans="4:17" x14ac:dyDescent="0.25">
      <c r="D309" t="str">
        <f>IF(LEN(G309)&lt;2,"",COUNTIFS(Ouput_table!$I$2:$I$99,Summary_species!G309,Ouput_table!$T$2:$T$99,0))</f>
        <v/>
      </c>
      <c r="E309" t="str">
        <f>IF(LEN(G309)&lt;2,"",COUNTIFS(Ouput_table!$I$2:$I$99,Summary_species!G309,Ouput_table!$T$2:$T$99,"&gt;0"))</f>
        <v/>
      </c>
      <c r="F309" t="str">
        <f>IF(LEN(G309)&lt;2,"",COUNTIF(Ouput_table!$I$2:$I$100,Summary_species!G309))</f>
        <v/>
      </c>
      <c r="H309" t="str">
        <f>IF(LEN(G309)&lt;2,"",SUMIF(Ouput_table!$I$2:$I$100,Summary_species!G309,Ouput_table!$N$2:$N$99))</f>
        <v/>
      </c>
      <c r="I309" t="str">
        <f>IF(LEN(G309)&lt;2,"",SUMIF(Ouput_table!$I$2:$I$100,Summary_species!G309,Ouput_table!$S$2:$S$99))</f>
        <v/>
      </c>
      <c r="J309" s="81" t="str">
        <f t="shared" si="8"/>
        <v/>
      </c>
      <c r="K309" t="str">
        <f>IF(LEN(G309)&lt;2,"",SUMIFS(Ouput_table!$N$2:$N$99,Ouput_table!$I$2:$I$99,Summary_species!G309,Ouput_table!$T$2:$T$99,"&gt;0"))</f>
        <v/>
      </c>
      <c r="L309" t="str">
        <f>IF(LEN(G309)&lt;2,"",SUMIFS(Ouput_table!$S$2:$S$99,Ouput_table!$I$2:$I$99,Summary_species!G309,Ouput_table!$T$2:$T$99,"&gt;0"))</f>
        <v/>
      </c>
      <c r="M309" s="81" t="str">
        <f t="shared" si="9"/>
        <v/>
      </c>
      <c r="O309" s="90"/>
      <c r="P309" s="90"/>
      <c r="Q309" s="90"/>
    </row>
    <row r="310" spans="4:17" x14ac:dyDescent="0.25">
      <c r="D310" t="str">
        <f>IF(LEN(G310)&lt;2,"",COUNTIFS(Ouput_table!$I$2:$I$99,Summary_species!G310,Ouput_table!$T$2:$T$99,0))</f>
        <v/>
      </c>
      <c r="E310" t="str">
        <f>IF(LEN(G310)&lt;2,"",COUNTIFS(Ouput_table!$I$2:$I$99,Summary_species!G310,Ouput_table!$T$2:$T$99,"&gt;0"))</f>
        <v/>
      </c>
      <c r="F310" t="str">
        <f>IF(LEN(G310)&lt;2,"",COUNTIF(Ouput_table!$I$2:$I$100,Summary_species!G310))</f>
        <v/>
      </c>
      <c r="H310" t="str">
        <f>IF(LEN(G310)&lt;2,"",SUMIF(Ouput_table!$I$2:$I$100,Summary_species!G310,Ouput_table!$N$2:$N$99))</f>
        <v/>
      </c>
      <c r="I310" t="str">
        <f>IF(LEN(G310)&lt;2,"",SUMIF(Ouput_table!$I$2:$I$100,Summary_species!G310,Ouput_table!$S$2:$S$99))</f>
        <v/>
      </c>
      <c r="J310" s="81" t="str">
        <f t="shared" si="8"/>
        <v/>
      </c>
      <c r="K310" t="str">
        <f>IF(LEN(G310)&lt;2,"",SUMIFS(Ouput_table!$N$2:$N$99,Ouput_table!$I$2:$I$99,Summary_species!G310,Ouput_table!$T$2:$T$99,"&gt;0"))</f>
        <v/>
      </c>
      <c r="L310" t="str">
        <f>IF(LEN(G310)&lt;2,"",SUMIFS(Ouput_table!$S$2:$S$99,Ouput_table!$I$2:$I$99,Summary_species!G310,Ouput_table!$T$2:$T$99,"&gt;0"))</f>
        <v/>
      </c>
      <c r="M310" s="81" t="str">
        <f t="shared" si="9"/>
        <v/>
      </c>
      <c r="O310" s="90"/>
      <c r="P310" s="90"/>
      <c r="Q310" s="90"/>
    </row>
    <row r="311" spans="4:17" x14ac:dyDescent="0.25">
      <c r="D311" t="str">
        <f>IF(LEN(G311)&lt;2,"",COUNTIFS(Ouput_table!$I$2:$I$99,Summary_species!G311,Ouput_table!$T$2:$T$99,0))</f>
        <v/>
      </c>
      <c r="E311" t="str">
        <f>IF(LEN(G311)&lt;2,"",COUNTIFS(Ouput_table!$I$2:$I$99,Summary_species!G311,Ouput_table!$T$2:$T$99,"&gt;0"))</f>
        <v/>
      </c>
      <c r="F311" t="str">
        <f>IF(LEN(G311)&lt;2,"",COUNTIF(Ouput_table!$I$2:$I$100,Summary_species!G311))</f>
        <v/>
      </c>
      <c r="H311" t="str">
        <f>IF(LEN(G311)&lt;2,"",SUMIF(Ouput_table!$I$2:$I$100,Summary_species!G311,Ouput_table!$N$2:$N$99))</f>
        <v/>
      </c>
      <c r="I311" t="str">
        <f>IF(LEN(G311)&lt;2,"",SUMIF(Ouput_table!$I$2:$I$100,Summary_species!G311,Ouput_table!$S$2:$S$99))</f>
        <v/>
      </c>
      <c r="J311" s="81" t="str">
        <f t="shared" si="8"/>
        <v/>
      </c>
      <c r="K311" t="str">
        <f>IF(LEN(G311)&lt;2,"",SUMIFS(Ouput_table!$N$2:$N$99,Ouput_table!$I$2:$I$99,Summary_species!G311,Ouput_table!$T$2:$T$99,"&gt;0"))</f>
        <v/>
      </c>
      <c r="L311" t="str">
        <f>IF(LEN(G311)&lt;2,"",SUMIFS(Ouput_table!$S$2:$S$99,Ouput_table!$I$2:$I$99,Summary_species!G311,Ouput_table!$T$2:$T$99,"&gt;0"))</f>
        <v/>
      </c>
      <c r="M311" s="81" t="str">
        <f t="shared" si="9"/>
        <v/>
      </c>
      <c r="O311" s="90"/>
      <c r="P311" s="90"/>
      <c r="Q311" s="90"/>
    </row>
    <row r="312" spans="4:17" x14ac:dyDescent="0.25">
      <c r="D312" t="str">
        <f>IF(LEN(G312)&lt;2,"",COUNTIFS(Ouput_table!$I$2:$I$99,Summary_species!G312,Ouput_table!$T$2:$T$99,0))</f>
        <v/>
      </c>
      <c r="E312" t="str">
        <f>IF(LEN(G312)&lt;2,"",COUNTIFS(Ouput_table!$I$2:$I$99,Summary_species!G312,Ouput_table!$T$2:$T$99,"&gt;0"))</f>
        <v/>
      </c>
      <c r="F312" t="str">
        <f>IF(LEN(G312)&lt;2,"",COUNTIF(Ouput_table!$I$2:$I$100,Summary_species!G312))</f>
        <v/>
      </c>
      <c r="H312" t="str">
        <f>IF(LEN(G312)&lt;2,"",SUMIF(Ouput_table!$I$2:$I$100,Summary_species!G312,Ouput_table!$N$2:$N$99))</f>
        <v/>
      </c>
      <c r="I312" t="str">
        <f>IF(LEN(G312)&lt;2,"",SUMIF(Ouput_table!$I$2:$I$100,Summary_species!G312,Ouput_table!$S$2:$S$99))</f>
        <v/>
      </c>
      <c r="J312" s="81" t="str">
        <f t="shared" si="8"/>
        <v/>
      </c>
      <c r="K312" t="str">
        <f>IF(LEN(G312)&lt;2,"",SUMIFS(Ouput_table!$N$2:$N$99,Ouput_table!$I$2:$I$99,Summary_species!G312,Ouput_table!$T$2:$T$99,"&gt;0"))</f>
        <v/>
      </c>
      <c r="L312" t="str">
        <f>IF(LEN(G312)&lt;2,"",SUMIFS(Ouput_table!$S$2:$S$99,Ouput_table!$I$2:$I$99,Summary_species!G312,Ouput_table!$T$2:$T$99,"&gt;0"))</f>
        <v/>
      </c>
      <c r="M312" s="81" t="str">
        <f t="shared" si="9"/>
        <v/>
      </c>
      <c r="O312" s="90"/>
      <c r="P312" s="90"/>
      <c r="Q312" s="90"/>
    </row>
    <row r="313" spans="4:17" x14ac:dyDescent="0.25">
      <c r="D313" t="str">
        <f>IF(LEN(G313)&lt;2,"",COUNTIFS(Ouput_table!$I$2:$I$99,Summary_species!G313,Ouput_table!$T$2:$T$99,0))</f>
        <v/>
      </c>
      <c r="E313" t="str">
        <f>IF(LEN(G313)&lt;2,"",COUNTIFS(Ouput_table!$I$2:$I$99,Summary_species!G313,Ouput_table!$T$2:$T$99,"&gt;0"))</f>
        <v/>
      </c>
      <c r="F313" t="str">
        <f>IF(LEN(G313)&lt;2,"",COUNTIF(Ouput_table!$I$2:$I$100,Summary_species!G313))</f>
        <v/>
      </c>
      <c r="H313" t="str">
        <f>IF(LEN(G313)&lt;2,"",SUMIF(Ouput_table!$I$2:$I$100,Summary_species!G313,Ouput_table!$N$2:$N$99))</f>
        <v/>
      </c>
      <c r="I313" t="str">
        <f>IF(LEN(G313)&lt;2,"",SUMIF(Ouput_table!$I$2:$I$100,Summary_species!G313,Ouput_table!$S$2:$S$99))</f>
        <v/>
      </c>
      <c r="J313" s="81" t="str">
        <f t="shared" si="8"/>
        <v/>
      </c>
      <c r="K313" t="str">
        <f>IF(LEN(G313)&lt;2,"",SUMIFS(Ouput_table!$N$2:$N$99,Ouput_table!$I$2:$I$99,Summary_species!G313,Ouput_table!$T$2:$T$99,"&gt;0"))</f>
        <v/>
      </c>
      <c r="L313" t="str">
        <f>IF(LEN(G313)&lt;2,"",SUMIFS(Ouput_table!$S$2:$S$99,Ouput_table!$I$2:$I$99,Summary_species!G313,Ouput_table!$T$2:$T$99,"&gt;0"))</f>
        <v/>
      </c>
      <c r="M313" s="81" t="str">
        <f t="shared" si="9"/>
        <v/>
      </c>
      <c r="O313" s="90"/>
      <c r="P313" s="90"/>
      <c r="Q313" s="90"/>
    </row>
    <row r="314" spans="4:17" x14ac:dyDescent="0.25">
      <c r="D314" t="str">
        <f>IF(LEN(G314)&lt;2,"",COUNTIFS(Ouput_table!$I$2:$I$99,Summary_species!G314,Ouput_table!$T$2:$T$99,0))</f>
        <v/>
      </c>
      <c r="E314" t="str">
        <f>IF(LEN(G314)&lt;2,"",COUNTIFS(Ouput_table!$I$2:$I$99,Summary_species!G314,Ouput_table!$T$2:$T$99,"&gt;0"))</f>
        <v/>
      </c>
      <c r="F314" t="str">
        <f>IF(LEN(G314)&lt;2,"",COUNTIF(Ouput_table!$I$2:$I$100,Summary_species!G314))</f>
        <v/>
      </c>
      <c r="H314" t="str">
        <f>IF(LEN(G314)&lt;2,"",SUMIF(Ouput_table!$I$2:$I$100,Summary_species!G314,Ouput_table!$N$2:$N$99))</f>
        <v/>
      </c>
      <c r="I314" t="str">
        <f>IF(LEN(G314)&lt;2,"",SUMIF(Ouput_table!$I$2:$I$100,Summary_species!G314,Ouput_table!$S$2:$S$99))</f>
        <v/>
      </c>
      <c r="J314" s="81" t="str">
        <f t="shared" si="8"/>
        <v/>
      </c>
      <c r="K314" t="str">
        <f>IF(LEN(G314)&lt;2,"",SUMIFS(Ouput_table!$N$2:$N$99,Ouput_table!$I$2:$I$99,Summary_species!G314,Ouput_table!$T$2:$T$99,"&gt;0"))</f>
        <v/>
      </c>
      <c r="L314" t="str">
        <f>IF(LEN(G314)&lt;2,"",SUMIFS(Ouput_table!$S$2:$S$99,Ouput_table!$I$2:$I$99,Summary_species!G314,Ouput_table!$T$2:$T$99,"&gt;0"))</f>
        <v/>
      </c>
      <c r="M314" s="81" t="str">
        <f t="shared" si="9"/>
        <v/>
      </c>
      <c r="O314" s="90"/>
      <c r="P314" s="90"/>
      <c r="Q314" s="90"/>
    </row>
    <row r="315" spans="4:17" x14ac:dyDescent="0.25">
      <c r="D315" t="str">
        <f>IF(LEN(G315)&lt;2,"",COUNTIFS(Ouput_table!$I$2:$I$99,Summary_species!G315,Ouput_table!$T$2:$T$99,0))</f>
        <v/>
      </c>
      <c r="E315" t="str">
        <f>IF(LEN(G315)&lt;2,"",COUNTIFS(Ouput_table!$I$2:$I$99,Summary_species!G315,Ouput_table!$T$2:$T$99,"&gt;0"))</f>
        <v/>
      </c>
      <c r="F315" t="str">
        <f>IF(LEN(G315)&lt;2,"",COUNTIF(Ouput_table!$I$2:$I$100,Summary_species!G315))</f>
        <v/>
      </c>
      <c r="H315" t="str">
        <f>IF(LEN(G315)&lt;2,"",SUMIF(Ouput_table!$I$2:$I$100,Summary_species!G315,Ouput_table!$N$2:$N$99))</f>
        <v/>
      </c>
      <c r="I315" t="str">
        <f>IF(LEN(G315)&lt;2,"",SUMIF(Ouput_table!$I$2:$I$100,Summary_species!G315,Ouput_table!$S$2:$S$99))</f>
        <v/>
      </c>
      <c r="J315" s="81" t="str">
        <f t="shared" si="8"/>
        <v/>
      </c>
      <c r="K315" t="str">
        <f>IF(LEN(G315)&lt;2,"",SUMIFS(Ouput_table!$N$2:$N$99,Ouput_table!$I$2:$I$99,Summary_species!G315,Ouput_table!$T$2:$T$99,"&gt;0"))</f>
        <v/>
      </c>
      <c r="L315" t="str">
        <f>IF(LEN(G315)&lt;2,"",SUMIFS(Ouput_table!$S$2:$S$99,Ouput_table!$I$2:$I$99,Summary_species!G315,Ouput_table!$T$2:$T$99,"&gt;0"))</f>
        <v/>
      </c>
      <c r="M315" s="81" t="str">
        <f t="shared" si="9"/>
        <v/>
      </c>
      <c r="O315" s="90"/>
      <c r="P315" s="90"/>
      <c r="Q315" s="90"/>
    </row>
    <row r="316" spans="4:17" x14ac:dyDescent="0.25">
      <c r="D316" t="str">
        <f>IF(LEN(G316)&lt;2,"",COUNTIFS(Ouput_table!$I$2:$I$99,Summary_species!G316,Ouput_table!$T$2:$T$99,0))</f>
        <v/>
      </c>
      <c r="E316" t="str">
        <f>IF(LEN(G316)&lt;2,"",COUNTIFS(Ouput_table!$I$2:$I$99,Summary_species!G316,Ouput_table!$T$2:$T$99,"&gt;0"))</f>
        <v/>
      </c>
      <c r="F316" t="str">
        <f>IF(LEN(G316)&lt;2,"",COUNTIF(Ouput_table!$I$2:$I$100,Summary_species!G316))</f>
        <v/>
      </c>
      <c r="H316" t="str">
        <f>IF(LEN(G316)&lt;2,"",SUMIF(Ouput_table!$I$2:$I$100,Summary_species!G316,Ouput_table!$N$2:$N$99))</f>
        <v/>
      </c>
      <c r="I316" t="str">
        <f>IF(LEN(G316)&lt;2,"",SUMIF(Ouput_table!$I$2:$I$100,Summary_species!G316,Ouput_table!$S$2:$S$99))</f>
        <v/>
      </c>
      <c r="J316" s="81" t="str">
        <f t="shared" si="8"/>
        <v/>
      </c>
      <c r="K316" t="str">
        <f>IF(LEN(G316)&lt;2,"",SUMIFS(Ouput_table!$N$2:$N$99,Ouput_table!$I$2:$I$99,Summary_species!G316,Ouput_table!$T$2:$T$99,"&gt;0"))</f>
        <v/>
      </c>
      <c r="L316" t="str">
        <f>IF(LEN(G316)&lt;2,"",SUMIFS(Ouput_table!$S$2:$S$99,Ouput_table!$I$2:$I$99,Summary_species!G316,Ouput_table!$T$2:$T$99,"&gt;0"))</f>
        <v/>
      </c>
      <c r="M316" s="81" t="str">
        <f t="shared" si="9"/>
        <v/>
      </c>
      <c r="O316" s="90"/>
      <c r="P316" s="90"/>
      <c r="Q316" s="90"/>
    </row>
    <row r="317" spans="4:17" x14ac:dyDescent="0.25">
      <c r="D317" t="str">
        <f>IF(LEN(G317)&lt;2,"",COUNTIFS(Ouput_table!$I$2:$I$99,Summary_species!G317,Ouput_table!$T$2:$T$99,0))</f>
        <v/>
      </c>
      <c r="E317" t="str">
        <f>IF(LEN(G317)&lt;2,"",COUNTIFS(Ouput_table!$I$2:$I$99,Summary_species!G317,Ouput_table!$T$2:$T$99,"&gt;0"))</f>
        <v/>
      </c>
      <c r="F317" t="str">
        <f>IF(LEN(G317)&lt;2,"",COUNTIF(Ouput_table!$I$2:$I$100,Summary_species!G317))</f>
        <v/>
      </c>
      <c r="H317" t="str">
        <f>IF(LEN(G317)&lt;2,"",SUMIF(Ouput_table!$I$2:$I$100,Summary_species!G317,Ouput_table!$N$2:$N$99))</f>
        <v/>
      </c>
      <c r="I317" t="str">
        <f>IF(LEN(G317)&lt;2,"",SUMIF(Ouput_table!$I$2:$I$100,Summary_species!G317,Ouput_table!$S$2:$S$99))</f>
        <v/>
      </c>
      <c r="J317" s="81" t="str">
        <f t="shared" si="8"/>
        <v/>
      </c>
      <c r="K317" t="str">
        <f>IF(LEN(G317)&lt;2,"",SUMIFS(Ouput_table!$N$2:$N$99,Ouput_table!$I$2:$I$99,Summary_species!G317,Ouput_table!$T$2:$T$99,"&gt;0"))</f>
        <v/>
      </c>
      <c r="L317" t="str">
        <f>IF(LEN(G317)&lt;2,"",SUMIFS(Ouput_table!$S$2:$S$99,Ouput_table!$I$2:$I$99,Summary_species!G317,Ouput_table!$T$2:$T$99,"&gt;0"))</f>
        <v/>
      </c>
      <c r="M317" s="81" t="str">
        <f t="shared" si="9"/>
        <v/>
      </c>
      <c r="O317" s="90"/>
      <c r="P317" s="90"/>
      <c r="Q317" s="90"/>
    </row>
    <row r="318" spans="4:17" x14ac:dyDescent="0.25">
      <c r="D318" t="str">
        <f>IF(LEN(G318)&lt;2,"",COUNTIFS(Ouput_table!$I$2:$I$99,Summary_species!G318,Ouput_table!$T$2:$T$99,0))</f>
        <v/>
      </c>
      <c r="E318" t="str">
        <f>IF(LEN(G318)&lt;2,"",COUNTIFS(Ouput_table!$I$2:$I$99,Summary_species!G318,Ouput_table!$T$2:$T$99,"&gt;0"))</f>
        <v/>
      </c>
      <c r="F318" t="str">
        <f>IF(LEN(G318)&lt;2,"",COUNTIF(Ouput_table!$I$2:$I$100,Summary_species!G318))</f>
        <v/>
      </c>
      <c r="H318" t="str">
        <f>IF(LEN(G318)&lt;2,"",SUMIF(Ouput_table!$I$2:$I$100,Summary_species!G318,Ouput_table!$N$2:$N$99))</f>
        <v/>
      </c>
      <c r="I318" t="str">
        <f>IF(LEN(G318)&lt;2,"",SUMIF(Ouput_table!$I$2:$I$100,Summary_species!G318,Ouput_table!$S$2:$S$99))</f>
        <v/>
      </c>
      <c r="J318" s="81" t="str">
        <f t="shared" si="8"/>
        <v/>
      </c>
      <c r="K318" t="str">
        <f>IF(LEN(G318)&lt;2,"",SUMIFS(Ouput_table!$N$2:$N$99,Ouput_table!$I$2:$I$99,Summary_species!G318,Ouput_table!$T$2:$T$99,"&gt;0"))</f>
        <v/>
      </c>
      <c r="L318" t="str">
        <f>IF(LEN(G318)&lt;2,"",SUMIFS(Ouput_table!$S$2:$S$99,Ouput_table!$I$2:$I$99,Summary_species!G318,Ouput_table!$T$2:$T$99,"&gt;0"))</f>
        <v/>
      </c>
      <c r="M318" s="81" t="str">
        <f t="shared" si="9"/>
        <v/>
      </c>
      <c r="O318" s="90"/>
      <c r="P318" s="90"/>
      <c r="Q318" s="90"/>
    </row>
    <row r="319" spans="4:17" x14ac:dyDescent="0.25">
      <c r="D319" t="str">
        <f>IF(LEN(G319)&lt;2,"",COUNTIFS(Ouput_table!$I$2:$I$99,Summary_species!G319,Ouput_table!$T$2:$T$99,0))</f>
        <v/>
      </c>
      <c r="E319" t="str">
        <f>IF(LEN(G319)&lt;2,"",COUNTIFS(Ouput_table!$I$2:$I$99,Summary_species!G319,Ouput_table!$T$2:$T$99,"&gt;0"))</f>
        <v/>
      </c>
      <c r="F319" t="str">
        <f>IF(LEN(G319)&lt;2,"",COUNTIF(Ouput_table!$I$2:$I$100,Summary_species!G319))</f>
        <v/>
      </c>
      <c r="H319" t="str">
        <f>IF(LEN(G319)&lt;2,"",SUMIF(Ouput_table!$I$2:$I$100,Summary_species!G319,Ouput_table!$N$2:$N$99))</f>
        <v/>
      </c>
      <c r="I319" t="str">
        <f>IF(LEN(G319)&lt;2,"",SUMIF(Ouput_table!$I$2:$I$100,Summary_species!G319,Ouput_table!$S$2:$S$99))</f>
        <v/>
      </c>
      <c r="J319" s="81" t="str">
        <f t="shared" si="8"/>
        <v/>
      </c>
      <c r="K319" t="str">
        <f>IF(LEN(G319)&lt;2,"",SUMIFS(Ouput_table!$N$2:$N$99,Ouput_table!$I$2:$I$99,Summary_species!G319,Ouput_table!$T$2:$T$99,"&gt;0"))</f>
        <v/>
      </c>
      <c r="L319" t="str">
        <f>IF(LEN(G319)&lt;2,"",SUMIFS(Ouput_table!$S$2:$S$99,Ouput_table!$I$2:$I$99,Summary_species!G319,Ouput_table!$T$2:$T$99,"&gt;0"))</f>
        <v/>
      </c>
      <c r="M319" s="81" t="str">
        <f t="shared" si="9"/>
        <v/>
      </c>
      <c r="O319" s="90"/>
      <c r="P319" s="90"/>
      <c r="Q319" s="90"/>
    </row>
    <row r="320" spans="4:17" x14ac:dyDescent="0.25">
      <c r="D320" t="str">
        <f>IF(LEN(G320)&lt;2,"",COUNTIFS(Ouput_table!$I$2:$I$99,Summary_species!G320,Ouput_table!$T$2:$T$99,0))</f>
        <v/>
      </c>
      <c r="E320" t="str">
        <f>IF(LEN(G320)&lt;2,"",COUNTIFS(Ouput_table!$I$2:$I$99,Summary_species!G320,Ouput_table!$T$2:$T$99,"&gt;0"))</f>
        <v/>
      </c>
      <c r="F320" t="str">
        <f>IF(LEN(G320)&lt;2,"",COUNTIF(Ouput_table!$I$2:$I$100,Summary_species!G320))</f>
        <v/>
      </c>
      <c r="H320" t="str">
        <f>IF(LEN(G320)&lt;2,"",SUMIF(Ouput_table!$I$2:$I$100,Summary_species!G320,Ouput_table!$N$2:$N$99))</f>
        <v/>
      </c>
      <c r="I320" t="str">
        <f>IF(LEN(G320)&lt;2,"",SUMIF(Ouput_table!$I$2:$I$100,Summary_species!G320,Ouput_table!$S$2:$S$99))</f>
        <v/>
      </c>
      <c r="J320" s="81" t="str">
        <f t="shared" si="8"/>
        <v/>
      </c>
      <c r="K320" t="str">
        <f>IF(LEN(G320)&lt;2,"",SUMIFS(Ouput_table!$N$2:$N$99,Ouput_table!$I$2:$I$99,Summary_species!G320,Ouput_table!$T$2:$T$99,"&gt;0"))</f>
        <v/>
      </c>
      <c r="L320" t="str">
        <f>IF(LEN(G320)&lt;2,"",SUMIFS(Ouput_table!$S$2:$S$99,Ouput_table!$I$2:$I$99,Summary_species!G320,Ouput_table!$T$2:$T$99,"&gt;0"))</f>
        <v/>
      </c>
      <c r="M320" s="81" t="str">
        <f t="shared" si="9"/>
        <v/>
      </c>
      <c r="O320" s="90"/>
      <c r="P320" s="90"/>
      <c r="Q320" s="90"/>
    </row>
    <row r="321" spans="4:17" x14ac:dyDescent="0.25">
      <c r="D321" t="str">
        <f>IF(LEN(G321)&lt;2,"",COUNTIFS(Ouput_table!$I$2:$I$99,Summary_species!G321,Ouput_table!$T$2:$T$99,0))</f>
        <v/>
      </c>
      <c r="E321" t="str">
        <f>IF(LEN(G321)&lt;2,"",COUNTIFS(Ouput_table!$I$2:$I$99,Summary_species!G321,Ouput_table!$T$2:$T$99,"&gt;0"))</f>
        <v/>
      </c>
      <c r="F321" t="str">
        <f>IF(LEN(G321)&lt;2,"",COUNTIF(Ouput_table!$I$2:$I$100,Summary_species!G321))</f>
        <v/>
      </c>
      <c r="H321" t="str">
        <f>IF(LEN(G321)&lt;2,"",SUMIF(Ouput_table!$I$2:$I$100,Summary_species!G321,Ouput_table!$N$2:$N$99))</f>
        <v/>
      </c>
      <c r="I321" t="str">
        <f>IF(LEN(G321)&lt;2,"",SUMIF(Ouput_table!$I$2:$I$100,Summary_species!G321,Ouput_table!$S$2:$S$99))</f>
        <v/>
      </c>
      <c r="J321" s="81" t="str">
        <f t="shared" si="8"/>
        <v/>
      </c>
      <c r="K321" t="str">
        <f>IF(LEN(G321)&lt;2,"",SUMIFS(Ouput_table!$N$2:$N$99,Ouput_table!$I$2:$I$99,Summary_species!G321,Ouput_table!$T$2:$T$99,"&gt;0"))</f>
        <v/>
      </c>
      <c r="L321" t="str">
        <f>IF(LEN(G321)&lt;2,"",SUMIFS(Ouput_table!$S$2:$S$99,Ouput_table!$I$2:$I$99,Summary_species!G321,Ouput_table!$T$2:$T$99,"&gt;0"))</f>
        <v/>
      </c>
      <c r="M321" s="81" t="str">
        <f t="shared" si="9"/>
        <v/>
      </c>
      <c r="O321" s="90"/>
      <c r="P321" s="90"/>
      <c r="Q321" s="90"/>
    </row>
    <row r="322" spans="4:17" x14ac:dyDescent="0.25">
      <c r="D322" t="str">
        <f>IF(LEN(G322)&lt;2,"",COUNTIFS(Ouput_table!$I$2:$I$99,Summary_species!G322,Ouput_table!$T$2:$T$99,0))</f>
        <v/>
      </c>
      <c r="E322" t="str">
        <f>IF(LEN(G322)&lt;2,"",COUNTIFS(Ouput_table!$I$2:$I$99,Summary_species!G322,Ouput_table!$T$2:$T$99,"&gt;0"))</f>
        <v/>
      </c>
      <c r="F322" t="str">
        <f>IF(LEN(G322)&lt;2,"",COUNTIF(Ouput_table!$I$2:$I$100,Summary_species!G322))</f>
        <v/>
      </c>
      <c r="H322" t="str">
        <f>IF(LEN(G322)&lt;2,"",SUMIF(Ouput_table!$I$2:$I$100,Summary_species!G322,Ouput_table!$N$2:$N$99))</f>
        <v/>
      </c>
      <c r="I322" t="str">
        <f>IF(LEN(G322)&lt;2,"",SUMIF(Ouput_table!$I$2:$I$100,Summary_species!G322,Ouput_table!$S$2:$S$99))</f>
        <v/>
      </c>
      <c r="J322" s="81" t="str">
        <f t="shared" si="8"/>
        <v/>
      </c>
      <c r="K322" t="str">
        <f>IF(LEN(G322)&lt;2,"",SUMIFS(Ouput_table!$N$2:$N$99,Ouput_table!$I$2:$I$99,Summary_species!G322,Ouput_table!$T$2:$T$99,"&gt;0"))</f>
        <v/>
      </c>
      <c r="L322" t="str">
        <f>IF(LEN(G322)&lt;2,"",SUMIFS(Ouput_table!$S$2:$S$99,Ouput_table!$I$2:$I$99,Summary_species!G322,Ouput_table!$T$2:$T$99,"&gt;0"))</f>
        <v/>
      </c>
      <c r="M322" s="81" t="str">
        <f t="shared" si="9"/>
        <v/>
      </c>
      <c r="O322" s="90"/>
      <c r="P322" s="90"/>
      <c r="Q322" s="90"/>
    </row>
    <row r="323" spans="4:17" x14ac:dyDescent="0.25">
      <c r="D323" t="str">
        <f>IF(LEN(G323)&lt;2,"",COUNTIFS(Ouput_table!$I$2:$I$99,Summary_species!G323,Ouput_table!$T$2:$T$99,0))</f>
        <v/>
      </c>
      <c r="E323" t="str">
        <f>IF(LEN(G323)&lt;2,"",COUNTIFS(Ouput_table!$I$2:$I$99,Summary_species!G323,Ouput_table!$T$2:$T$99,"&gt;0"))</f>
        <v/>
      </c>
      <c r="F323" t="str">
        <f>IF(LEN(G323)&lt;2,"",COUNTIF(Ouput_table!$I$2:$I$100,Summary_species!G323))</f>
        <v/>
      </c>
      <c r="H323" t="str">
        <f>IF(LEN(G323)&lt;2,"",SUMIF(Ouput_table!$I$2:$I$100,Summary_species!G323,Ouput_table!$N$2:$N$99))</f>
        <v/>
      </c>
      <c r="I323" t="str">
        <f>IF(LEN(G323)&lt;2,"",SUMIF(Ouput_table!$I$2:$I$100,Summary_species!G323,Ouput_table!$S$2:$S$99))</f>
        <v/>
      </c>
      <c r="J323" s="81" t="str">
        <f t="shared" si="8"/>
        <v/>
      </c>
      <c r="K323" t="str">
        <f>IF(LEN(G323)&lt;2,"",SUMIFS(Ouput_table!$N$2:$N$99,Ouput_table!$I$2:$I$99,Summary_species!G323,Ouput_table!$T$2:$T$99,"&gt;0"))</f>
        <v/>
      </c>
      <c r="L323" t="str">
        <f>IF(LEN(G323)&lt;2,"",SUMIFS(Ouput_table!$S$2:$S$99,Ouput_table!$I$2:$I$99,Summary_species!G323,Ouput_table!$T$2:$T$99,"&gt;0"))</f>
        <v/>
      </c>
      <c r="M323" s="81" t="str">
        <f t="shared" si="9"/>
        <v/>
      </c>
      <c r="O323" s="90"/>
      <c r="P323" s="90"/>
      <c r="Q323" s="90"/>
    </row>
    <row r="324" spans="4:17" x14ac:dyDescent="0.25">
      <c r="D324" t="str">
        <f>IF(LEN(G324)&lt;2,"",COUNTIFS(Ouput_table!$I$2:$I$99,Summary_species!G324,Ouput_table!$T$2:$T$99,0))</f>
        <v/>
      </c>
      <c r="E324" t="str">
        <f>IF(LEN(G324)&lt;2,"",COUNTIFS(Ouput_table!$I$2:$I$99,Summary_species!G324,Ouput_table!$T$2:$T$99,"&gt;0"))</f>
        <v/>
      </c>
      <c r="F324" t="str">
        <f>IF(LEN(G324)&lt;2,"",COUNTIF(Ouput_table!$I$2:$I$100,Summary_species!G324))</f>
        <v/>
      </c>
      <c r="H324" t="str">
        <f>IF(LEN(G324)&lt;2,"",SUMIF(Ouput_table!$I$2:$I$100,Summary_species!G324,Ouput_table!$N$2:$N$99))</f>
        <v/>
      </c>
      <c r="I324" t="str">
        <f>IF(LEN(G324)&lt;2,"",SUMIF(Ouput_table!$I$2:$I$100,Summary_species!G324,Ouput_table!$S$2:$S$99))</f>
        <v/>
      </c>
      <c r="J324" s="81" t="str">
        <f t="shared" ref="J324:J387" si="10">IF(LEN(G324)&lt;2,"",((H324-I324)/(H324)))</f>
        <v/>
      </c>
      <c r="K324" t="str">
        <f>IF(LEN(G324)&lt;2,"",SUMIFS(Ouput_table!$N$2:$N$99,Ouput_table!$I$2:$I$99,Summary_species!G324,Ouput_table!$T$2:$T$99,"&gt;0"))</f>
        <v/>
      </c>
      <c r="L324" t="str">
        <f>IF(LEN(G324)&lt;2,"",SUMIFS(Ouput_table!$S$2:$S$99,Ouput_table!$I$2:$I$99,Summary_species!G324,Ouput_table!$T$2:$T$99,"&gt;0"))</f>
        <v/>
      </c>
      <c r="M324" s="81" t="str">
        <f t="shared" ref="M324:M387" si="11">IF(LEN(G324)&lt;2,"",((K324-L324)/(K324)))</f>
        <v/>
      </c>
      <c r="O324" s="90"/>
      <c r="P324" s="90"/>
      <c r="Q324" s="90"/>
    </row>
    <row r="325" spans="4:17" x14ac:dyDescent="0.25">
      <c r="D325" t="str">
        <f>IF(LEN(G325)&lt;2,"",COUNTIFS(Ouput_table!$I$2:$I$99,Summary_species!G325,Ouput_table!$T$2:$T$99,0))</f>
        <v/>
      </c>
      <c r="E325" t="str">
        <f>IF(LEN(G325)&lt;2,"",COUNTIFS(Ouput_table!$I$2:$I$99,Summary_species!G325,Ouput_table!$T$2:$T$99,"&gt;0"))</f>
        <v/>
      </c>
      <c r="F325" t="str">
        <f>IF(LEN(G325)&lt;2,"",COUNTIF(Ouput_table!$I$2:$I$100,Summary_species!G325))</f>
        <v/>
      </c>
      <c r="H325" t="str">
        <f>IF(LEN(G325)&lt;2,"",SUMIF(Ouput_table!$I$2:$I$100,Summary_species!G325,Ouput_table!$N$2:$N$99))</f>
        <v/>
      </c>
      <c r="I325" t="str">
        <f>IF(LEN(G325)&lt;2,"",SUMIF(Ouput_table!$I$2:$I$100,Summary_species!G325,Ouput_table!$S$2:$S$99))</f>
        <v/>
      </c>
      <c r="J325" s="81" t="str">
        <f t="shared" si="10"/>
        <v/>
      </c>
      <c r="K325" t="str">
        <f>IF(LEN(G325)&lt;2,"",SUMIFS(Ouput_table!$N$2:$N$99,Ouput_table!$I$2:$I$99,Summary_species!G325,Ouput_table!$T$2:$T$99,"&gt;0"))</f>
        <v/>
      </c>
      <c r="L325" t="str">
        <f>IF(LEN(G325)&lt;2,"",SUMIFS(Ouput_table!$S$2:$S$99,Ouput_table!$I$2:$I$99,Summary_species!G325,Ouput_table!$T$2:$T$99,"&gt;0"))</f>
        <v/>
      </c>
      <c r="M325" s="81" t="str">
        <f t="shared" si="11"/>
        <v/>
      </c>
      <c r="O325" s="90"/>
      <c r="P325" s="90"/>
      <c r="Q325" s="90"/>
    </row>
    <row r="326" spans="4:17" x14ac:dyDescent="0.25">
      <c r="D326" t="str">
        <f>IF(LEN(G326)&lt;2,"",COUNTIFS(Ouput_table!$I$2:$I$99,Summary_species!G326,Ouput_table!$T$2:$T$99,0))</f>
        <v/>
      </c>
      <c r="E326" t="str">
        <f>IF(LEN(G326)&lt;2,"",COUNTIFS(Ouput_table!$I$2:$I$99,Summary_species!G326,Ouput_table!$T$2:$T$99,"&gt;0"))</f>
        <v/>
      </c>
      <c r="F326" t="str">
        <f>IF(LEN(G326)&lt;2,"",COUNTIF(Ouput_table!$I$2:$I$100,Summary_species!G326))</f>
        <v/>
      </c>
      <c r="H326" t="str">
        <f>IF(LEN(G326)&lt;2,"",SUMIF(Ouput_table!$I$2:$I$100,Summary_species!G326,Ouput_table!$N$2:$N$99))</f>
        <v/>
      </c>
      <c r="I326" t="str">
        <f>IF(LEN(G326)&lt;2,"",SUMIF(Ouput_table!$I$2:$I$100,Summary_species!G326,Ouput_table!$S$2:$S$99))</f>
        <v/>
      </c>
      <c r="J326" s="81" t="str">
        <f t="shared" si="10"/>
        <v/>
      </c>
      <c r="K326" t="str">
        <f>IF(LEN(G326)&lt;2,"",SUMIFS(Ouput_table!$N$2:$N$99,Ouput_table!$I$2:$I$99,Summary_species!G326,Ouput_table!$T$2:$T$99,"&gt;0"))</f>
        <v/>
      </c>
      <c r="L326" t="str">
        <f>IF(LEN(G326)&lt;2,"",SUMIFS(Ouput_table!$S$2:$S$99,Ouput_table!$I$2:$I$99,Summary_species!G326,Ouput_table!$T$2:$T$99,"&gt;0"))</f>
        <v/>
      </c>
      <c r="M326" s="81" t="str">
        <f t="shared" si="11"/>
        <v/>
      </c>
      <c r="O326" s="90"/>
      <c r="P326" s="90"/>
      <c r="Q326" s="90"/>
    </row>
    <row r="327" spans="4:17" x14ac:dyDescent="0.25">
      <c r="D327" t="str">
        <f>IF(LEN(G327)&lt;2,"",COUNTIFS(Ouput_table!$I$2:$I$99,Summary_species!G327,Ouput_table!$T$2:$T$99,0))</f>
        <v/>
      </c>
      <c r="E327" t="str">
        <f>IF(LEN(G327)&lt;2,"",COUNTIFS(Ouput_table!$I$2:$I$99,Summary_species!G327,Ouput_table!$T$2:$T$99,"&gt;0"))</f>
        <v/>
      </c>
      <c r="F327" t="str">
        <f>IF(LEN(G327)&lt;2,"",COUNTIF(Ouput_table!$I$2:$I$100,Summary_species!G327))</f>
        <v/>
      </c>
      <c r="H327" t="str">
        <f>IF(LEN(G327)&lt;2,"",SUMIF(Ouput_table!$I$2:$I$100,Summary_species!G327,Ouput_table!$N$2:$N$99))</f>
        <v/>
      </c>
      <c r="I327" t="str">
        <f>IF(LEN(G327)&lt;2,"",SUMIF(Ouput_table!$I$2:$I$100,Summary_species!G327,Ouput_table!$S$2:$S$99))</f>
        <v/>
      </c>
      <c r="J327" s="81" t="str">
        <f t="shared" si="10"/>
        <v/>
      </c>
      <c r="K327" t="str">
        <f>IF(LEN(G327)&lt;2,"",SUMIFS(Ouput_table!$N$2:$N$99,Ouput_table!$I$2:$I$99,Summary_species!G327,Ouput_table!$T$2:$T$99,"&gt;0"))</f>
        <v/>
      </c>
      <c r="L327" t="str">
        <f>IF(LEN(G327)&lt;2,"",SUMIFS(Ouput_table!$S$2:$S$99,Ouput_table!$I$2:$I$99,Summary_species!G327,Ouput_table!$T$2:$T$99,"&gt;0"))</f>
        <v/>
      </c>
      <c r="M327" s="81" t="str">
        <f t="shared" si="11"/>
        <v/>
      </c>
      <c r="O327" s="90"/>
      <c r="P327" s="90"/>
      <c r="Q327" s="90"/>
    </row>
    <row r="328" spans="4:17" x14ac:dyDescent="0.25">
      <c r="D328" t="str">
        <f>IF(LEN(G328)&lt;2,"",COUNTIFS(Ouput_table!$I$2:$I$99,Summary_species!G328,Ouput_table!$T$2:$T$99,0))</f>
        <v/>
      </c>
      <c r="E328" t="str">
        <f>IF(LEN(G328)&lt;2,"",COUNTIFS(Ouput_table!$I$2:$I$99,Summary_species!G328,Ouput_table!$T$2:$T$99,"&gt;0"))</f>
        <v/>
      </c>
      <c r="F328" t="str">
        <f>IF(LEN(G328)&lt;2,"",COUNTIF(Ouput_table!$I$2:$I$100,Summary_species!G328))</f>
        <v/>
      </c>
      <c r="H328" t="str">
        <f>IF(LEN(G328)&lt;2,"",SUMIF(Ouput_table!$I$2:$I$100,Summary_species!G328,Ouput_table!$N$2:$N$99))</f>
        <v/>
      </c>
      <c r="I328" t="str">
        <f>IF(LEN(G328)&lt;2,"",SUMIF(Ouput_table!$I$2:$I$100,Summary_species!G328,Ouput_table!$S$2:$S$99))</f>
        <v/>
      </c>
      <c r="J328" s="81" t="str">
        <f t="shared" si="10"/>
        <v/>
      </c>
      <c r="K328" t="str">
        <f>IF(LEN(G328)&lt;2,"",SUMIFS(Ouput_table!$N$2:$N$99,Ouput_table!$I$2:$I$99,Summary_species!G328,Ouput_table!$T$2:$T$99,"&gt;0"))</f>
        <v/>
      </c>
      <c r="L328" t="str">
        <f>IF(LEN(G328)&lt;2,"",SUMIFS(Ouput_table!$S$2:$S$99,Ouput_table!$I$2:$I$99,Summary_species!G328,Ouput_table!$T$2:$T$99,"&gt;0"))</f>
        <v/>
      </c>
      <c r="M328" s="81" t="str">
        <f t="shared" si="11"/>
        <v/>
      </c>
      <c r="O328" s="90"/>
      <c r="P328" s="90"/>
      <c r="Q328" s="90"/>
    </row>
    <row r="329" spans="4:17" x14ac:dyDescent="0.25">
      <c r="D329" t="str">
        <f>IF(LEN(G329)&lt;2,"",COUNTIFS(Ouput_table!$I$2:$I$99,Summary_species!G329,Ouput_table!$T$2:$T$99,0))</f>
        <v/>
      </c>
      <c r="E329" t="str">
        <f>IF(LEN(G329)&lt;2,"",COUNTIFS(Ouput_table!$I$2:$I$99,Summary_species!G329,Ouput_table!$T$2:$T$99,"&gt;0"))</f>
        <v/>
      </c>
      <c r="F329" t="str">
        <f>IF(LEN(G329)&lt;2,"",COUNTIF(Ouput_table!$I$2:$I$100,Summary_species!G329))</f>
        <v/>
      </c>
      <c r="H329" t="str">
        <f>IF(LEN(G329)&lt;2,"",SUMIF(Ouput_table!$I$2:$I$100,Summary_species!G329,Ouput_table!$N$2:$N$99))</f>
        <v/>
      </c>
      <c r="I329" t="str">
        <f>IF(LEN(G329)&lt;2,"",SUMIF(Ouput_table!$I$2:$I$100,Summary_species!G329,Ouput_table!$S$2:$S$99))</f>
        <v/>
      </c>
      <c r="J329" s="81" t="str">
        <f t="shared" si="10"/>
        <v/>
      </c>
      <c r="K329" t="str">
        <f>IF(LEN(G329)&lt;2,"",SUMIFS(Ouput_table!$N$2:$N$99,Ouput_table!$I$2:$I$99,Summary_species!G329,Ouput_table!$T$2:$T$99,"&gt;0"))</f>
        <v/>
      </c>
      <c r="L329" t="str">
        <f>IF(LEN(G329)&lt;2,"",SUMIFS(Ouput_table!$S$2:$S$99,Ouput_table!$I$2:$I$99,Summary_species!G329,Ouput_table!$T$2:$T$99,"&gt;0"))</f>
        <v/>
      </c>
      <c r="M329" s="81" t="str">
        <f t="shared" si="11"/>
        <v/>
      </c>
      <c r="O329" s="90"/>
      <c r="P329" s="90"/>
      <c r="Q329" s="90"/>
    </row>
    <row r="330" spans="4:17" x14ac:dyDescent="0.25">
      <c r="D330" t="str">
        <f>IF(LEN(G330)&lt;2,"",COUNTIFS(Ouput_table!$I$2:$I$99,Summary_species!G330,Ouput_table!$T$2:$T$99,0))</f>
        <v/>
      </c>
      <c r="E330" t="str">
        <f>IF(LEN(G330)&lt;2,"",COUNTIFS(Ouput_table!$I$2:$I$99,Summary_species!G330,Ouput_table!$T$2:$T$99,"&gt;0"))</f>
        <v/>
      </c>
      <c r="F330" t="str">
        <f>IF(LEN(G330)&lt;2,"",COUNTIF(Ouput_table!$I$2:$I$100,Summary_species!G330))</f>
        <v/>
      </c>
      <c r="H330" t="str">
        <f>IF(LEN(G330)&lt;2,"",SUMIF(Ouput_table!$I$2:$I$100,Summary_species!G330,Ouput_table!$N$2:$N$99))</f>
        <v/>
      </c>
      <c r="I330" t="str">
        <f>IF(LEN(G330)&lt;2,"",SUMIF(Ouput_table!$I$2:$I$100,Summary_species!G330,Ouput_table!$S$2:$S$99))</f>
        <v/>
      </c>
      <c r="J330" s="81" t="str">
        <f t="shared" si="10"/>
        <v/>
      </c>
      <c r="K330" t="str">
        <f>IF(LEN(G330)&lt;2,"",SUMIFS(Ouput_table!$N$2:$N$99,Ouput_table!$I$2:$I$99,Summary_species!G330,Ouput_table!$T$2:$T$99,"&gt;0"))</f>
        <v/>
      </c>
      <c r="L330" t="str">
        <f>IF(LEN(G330)&lt;2,"",SUMIFS(Ouput_table!$S$2:$S$99,Ouput_table!$I$2:$I$99,Summary_species!G330,Ouput_table!$T$2:$T$99,"&gt;0"))</f>
        <v/>
      </c>
      <c r="M330" s="81" t="str">
        <f t="shared" si="11"/>
        <v/>
      </c>
      <c r="O330" s="90"/>
      <c r="P330" s="90"/>
      <c r="Q330" s="90"/>
    </row>
    <row r="331" spans="4:17" x14ac:dyDescent="0.25">
      <c r="D331" t="str">
        <f>IF(LEN(G331)&lt;2,"",COUNTIFS(Ouput_table!$I$2:$I$99,Summary_species!G331,Ouput_table!$T$2:$T$99,0))</f>
        <v/>
      </c>
      <c r="E331" t="str">
        <f>IF(LEN(G331)&lt;2,"",COUNTIFS(Ouput_table!$I$2:$I$99,Summary_species!G331,Ouput_table!$T$2:$T$99,"&gt;0"))</f>
        <v/>
      </c>
      <c r="F331" t="str">
        <f>IF(LEN(G331)&lt;2,"",COUNTIF(Ouput_table!$I$2:$I$100,Summary_species!G331))</f>
        <v/>
      </c>
      <c r="H331" t="str">
        <f>IF(LEN(G331)&lt;2,"",SUMIF(Ouput_table!$I$2:$I$100,Summary_species!G331,Ouput_table!$N$2:$N$99))</f>
        <v/>
      </c>
      <c r="I331" t="str">
        <f>IF(LEN(G331)&lt;2,"",SUMIF(Ouput_table!$I$2:$I$100,Summary_species!G331,Ouput_table!$S$2:$S$99))</f>
        <v/>
      </c>
      <c r="J331" s="81" t="str">
        <f t="shared" si="10"/>
        <v/>
      </c>
      <c r="K331" t="str">
        <f>IF(LEN(G331)&lt;2,"",SUMIFS(Ouput_table!$N$2:$N$99,Ouput_table!$I$2:$I$99,Summary_species!G331,Ouput_table!$T$2:$T$99,"&gt;0"))</f>
        <v/>
      </c>
      <c r="L331" t="str">
        <f>IF(LEN(G331)&lt;2,"",SUMIFS(Ouput_table!$S$2:$S$99,Ouput_table!$I$2:$I$99,Summary_species!G331,Ouput_table!$T$2:$T$99,"&gt;0"))</f>
        <v/>
      </c>
      <c r="M331" s="81" t="str">
        <f t="shared" si="11"/>
        <v/>
      </c>
      <c r="O331" s="90"/>
      <c r="P331" s="90"/>
      <c r="Q331" s="90"/>
    </row>
    <row r="332" spans="4:17" x14ac:dyDescent="0.25">
      <c r="D332" t="str">
        <f>IF(LEN(G332)&lt;2,"",COUNTIFS(Ouput_table!$I$2:$I$99,Summary_species!G332,Ouput_table!$T$2:$T$99,0))</f>
        <v/>
      </c>
      <c r="E332" t="str">
        <f>IF(LEN(G332)&lt;2,"",COUNTIFS(Ouput_table!$I$2:$I$99,Summary_species!G332,Ouput_table!$T$2:$T$99,"&gt;0"))</f>
        <v/>
      </c>
      <c r="F332" t="str">
        <f>IF(LEN(G332)&lt;2,"",COUNTIF(Ouput_table!$I$2:$I$100,Summary_species!G332))</f>
        <v/>
      </c>
      <c r="H332" t="str">
        <f>IF(LEN(G332)&lt;2,"",SUMIF(Ouput_table!$I$2:$I$100,Summary_species!G332,Ouput_table!$N$2:$N$99))</f>
        <v/>
      </c>
      <c r="I332" t="str">
        <f>IF(LEN(G332)&lt;2,"",SUMIF(Ouput_table!$I$2:$I$100,Summary_species!G332,Ouput_table!$S$2:$S$99))</f>
        <v/>
      </c>
      <c r="J332" s="81" t="str">
        <f t="shared" si="10"/>
        <v/>
      </c>
      <c r="K332" t="str">
        <f>IF(LEN(G332)&lt;2,"",SUMIFS(Ouput_table!$N$2:$N$99,Ouput_table!$I$2:$I$99,Summary_species!G332,Ouput_table!$T$2:$T$99,"&gt;0"))</f>
        <v/>
      </c>
      <c r="L332" t="str">
        <f>IF(LEN(G332)&lt;2,"",SUMIFS(Ouput_table!$S$2:$S$99,Ouput_table!$I$2:$I$99,Summary_species!G332,Ouput_table!$T$2:$T$99,"&gt;0"))</f>
        <v/>
      </c>
      <c r="M332" s="81" t="str">
        <f t="shared" si="11"/>
        <v/>
      </c>
      <c r="O332" s="90"/>
      <c r="P332" s="90"/>
      <c r="Q332" s="90"/>
    </row>
    <row r="333" spans="4:17" x14ac:dyDescent="0.25">
      <c r="D333" t="str">
        <f>IF(LEN(G333)&lt;2,"",COUNTIFS(Ouput_table!$I$2:$I$99,Summary_species!G333,Ouput_table!$T$2:$T$99,0))</f>
        <v/>
      </c>
      <c r="E333" t="str">
        <f>IF(LEN(G333)&lt;2,"",COUNTIFS(Ouput_table!$I$2:$I$99,Summary_species!G333,Ouput_table!$T$2:$T$99,"&gt;0"))</f>
        <v/>
      </c>
      <c r="F333" t="str">
        <f>IF(LEN(G333)&lt;2,"",COUNTIF(Ouput_table!$I$2:$I$100,Summary_species!G333))</f>
        <v/>
      </c>
      <c r="H333" t="str">
        <f>IF(LEN(G333)&lt;2,"",SUMIF(Ouput_table!$I$2:$I$100,Summary_species!G333,Ouput_table!$N$2:$N$99))</f>
        <v/>
      </c>
      <c r="I333" t="str">
        <f>IF(LEN(G333)&lt;2,"",SUMIF(Ouput_table!$I$2:$I$100,Summary_species!G333,Ouput_table!$S$2:$S$99))</f>
        <v/>
      </c>
      <c r="J333" s="81" t="str">
        <f t="shared" si="10"/>
        <v/>
      </c>
      <c r="K333" t="str">
        <f>IF(LEN(G333)&lt;2,"",SUMIFS(Ouput_table!$N$2:$N$99,Ouput_table!$I$2:$I$99,Summary_species!G333,Ouput_table!$T$2:$T$99,"&gt;0"))</f>
        <v/>
      </c>
      <c r="L333" t="str">
        <f>IF(LEN(G333)&lt;2,"",SUMIFS(Ouput_table!$S$2:$S$99,Ouput_table!$I$2:$I$99,Summary_species!G333,Ouput_table!$T$2:$T$99,"&gt;0"))</f>
        <v/>
      </c>
      <c r="M333" s="81" t="str">
        <f t="shared" si="11"/>
        <v/>
      </c>
      <c r="O333" s="90"/>
      <c r="P333" s="90"/>
      <c r="Q333" s="90"/>
    </row>
    <row r="334" spans="4:17" x14ac:dyDescent="0.25">
      <c r="D334" t="str">
        <f>IF(LEN(G334)&lt;2,"",COUNTIFS(Ouput_table!$I$2:$I$99,Summary_species!G334,Ouput_table!$T$2:$T$99,0))</f>
        <v/>
      </c>
      <c r="E334" t="str">
        <f>IF(LEN(G334)&lt;2,"",COUNTIFS(Ouput_table!$I$2:$I$99,Summary_species!G334,Ouput_table!$T$2:$T$99,"&gt;0"))</f>
        <v/>
      </c>
      <c r="F334" t="str">
        <f>IF(LEN(G334)&lt;2,"",COUNTIF(Ouput_table!$I$2:$I$100,Summary_species!G334))</f>
        <v/>
      </c>
      <c r="H334" t="str">
        <f>IF(LEN(G334)&lt;2,"",SUMIF(Ouput_table!$I$2:$I$100,Summary_species!G334,Ouput_table!$N$2:$N$99))</f>
        <v/>
      </c>
      <c r="I334" t="str">
        <f>IF(LEN(G334)&lt;2,"",SUMIF(Ouput_table!$I$2:$I$100,Summary_species!G334,Ouput_table!$S$2:$S$99))</f>
        <v/>
      </c>
      <c r="J334" s="81" t="str">
        <f t="shared" si="10"/>
        <v/>
      </c>
      <c r="K334" t="str">
        <f>IF(LEN(G334)&lt;2,"",SUMIFS(Ouput_table!$N$2:$N$99,Ouput_table!$I$2:$I$99,Summary_species!G334,Ouput_table!$T$2:$T$99,"&gt;0"))</f>
        <v/>
      </c>
      <c r="L334" t="str">
        <f>IF(LEN(G334)&lt;2,"",SUMIFS(Ouput_table!$S$2:$S$99,Ouput_table!$I$2:$I$99,Summary_species!G334,Ouput_table!$T$2:$T$99,"&gt;0"))</f>
        <v/>
      </c>
      <c r="M334" s="81" t="str">
        <f t="shared" si="11"/>
        <v/>
      </c>
      <c r="O334" s="90"/>
      <c r="P334" s="90"/>
      <c r="Q334" s="90"/>
    </row>
    <row r="335" spans="4:17" x14ac:dyDescent="0.25">
      <c r="D335" t="str">
        <f>IF(LEN(G335)&lt;2,"",COUNTIFS(Ouput_table!$I$2:$I$99,Summary_species!G335,Ouput_table!$T$2:$T$99,0))</f>
        <v/>
      </c>
      <c r="E335" t="str">
        <f>IF(LEN(G335)&lt;2,"",COUNTIFS(Ouput_table!$I$2:$I$99,Summary_species!G335,Ouput_table!$T$2:$T$99,"&gt;0"))</f>
        <v/>
      </c>
      <c r="F335" t="str">
        <f>IF(LEN(G335)&lt;2,"",COUNTIF(Ouput_table!$I$2:$I$100,Summary_species!G335))</f>
        <v/>
      </c>
      <c r="H335" t="str">
        <f>IF(LEN(G335)&lt;2,"",SUMIF(Ouput_table!$I$2:$I$100,Summary_species!G335,Ouput_table!$N$2:$N$99))</f>
        <v/>
      </c>
      <c r="I335" t="str">
        <f>IF(LEN(G335)&lt;2,"",SUMIF(Ouput_table!$I$2:$I$100,Summary_species!G335,Ouput_table!$S$2:$S$99))</f>
        <v/>
      </c>
      <c r="J335" s="81" t="str">
        <f t="shared" si="10"/>
        <v/>
      </c>
      <c r="K335" t="str">
        <f>IF(LEN(G335)&lt;2,"",SUMIFS(Ouput_table!$N$2:$N$99,Ouput_table!$I$2:$I$99,Summary_species!G335,Ouput_table!$T$2:$T$99,"&gt;0"))</f>
        <v/>
      </c>
      <c r="L335" t="str">
        <f>IF(LEN(G335)&lt;2,"",SUMIFS(Ouput_table!$S$2:$S$99,Ouput_table!$I$2:$I$99,Summary_species!G335,Ouput_table!$T$2:$T$99,"&gt;0"))</f>
        <v/>
      </c>
      <c r="M335" s="81" t="str">
        <f t="shared" si="11"/>
        <v/>
      </c>
      <c r="O335" s="90"/>
      <c r="P335" s="90"/>
      <c r="Q335" s="90"/>
    </row>
    <row r="336" spans="4:17" x14ac:dyDescent="0.25">
      <c r="D336" t="str">
        <f>IF(LEN(G336)&lt;2,"",COUNTIFS(Ouput_table!$I$2:$I$99,Summary_species!G336,Ouput_table!$T$2:$T$99,0))</f>
        <v/>
      </c>
      <c r="E336" t="str">
        <f>IF(LEN(G336)&lt;2,"",COUNTIFS(Ouput_table!$I$2:$I$99,Summary_species!G336,Ouput_table!$T$2:$T$99,"&gt;0"))</f>
        <v/>
      </c>
      <c r="F336" t="str">
        <f>IF(LEN(G336)&lt;2,"",COUNTIF(Ouput_table!$I$2:$I$100,Summary_species!G336))</f>
        <v/>
      </c>
      <c r="H336" t="str">
        <f>IF(LEN(G336)&lt;2,"",SUMIF(Ouput_table!$I$2:$I$100,Summary_species!G336,Ouput_table!$N$2:$N$99))</f>
        <v/>
      </c>
      <c r="I336" t="str">
        <f>IF(LEN(G336)&lt;2,"",SUMIF(Ouput_table!$I$2:$I$100,Summary_species!G336,Ouput_table!$S$2:$S$99))</f>
        <v/>
      </c>
      <c r="J336" s="81" t="str">
        <f t="shared" si="10"/>
        <v/>
      </c>
      <c r="K336" t="str">
        <f>IF(LEN(G336)&lt;2,"",SUMIFS(Ouput_table!$N$2:$N$99,Ouput_table!$I$2:$I$99,Summary_species!G336,Ouput_table!$T$2:$T$99,"&gt;0"))</f>
        <v/>
      </c>
      <c r="L336" t="str">
        <f>IF(LEN(G336)&lt;2,"",SUMIFS(Ouput_table!$S$2:$S$99,Ouput_table!$I$2:$I$99,Summary_species!G336,Ouput_table!$T$2:$T$99,"&gt;0"))</f>
        <v/>
      </c>
      <c r="M336" s="81" t="str">
        <f t="shared" si="11"/>
        <v/>
      </c>
      <c r="O336" s="90"/>
      <c r="P336" s="90"/>
      <c r="Q336" s="90"/>
    </row>
    <row r="337" spans="4:17" x14ac:dyDescent="0.25">
      <c r="D337" t="str">
        <f>IF(LEN(G337)&lt;2,"",COUNTIFS(Ouput_table!$I$2:$I$99,Summary_species!G337,Ouput_table!$T$2:$T$99,0))</f>
        <v/>
      </c>
      <c r="E337" t="str">
        <f>IF(LEN(G337)&lt;2,"",COUNTIFS(Ouput_table!$I$2:$I$99,Summary_species!G337,Ouput_table!$T$2:$T$99,"&gt;0"))</f>
        <v/>
      </c>
      <c r="F337" t="str">
        <f>IF(LEN(G337)&lt;2,"",COUNTIF(Ouput_table!$I$2:$I$100,Summary_species!G337))</f>
        <v/>
      </c>
      <c r="H337" t="str">
        <f>IF(LEN(G337)&lt;2,"",SUMIF(Ouput_table!$I$2:$I$100,Summary_species!G337,Ouput_table!$N$2:$N$99))</f>
        <v/>
      </c>
      <c r="I337" t="str">
        <f>IF(LEN(G337)&lt;2,"",SUMIF(Ouput_table!$I$2:$I$100,Summary_species!G337,Ouput_table!$S$2:$S$99))</f>
        <v/>
      </c>
      <c r="J337" s="81" t="str">
        <f t="shared" si="10"/>
        <v/>
      </c>
      <c r="K337" t="str">
        <f>IF(LEN(G337)&lt;2,"",SUMIFS(Ouput_table!$N$2:$N$99,Ouput_table!$I$2:$I$99,Summary_species!G337,Ouput_table!$T$2:$T$99,"&gt;0"))</f>
        <v/>
      </c>
      <c r="L337" t="str">
        <f>IF(LEN(G337)&lt;2,"",SUMIFS(Ouput_table!$S$2:$S$99,Ouput_table!$I$2:$I$99,Summary_species!G337,Ouput_table!$T$2:$T$99,"&gt;0"))</f>
        <v/>
      </c>
      <c r="M337" s="81" t="str">
        <f t="shared" si="11"/>
        <v/>
      </c>
      <c r="O337" s="90"/>
      <c r="P337" s="90"/>
      <c r="Q337" s="90"/>
    </row>
    <row r="338" spans="4:17" x14ac:dyDescent="0.25">
      <c r="D338" t="str">
        <f>IF(LEN(G338)&lt;2,"",COUNTIFS(Ouput_table!$I$2:$I$99,Summary_species!G338,Ouput_table!$T$2:$T$99,0))</f>
        <v/>
      </c>
      <c r="E338" t="str">
        <f>IF(LEN(G338)&lt;2,"",COUNTIFS(Ouput_table!$I$2:$I$99,Summary_species!G338,Ouput_table!$T$2:$T$99,"&gt;0"))</f>
        <v/>
      </c>
      <c r="F338" t="str">
        <f>IF(LEN(G338)&lt;2,"",COUNTIF(Ouput_table!$I$2:$I$100,Summary_species!G338))</f>
        <v/>
      </c>
      <c r="H338" t="str">
        <f>IF(LEN(G338)&lt;2,"",SUMIF(Ouput_table!$I$2:$I$100,Summary_species!G338,Ouput_table!$N$2:$N$99))</f>
        <v/>
      </c>
      <c r="I338" t="str">
        <f>IF(LEN(G338)&lt;2,"",SUMIF(Ouput_table!$I$2:$I$100,Summary_species!G338,Ouput_table!$S$2:$S$99))</f>
        <v/>
      </c>
      <c r="J338" s="81" t="str">
        <f t="shared" si="10"/>
        <v/>
      </c>
      <c r="K338" t="str">
        <f>IF(LEN(G338)&lt;2,"",SUMIFS(Ouput_table!$N$2:$N$99,Ouput_table!$I$2:$I$99,Summary_species!G338,Ouput_table!$T$2:$T$99,"&gt;0"))</f>
        <v/>
      </c>
      <c r="L338" t="str">
        <f>IF(LEN(G338)&lt;2,"",SUMIFS(Ouput_table!$S$2:$S$99,Ouput_table!$I$2:$I$99,Summary_species!G338,Ouput_table!$T$2:$T$99,"&gt;0"))</f>
        <v/>
      </c>
      <c r="M338" s="81" t="str">
        <f t="shared" si="11"/>
        <v/>
      </c>
      <c r="O338" s="90"/>
      <c r="P338" s="90"/>
      <c r="Q338" s="90"/>
    </row>
    <row r="339" spans="4:17" x14ac:dyDescent="0.25">
      <c r="D339" t="str">
        <f>IF(LEN(G339)&lt;2,"",COUNTIFS(Ouput_table!$I$2:$I$99,Summary_species!G339,Ouput_table!$T$2:$T$99,0))</f>
        <v/>
      </c>
      <c r="E339" t="str">
        <f>IF(LEN(G339)&lt;2,"",COUNTIFS(Ouput_table!$I$2:$I$99,Summary_species!G339,Ouput_table!$T$2:$T$99,"&gt;0"))</f>
        <v/>
      </c>
      <c r="F339" t="str">
        <f>IF(LEN(G339)&lt;2,"",COUNTIF(Ouput_table!$I$2:$I$100,Summary_species!G339))</f>
        <v/>
      </c>
      <c r="H339" t="str">
        <f>IF(LEN(G339)&lt;2,"",SUMIF(Ouput_table!$I$2:$I$100,Summary_species!G339,Ouput_table!$N$2:$N$99))</f>
        <v/>
      </c>
      <c r="I339" t="str">
        <f>IF(LEN(G339)&lt;2,"",SUMIF(Ouput_table!$I$2:$I$100,Summary_species!G339,Ouput_table!$S$2:$S$99))</f>
        <v/>
      </c>
      <c r="J339" s="81" t="str">
        <f t="shared" si="10"/>
        <v/>
      </c>
      <c r="K339" t="str">
        <f>IF(LEN(G339)&lt;2,"",SUMIFS(Ouput_table!$N$2:$N$99,Ouput_table!$I$2:$I$99,Summary_species!G339,Ouput_table!$T$2:$T$99,"&gt;0"))</f>
        <v/>
      </c>
      <c r="L339" t="str">
        <f>IF(LEN(G339)&lt;2,"",SUMIFS(Ouput_table!$S$2:$S$99,Ouput_table!$I$2:$I$99,Summary_species!G339,Ouput_table!$T$2:$T$99,"&gt;0"))</f>
        <v/>
      </c>
      <c r="M339" s="81" t="str">
        <f t="shared" si="11"/>
        <v/>
      </c>
      <c r="O339" s="90"/>
      <c r="P339" s="90"/>
      <c r="Q339" s="90"/>
    </row>
    <row r="340" spans="4:17" x14ac:dyDescent="0.25">
      <c r="D340" t="str">
        <f>IF(LEN(G340)&lt;2,"",COUNTIFS(Ouput_table!$I$2:$I$99,Summary_species!G340,Ouput_table!$T$2:$T$99,0))</f>
        <v/>
      </c>
      <c r="E340" t="str">
        <f>IF(LEN(G340)&lt;2,"",COUNTIFS(Ouput_table!$I$2:$I$99,Summary_species!G340,Ouput_table!$T$2:$T$99,"&gt;0"))</f>
        <v/>
      </c>
      <c r="F340" t="str">
        <f>IF(LEN(G340)&lt;2,"",COUNTIF(Ouput_table!$I$2:$I$100,Summary_species!G340))</f>
        <v/>
      </c>
      <c r="H340" t="str">
        <f>IF(LEN(G340)&lt;2,"",SUMIF(Ouput_table!$I$2:$I$100,Summary_species!G340,Ouput_table!$N$2:$N$99))</f>
        <v/>
      </c>
      <c r="I340" t="str">
        <f>IF(LEN(G340)&lt;2,"",SUMIF(Ouput_table!$I$2:$I$100,Summary_species!G340,Ouput_table!$S$2:$S$99))</f>
        <v/>
      </c>
      <c r="J340" s="81" t="str">
        <f t="shared" si="10"/>
        <v/>
      </c>
      <c r="K340" t="str">
        <f>IF(LEN(G340)&lt;2,"",SUMIFS(Ouput_table!$N$2:$N$99,Ouput_table!$I$2:$I$99,Summary_species!G340,Ouput_table!$T$2:$T$99,"&gt;0"))</f>
        <v/>
      </c>
      <c r="L340" t="str">
        <f>IF(LEN(G340)&lt;2,"",SUMIFS(Ouput_table!$S$2:$S$99,Ouput_table!$I$2:$I$99,Summary_species!G340,Ouput_table!$T$2:$T$99,"&gt;0"))</f>
        <v/>
      </c>
      <c r="M340" s="81" t="str">
        <f t="shared" si="11"/>
        <v/>
      </c>
      <c r="O340" s="90"/>
      <c r="P340" s="90"/>
      <c r="Q340" s="90"/>
    </row>
    <row r="341" spans="4:17" x14ac:dyDescent="0.25">
      <c r="D341" t="str">
        <f>IF(LEN(G341)&lt;2,"",COUNTIFS(Ouput_table!$I$2:$I$99,Summary_species!G341,Ouput_table!$T$2:$T$99,0))</f>
        <v/>
      </c>
      <c r="E341" t="str">
        <f>IF(LEN(G341)&lt;2,"",COUNTIFS(Ouput_table!$I$2:$I$99,Summary_species!G341,Ouput_table!$T$2:$T$99,"&gt;0"))</f>
        <v/>
      </c>
      <c r="F341" t="str">
        <f>IF(LEN(G341)&lt;2,"",COUNTIF(Ouput_table!$I$2:$I$100,Summary_species!G341))</f>
        <v/>
      </c>
      <c r="H341" t="str">
        <f>IF(LEN(G341)&lt;2,"",SUMIF(Ouput_table!$I$2:$I$100,Summary_species!G341,Ouput_table!$N$2:$N$99))</f>
        <v/>
      </c>
      <c r="I341" t="str">
        <f>IF(LEN(G341)&lt;2,"",SUMIF(Ouput_table!$I$2:$I$100,Summary_species!G341,Ouput_table!$S$2:$S$99))</f>
        <v/>
      </c>
      <c r="J341" s="81" t="str">
        <f t="shared" si="10"/>
        <v/>
      </c>
      <c r="K341" t="str">
        <f>IF(LEN(G341)&lt;2,"",SUMIFS(Ouput_table!$N$2:$N$99,Ouput_table!$I$2:$I$99,Summary_species!G341,Ouput_table!$T$2:$T$99,"&gt;0"))</f>
        <v/>
      </c>
      <c r="L341" t="str">
        <f>IF(LEN(G341)&lt;2,"",SUMIFS(Ouput_table!$S$2:$S$99,Ouput_table!$I$2:$I$99,Summary_species!G341,Ouput_table!$T$2:$T$99,"&gt;0"))</f>
        <v/>
      </c>
      <c r="M341" s="81" t="str">
        <f t="shared" si="11"/>
        <v/>
      </c>
      <c r="O341" s="90"/>
      <c r="P341" s="90"/>
      <c r="Q341" s="90"/>
    </row>
    <row r="342" spans="4:17" x14ac:dyDescent="0.25">
      <c r="D342" t="str">
        <f>IF(LEN(G342)&lt;2,"",COUNTIFS(Ouput_table!$I$2:$I$99,Summary_species!G342,Ouput_table!$T$2:$T$99,0))</f>
        <v/>
      </c>
      <c r="E342" t="str">
        <f>IF(LEN(G342)&lt;2,"",COUNTIFS(Ouput_table!$I$2:$I$99,Summary_species!G342,Ouput_table!$T$2:$T$99,"&gt;0"))</f>
        <v/>
      </c>
      <c r="F342" t="str">
        <f>IF(LEN(G342)&lt;2,"",COUNTIF(Ouput_table!$I$2:$I$100,Summary_species!G342))</f>
        <v/>
      </c>
      <c r="H342" t="str">
        <f>IF(LEN(G342)&lt;2,"",SUMIF(Ouput_table!$I$2:$I$100,Summary_species!G342,Ouput_table!$N$2:$N$99))</f>
        <v/>
      </c>
      <c r="I342" t="str">
        <f>IF(LEN(G342)&lt;2,"",SUMIF(Ouput_table!$I$2:$I$100,Summary_species!G342,Ouput_table!$S$2:$S$99))</f>
        <v/>
      </c>
      <c r="J342" s="81" t="str">
        <f t="shared" si="10"/>
        <v/>
      </c>
      <c r="K342" t="str">
        <f>IF(LEN(G342)&lt;2,"",SUMIFS(Ouput_table!$N$2:$N$99,Ouput_table!$I$2:$I$99,Summary_species!G342,Ouput_table!$T$2:$T$99,"&gt;0"))</f>
        <v/>
      </c>
      <c r="L342" t="str">
        <f>IF(LEN(G342)&lt;2,"",SUMIFS(Ouput_table!$S$2:$S$99,Ouput_table!$I$2:$I$99,Summary_species!G342,Ouput_table!$T$2:$T$99,"&gt;0"))</f>
        <v/>
      </c>
      <c r="M342" s="81" t="str">
        <f t="shared" si="11"/>
        <v/>
      </c>
      <c r="O342" s="90"/>
      <c r="P342" s="90"/>
      <c r="Q342" s="90"/>
    </row>
    <row r="343" spans="4:17" x14ac:dyDescent="0.25">
      <c r="D343" t="str">
        <f>IF(LEN(G343)&lt;2,"",COUNTIFS(Ouput_table!$I$2:$I$99,Summary_species!G343,Ouput_table!$T$2:$T$99,0))</f>
        <v/>
      </c>
      <c r="E343" t="str">
        <f>IF(LEN(G343)&lt;2,"",COUNTIFS(Ouput_table!$I$2:$I$99,Summary_species!G343,Ouput_table!$T$2:$T$99,"&gt;0"))</f>
        <v/>
      </c>
      <c r="F343" t="str">
        <f>IF(LEN(G343)&lt;2,"",COUNTIF(Ouput_table!$I$2:$I$100,Summary_species!G343))</f>
        <v/>
      </c>
      <c r="H343" t="str">
        <f>IF(LEN(G343)&lt;2,"",SUMIF(Ouput_table!$I$2:$I$100,Summary_species!G343,Ouput_table!$N$2:$N$99))</f>
        <v/>
      </c>
      <c r="I343" t="str">
        <f>IF(LEN(G343)&lt;2,"",SUMIF(Ouput_table!$I$2:$I$100,Summary_species!G343,Ouput_table!$S$2:$S$99))</f>
        <v/>
      </c>
      <c r="J343" s="81" t="str">
        <f t="shared" si="10"/>
        <v/>
      </c>
      <c r="K343" t="str">
        <f>IF(LEN(G343)&lt;2,"",SUMIFS(Ouput_table!$N$2:$N$99,Ouput_table!$I$2:$I$99,Summary_species!G343,Ouput_table!$T$2:$T$99,"&gt;0"))</f>
        <v/>
      </c>
      <c r="L343" t="str">
        <f>IF(LEN(G343)&lt;2,"",SUMIFS(Ouput_table!$S$2:$S$99,Ouput_table!$I$2:$I$99,Summary_species!G343,Ouput_table!$T$2:$T$99,"&gt;0"))</f>
        <v/>
      </c>
      <c r="M343" s="81" t="str">
        <f t="shared" si="11"/>
        <v/>
      </c>
      <c r="O343" s="90"/>
      <c r="P343" s="90"/>
      <c r="Q343" s="90"/>
    </row>
    <row r="344" spans="4:17" x14ac:dyDescent="0.25">
      <c r="D344" t="str">
        <f>IF(LEN(G344)&lt;2,"",COUNTIFS(Ouput_table!$I$2:$I$99,Summary_species!G344,Ouput_table!$T$2:$T$99,0))</f>
        <v/>
      </c>
      <c r="E344" t="str">
        <f>IF(LEN(G344)&lt;2,"",COUNTIFS(Ouput_table!$I$2:$I$99,Summary_species!G344,Ouput_table!$T$2:$T$99,"&gt;0"))</f>
        <v/>
      </c>
      <c r="F344" t="str">
        <f>IF(LEN(G344)&lt;2,"",COUNTIF(Ouput_table!$I$2:$I$100,Summary_species!G344))</f>
        <v/>
      </c>
      <c r="H344" t="str">
        <f>IF(LEN(G344)&lt;2,"",SUMIF(Ouput_table!$I$2:$I$100,Summary_species!G344,Ouput_table!$N$2:$N$99))</f>
        <v/>
      </c>
      <c r="I344" t="str">
        <f>IF(LEN(G344)&lt;2,"",SUMIF(Ouput_table!$I$2:$I$100,Summary_species!G344,Ouput_table!$S$2:$S$99))</f>
        <v/>
      </c>
      <c r="J344" s="81" t="str">
        <f t="shared" si="10"/>
        <v/>
      </c>
      <c r="K344" t="str">
        <f>IF(LEN(G344)&lt;2,"",SUMIFS(Ouput_table!$N$2:$N$99,Ouput_table!$I$2:$I$99,Summary_species!G344,Ouput_table!$T$2:$T$99,"&gt;0"))</f>
        <v/>
      </c>
      <c r="L344" t="str">
        <f>IF(LEN(G344)&lt;2,"",SUMIFS(Ouput_table!$S$2:$S$99,Ouput_table!$I$2:$I$99,Summary_species!G344,Ouput_table!$T$2:$T$99,"&gt;0"))</f>
        <v/>
      </c>
      <c r="M344" s="81" t="str">
        <f t="shared" si="11"/>
        <v/>
      </c>
      <c r="O344" s="90"/>
      <c r="P344" s="90"/>
      <c r="Q344" s="90"/>
    </row>
    <row r="345" spans="4:17" x14ac:dyDescent="0.25">
      <c r="D345" t="str">
        <f>IF(LEN(G345)&lt;2,"",COUNTIFS(Ouput_table!$I$2:$I$99,Summary_species!G345,Ouput_table!$T$2:$T$99,0))</f>
        <v/>
      </c>
      <c r="E345" t="str">
        <f>IF(LEN(G345)&lt;2,"",COUNTIFS(Ouput_table!$I$2:$I$99,Summary_species!G345,Ouput_table!$T$2:$T$99,"&gt;0"))</f>
        <v/>
      </c>
      <c r="F345" t="str">
        <f>IF(LEN(G345)&lt;2,"",COUNTIF(Ouput_table!$I$2:$I$100,Summary_species!G345))</f>
        <v/>
      </c>
      <c r="H345" t="str">
        <f>IF(LEN(G345)&lt;2,"",SUMIF(Ouput_table!$I$2:$I$100,Summary_species!G345,Ouput_table!$N$2:$N$99))</f>
        <v/>
      </c>
      <c r="I345" t="str">
        <f>IF(LEN(G345)&lt;2,"",SUMIF(Ouput_table!$I$2:$I$100,Summary_species!G345,Ouput_table!$S$2:$S$99))</f>
        <v/>
      </c>
      <c r="J345" s="81" t="str">
        <f t="shared" si="10"/>
        <v/>
      </c>
      <c r="K345" t="str">
        <f>IF(LEN(G345)&lt;2,"",SUMIFS(Ouput_table!$N$2:$N$99,Ouput_table!$I$2:$I$99,Summary_species!G345,Ouput_table!$T$2:$T$99,"&gt;0"))</f>
        <v/>
      </c>
      <c r="L345" t="str">
        <f>IF(LEN(G345)&lt;2,"",SUMIFS(Ouput_table!$S$2:$S$99,Ouput_table!$I$2:$I$99,Summary_species!G345,Ouput_table!$T$2:$T$99,"&gt;0"))</f>
        <v/>
      </c>
      <c r="M345" s="81" t="str">
        <f t="shared" si="11"/>
        <v/>
      </c>
      <c r="O345" s="90"/>
      <c r="P345" s="90"/>
      <c r="Q345" s="90"/>
    </row>
    <row r="346" spans="4:17" x14ac:dyDescent="0.25">
      <c r="D346" t="str">
        <f>IF(LEN(G346)&lt;2,"",COUNTIFS(Ouput_table!$I$2:$I$99,Summary_species!G346,Ouput_table!$T$2:$T$99,0))</f>
        <v/>
      </c>
      <c r="E346" t="str">
        <f>IF(LEN(G346)&lt;2,"",COUNTIFS(Ouput_table!$I$2:$I$99,Summary_species!G346,Ouput_table!$T$2:$T$99,"&gt;0"))</f>
        <v/>
      </c>
      <c r="F346" t="str">
        <f>IF(LEN(G346)&lt;2,"",COUNTIF(Ouput_table!$I$2:$I$100,Summary_species!G346))</f>
        <v/>
      </c>
      <c r="H346" t="str">
        <f>IF(LEN(G346)&lt;2,"",SUMIF(Ouput_table!$I$2:$I$100,Summary_species!G346,Ouput_table!$N$2:$N$99))</f>
        <v/>
      </c>
      <c r="I346" t="str">
        <f>IF(LEN(G346)&lt;2,"",SUMIF(Ouput_table!$I$2:$I$100,Summary_species!G346,Ouput_table!$S$2:$S$99))</f>
        <v/>
      </c>
      <c r="J346" s="81" t="str">
        <f t="shared" si="10"/>
        <v/>
      </c>
      <c r="K346" t="str">
        <f>IF(LEN(G346)&lt;2,"",SUMIFS(Ouput_table!$N$2:$N$99,Ouput_table!$I$2:$I$99,Summary_species!G346,Ouput_table!$T$2:$T$99,"&gt;0"))</f>
        <v/>
      </c>
      <c r="L346" t="str">
        <f>IF(LEN(G346)&lt;2,"",SUMIFS(Ouput_table!$S$2:$S$99,Ouput_table!$I$2:$I$99,Summary_species!G346,Ouput_table!$T$2:$T$99,"&gt;0"))</f>
        <v/>
      </c>
      <c r="M346" s="81" t="str">
        <f t="shared" si="11"/>
        <v/>
      </c>
      <c r="O346" s="90"/>
      <c r="P346" s="90"/>
      <c r="Q346" s="90"/>
    </row>
    <row r="347" spans="4:17" x14ac:dyDescent="0.25">
      <c r="D347" t="str">
        <f>IF(LEN(G347)&lt;2,"",COUNTIFS(Ouput_table!$I$2:$I$99,Summary_species!G347,Ouput_table!$T$2:$T$99,0))</f>
        <v/>
      </c>
      <c r="E347" t="str">
        <f>IF(LEN(G347)&lt;2,"",COUNTIFS(Ouput_table!$I$2:$I$99,Summary_species!G347,Ouput_table!$T$2:$T$99,"&gt;0"))</f>
        <v/>
      </c>
      <c r="F347" t="str">
        <f>IF(LEN(G347)&lt;2,"",COUNTIF(Ouput_table!$I$2:$I$100,Summary_species!G347))</f>
        <v/>
      </c>
      <c r="H347" t="str">
        <f>IF(LEN(G347)&lt;2,"",SUMIF(Ouput_table!$I$2:$I$100,Summary_species!G347,Ouput_table!$N$2:$N$99))</f>
        <v/>
      </c>
      <c r="I347" t="str">
        <f>IF(LEN(G347)&lt;2,"",SUMIF(Ouput_table!$I$2:$I$100,Summary_species!G347,Ouput_table!$S$2:$S$99))</f>
        <v/>
      </c>
      <c r="J347" s="81" t="str">
        <f t="shared" si="10"/>
        <v/>
      </c>
      <c r="K347" t="str">
        <f>IF(LEN(G347)&lt;2,"",SUMIFS(Ouput_table!$N$2:$N$99,Ouput_table!$I$2:$I$99,Summary_species!G347,Ouput_table!$T$2:$T$99,"&gt;0"))</f>
        <v/>
      </c>
      <c r="L347" t="str">
        <f>IF(LEN(G347)&lt;2,"",SUMIFS(Ouput_table!$S$2:$S$99,Ouput_table!$I$2:$I$99,Summary_species!G347,Ouput_table!$T$2:$T$99,"&gt;0"))</f>
        <v/>
      </c>
      <c r="M347" s="81" t="str">
        <f t="shared" si="11"/>
        <v/>
      </c>
      <c r="O347" s="90"/>
      <c r="P347" s="90"/>
      <c r="Q347" s="90"/>
    </row>
    <row r="348" spans="4:17" x14ac:dyDescent="0.25">
      <c r="D348" t="str">
        <f>IF(LEN(G348)&lt;2,"",COUNTIFS(Ouput_table!$I$2:$I$99,Summary_species!G348,Ouput_table!$T$2:$T$99,0))</f>
        <v/>
      </c>
      <c r="E348" t="str">
        <f>IF(LEN(G348)&lt;2,"",COUNTIFS(Ouput_table!$I$2:$I$99,Summary_species!G348,Ouput_table!$T$2:$T$99,"&gt;0"))</f>
        <v/>
      </c>
      <c r="F348" t="str">
        <f>IF(LEN(G348)&lt;2,"",COUNTIF(Ouput_table!$I$2:$I$100,Summary_species!G348))</f>
        <v/>
      </c>
      <c r="H348" t="str">
        <f>IF(LEN(G348)&lt;2,"",SUMIF(Ouput_table!$I$2:$I$100,Summary_species!G348,Ouput_table!$N$2:$N$99))</f>
        <v/>
      </c>
      <c r="I348" t="str">
        <f>IF(LEN(G348)&lt;2,"",SUMIF(Ouput_table!$I$2:$I$100,Summary_species!G348,Ouput_table!$S$2:$S$99))</f>
        <v/>
      </c>
      <c r="J348" s="81" t="str">
        <f t="shared" si="10"/>
        <v/>
      </c>
      <c r="K348" t="str">
        <f>IF(LEN(G348)&lt;2,"",SUMIFS(Ouput_table!$N$2:$N$99,Ouput_table!$I$2:$I$99,Summary_species!G348,Ouput_table!$T$2:$T$99,"&gt;0"))</f>
        <v/>
      </c>
      <c r="L348" t="str">
        <f>IF(LEN(G348)&lt;2,"",SUMIFS(Ouput_table!$S$2:$S$99,Ouput_table!$I$2:$I$99,Summary_species!G348,Ouput_table!$T$2:$T$99,"&gt;0"))</f>
        <v/>
      </c>
      <c r="M348" s="81" t="str">
        <f t="shared" si="11"/>
        <v/>
      </c>
      <c r="O348" s="90"/>
      <c r="P348" s="90"/>
      <c r="Q348" s="90"/>
    </row>
    <row r="349" spans="4:17" x14ac:dyDescent="0.25">
      <c r="D349" t="str">
        <f>IF(LEN(G349)&lt;2,"",COUNTIFS(Ouput_table!$I$2:$I$99,Summary_species!G349,Ouput_table!$T$2:$T$99,0))</f>
        <v/>
      </c>
      <c r="E349" t="str">
        <f>IF(LEN(G349)&lt;2,"",COUNTIFS(Ouput_table!$I$2:$I$99,Summary_species!G349,Ouput_table!$T$2:$T$99,"&gt;0"))</f>
        <v/>
      </c>
      <c r="F349" t="str">
        <f>IF(LEN(G349)&lt;2,"",COUNTIF(Ouput_table!$I$2:$I$100,Summary_species!G349))</f>
        <v/>
      </c>
      <c r="H349" t="str">
        <f>IF(LEN(G349)&lt;2,"",SUMIF(Ouput_table!$I$2:$I$100,Summary_species!G349,Ouput_table!$N$2:$N$99))</f>
        <v/>
      </c>
      <c r="I349" t="str">
        <f>IF(LEN(G349)&lt;2,"",SUMIF(Ouput_table!$I$2:$I$100,Summary_species!G349,Ouput_table!$S$2:$S$99))</f>
        <v/>
      </c>
      <c r="J349" s="81" t="str">
        <f t="shared" si="10"/>
        <v/>
      </c>
      <c r="K349" t="str">
        <f>IF(LEN(G349)&lt;2,"",SUMIFS(Ouput_table!$N$2:$N$99,Ouput_table!$I$2:$I$99,Summary_species!G349,Ouput_table!$T$2:$T$99,"&gt;0"))</f>
        <v/>
      </c>
      <c r="L349" t="str">
        <f>IF(LEN(G349)&lt;2,"",SUMIFS(Ouput_table!$S$2:$S$99,Ouput_table!$I$2:$I$99,Summary_species!G349,Ouput_table!$T$2:$T$99,"&gt;0"))</f>
        <v/>
      </c>
      <c r="M349" s="81" t="str">
        <f t="shared" si="11"/>
        <v/>
      </c>
      <c r="O349" s="90"/>
      <c r="P349" s="90"/>
      <c r="Q349" s="90"/>
    </row>
    <row r="350" spans="4:17" x14ac:dyDescent="0.25">
      <c r="D350" t="str">
        <f>IF(LEN(G350)&lt;2,"",COUNTIFS(Ouput_table!$I$2:$I$99,Summary_species!G350,Ouput_table!$T$2:$T$99,0))</f>
        <v/>
      </c>
      <c r="E350" t="str">
        <f>IF(LEN(G350)&lt;2,"",COUNTIFS(Ouput_table!$I$2:$I$99,Summary_species!G350,Ouput_table!$T$2:$T$99,"&gt;0"))</f>
        <v/>
      </c>
      <c r="F350" t="str">
        <f>IF(LEN(G350)&lt;2,"",COUNTIF(Ouput_table!$I$2:$I$100,Summary_species!G350))</f>
        <v/>
      </c>
      <c r="H350" t="str">
        <f>IF(LEN(G350)&lt;2,"",SUMIF(Ouput_table!$I$2:$I$100,Summary_species!G350,Ouput_table!$N$2:$N$99))</f>
        <v/>
      </c>
      <c r="I350" t="str">
        <f>IF(LEN(G350)&lt;2,"",SUMIF(Ouput_table!$I$2:$I$100,Summary_species!G350,Ouput_table!$S$2:$S$99))</f>
        <v/>
      </c>
      <c r="J350" s="81" t="str">
        <f t="shared" si="10"/>
        <v/>
      </c>
      <c r="K350" t="str">
        <f>IF(LEN(G350)&lt;2,"",SUMIFS(Ouput_table!$N$2:$N$99,Ouput_table!$I$2:$I$99,Summary_species!G350,Ouput_table!$T$2:$T$99,"&gt;0"))</f>
        <v/>
      </c>
      <c r="L350" t="str">
        <f>IF(LEN(G350)&lt;2,"",SUMIFS(Ouput_table!$S$2:$S$99,Ouput_table!$I$2:$I$99,Summary_species!G350,Ouput_table!$T$2:$T$99,"&gt;0"))</f>
        <v/>
      </c>
      <c r="M350" s="81" t="str">
        <f t="shared" si="11"/>
        <v/>
      </c>
      <c r="O350" s="90"/>
      <c r="P350" s="90"/>
      <c r="Q350" s="90"/>
    </row>
    <row r="351" spans="4:17" x14ac:dyDescent="0.25">
      <c r="D351" t="str">
        <f>IF(LEN(G351)&lt;2,"",COUNTIFS(Ouput_table!$I$2:$I$99,Summary_species!G351,Ouput_table!$T$2:$T$99,0))</f>
        <v/>
      </c>
      <c r="E351" t="str">
        <f>IF(LEN(G351)&lt;2,"",COUNTIFS(Ouput_table!$I$2:$I$99,Summary_species!G351,Ouput_table!$T$2:$T$99,"&gt;0"))</f>
        <v/>
      </c>
      <c r="F351" t="str">
        <f>IF(LEN(G351)&lt;2,"",COUNTIF(Ouput_table!$I$2:$I$100,Summary_species!G351))</f>
        <v/>
      </c>
      <c r="H351" t="str">
        <f>IF(LEN(G351)&lt;2,"",SUMIF(Ouput_table!$I$2:$I$100,Summary_species!G351,Ouput_table!$N$2:$N$99))</f>
        <v/>
      </c>
      <c r="I351" t="str">
        <f>IF(LEN(G351)&lt;2,"",SUMIF(Ouput_table!$I$2:$I$100,Summary_species!G351,Ouput_table!$S$2:$S$99))</f>
        <v/>
      </c>
      <c r="J351" s="81" t="str">
        <f t="shared" si="10"/>
        <v/>
      </c>
      <c r="K351" t="str">
        <f>IF(LEN(G351)&lt;2,"",SUMIFS(Ouput_table!$N$2:$N$99,Ouput_table!$I$2:$I$99,Summary_species!G351,Ouput_table!$T$2:$T$99,"&gt;0"))</f>
        <v/>
      </c>
      <c r="L351" t="str">
        <f>IF(LEN(G351)&lt;2,"",SUMIFS(Ouput_table!$S$2:$S$99,Ouput_table!$I$2:$I$99,Summary_species!G351,Ouput_table!$T$2:$T$99,"&gt;0"))</f>
        <v/>
      </c>
      <c r="M351" s="81" t="str">
        <f t="shared" si="11"/>
        <v/>
      </c>
      <c r="O351" s="90"/>
      <c r="P351" s="90"/>
      <c r="Q351" s="90"/>
    </row>
    <row r="352" spans="4:17" x14ac:dyDescent="0.25">
      <c r="D352" t="str">
        <f>IF(LEN(G352)&lt;2,"",COUNTIFS(Ouput_table!$I$2:$I$99,Summary_species!G352,Ouput_table!$T$2:$T$99,0))</f>
        <v/>
      </c>
      <c r="E352" t="str">
        <f>IF(LEN(G352)&lt;2,"",COUNTIFS(Ouput_table!$I$2:$I$99,Summary_species!G352,Ouput_table!$T$2:$T$99,"&gt;0"))</f>
        <v/>
      </c>
      <c r="F352" t="str">
        <f>IF(LEN(G352)&lt;2,"",COUNTIF(Ouput_table!$I$2:$I$100,Summary_species!G352))</f>
        <v/>
      </c>
      <c r="H352" t="str">
        <f>IF(LEN(G352)&lt;2,"",SUMIF(Ouput_table!$I$2:$I$100,Summary_species!G352,Ouput_table!$N$2:$N$99))</f>
        <v/>
      </c>
      <c r="I352" t="str">
        <f>IF(LEN(G352)&lt;2,"",SUMIF(Ouput_table!$I$2:$I$100,Summary_species!G352,Ouput_table!$S$2:$S$99))</f>
        <v/>
      </c>
      <c r="J352" s="81" t="str">
        <f t="shared" si="10"/>
        <v/>
      </c>
      <c r="K352" t="str">
        <f>IF(LEN(G352)&lt;2,"",SUMIFS(Ouput_table!$N$2:$N$99,Ouput_table!$I$2:$I$99,Summary_species!G352,Ouput_table!$T$2:$T$99,"&gt;0"))</f>
        <v/>
      </c>
      <c r="L352" t="str">
        <f>IF(LEN(G352)&lt;2,"",SUMIFS(Ouput_table!$S$2:$S$99,Ouput_table!$I$2:$I$99,Summary_species!G352,Ouput_table!$T$2:$T$99,"&gt;0"))</f>
        <v/>
      </c>
      <c r="M352" s="81" t="str">
        <f t="shared" si="11"/>
        <v/>
      </c>
      <c r="O352" s="90"/>
      <c r="P352" s="90"/>
      <c r="Q352" s="90"/>
    </row>
    <row r="353" spans="4:17" x14ac:dyDescent="0.25">
      <c r="D353" t="str">
        <f>IF(LEN(G353)&lt;2,"",COUNTIFS(Ouput_table!$I$2:$I$99,Summary_species!G353,Ouput_table!$T$2:$T$99,0))</f>
        <v/>
      </c>
      <c r="E353" t="str">
        <f>IF(LEN(G353)&lt;2,"",COUNTIFS(Ouput_table!$I$2:$I$99,Summary_species!G353,Ouput_table!$T$2:$T$99,"&gt;0"))</f>
        <v/>
      </c>
      <c r="F353" t="str">
        <f>IF(LEN(G353)&lt;2,"",COUNTIF(Ouput_table!$I$2:$I$100,Summary_species!G353))</f>
        <v/>
      </c>
      <c r="H353" t="str">
        <f>IF(LEN(G353)&lt;2,"",SUMIF(Ouput_table!$I$2:$I$100,Summary_species!G353,Ouput_table!$N$2:$N$99))</f>
        <v/>
      </c>
      <c r="I353" t="str">
        <f>IF(LEN(G353)&lt;2,"",SUMIF(Ouput_table!$I$2:$I$100,Summary_species!G353,Ouput_table!$S$2:$S$99))</f>
        <v/>
      </c>
      <c r="J353" s="81" t="str">
        <f t="shared" si="10"/>
        <v/>
      </c>
      <c r="K353" t="str">
        <f>IF(LEN(G353)&lt;2,"",SUMIFS(Ouput_table!$N$2:$N$99,Ouput_table!$I$2:$I$99,Summary_species!G353,Ouput_table!$T$2:$T$99,"&gt;0"))</f>
        <v/>
      </c>
      <c r="L353" t="str">
        <f>IF(LEN(G353)&lt;2,"",SUMIFS(Ouput_table!$S$2:$S$99,Ouput_table!$I$2:$I$99,Summary_species!G353,Ouput_table!$T$2:$T$99,"&gt;0"))</f>
        <v/>
      </c>
      <c r="M353" s="81" t="str">
        <f t="shared" si="11"/>
        <v/>
      </c>
      <c r="O353" s="90"/>
      <c r="P353" s="90"/>
      <c r="Q353" s="90"/>
    </row>
    <row r="354" spans="4:17" x14ac:dyDescent="0.25">
      <c r="D354" t="str">
        <f>IF(LEN(G354)&lt;2,"",COUNTIFS(Ouput_table!$I$2:$I$99,Summary_species!G354,Ouput_table!$T$2:$T$99,0))</f>
        <v/>
      </c>
      <c r="E354" t="str">
        <f>IF(LEN(G354)&lt;2,"",COUNTIFS(Ouput_table!$I$2:$I$99,Summary_species!G354,Ouput_table!$T$2:$T$99,"&gt;0"))</f>
        <v/>
      </c>
      <c r="F354" t="str">
        <f>IF(LEN(G354)&lt;2,"",COUNTIF(Ouput_table!$I$2:$I$100,Summary_species!G354))</f>
        <v/>
      </c>
      <c r="H354" t="str">
        <f>IF(LEN(G354)&lt;2,"",SUMIF(Ouput_table!$I$2:$I$100,Summary_species!G354,Ouput_table!$N$2:$N$99))</f>
        <v/>
      </c>
      <c r="I354" t="str">
        <f>IF(LEN(G354)&lt;2,"",SUMIF(Ouput_table!$I$2:$I$100,Summary_species!G354,Ouput_table!$S$2:$S$99))</f>
        <v/>
      </c>
      <c r="J354" s="81" t="str">
        <f t="shared" si="10"/>
        <v/>
      </c>
      <c r="K354" t="str">
        <f>IF(LEN(G354)&lt;2,"",SUMIFS(Ouput_table!$N$2:$N$99,Ouput_table!$I$2:$I$99,Summary_species!G354,Ouput_table!$T$2:$T$99,"&gt;0"))</f>
        <v/>
      </c>
      <c r="L354" t="str">
        <f>IF(LEN(G354)&lt;2,"",SUMIFS(Ouput_table!$S$2:$S$99,Ouput_table!$I$2:$I$99,Summary_species!G354,Ouput_table!$T$2:$T$99,"&gt;0"))</f>
        <v/>
      </c>
      <c r="M354" s="81" t="str">
        <f t="shared" si="11"/>
        <v/>
      </c>
      <c r="O354" s="90"/>
      <c r="P354" s="90"/>
      <c r="Q354" s="90"/>
    </row>
    <row r="355" spans="4:17" x14ac:dyDescent="0.25">
      <c r="D355" t="str">
        <f>IF(LEN(G355)&lt;2,"",COUNTIFS(Ouput_table!$I$2:$I$99,Summary_species!G355,Ouput_table!$T$2:$T$99,0))</f>
        <v/>
      </c>
      <c r="E355" t="str">
        <f>IF(LEN(G355)&lt;2,"",COUNTIFS(Ouput_table!$I$2:$I$99,Summary_species!G355,Ouput_table!$T$2:$T$99,"&gt;0"))</f>
        <v/>
      </c>
      <c r="F355" t="str">
        <f>IF(LEN(G355)&lt;2,"",COUNTIF(Ouput_table!$I$2:$I$100,Summary_species!G355))</f>
        <v/>
      </c>
      <c r="H355" t="str">
        <f>IF(LEN(G355)&lt;2,"",SUMIF(Ouput_table!$I$2:$I$100,Summary_species!G355,Ouput_table!$N$2:$N$99))</f>
        <v/>
      </c>
      <c r="I355" t="str">
        <f>IF(LEN(G355)&lt;2,"",SUMIF(Ouput_table!$I$2:$I$100,Summary_species!G355,Ouput_table!$S$2:$S$99))</f>
        <v/>
      </c>
      <c r="J355" s="81" t="str">
        <f t="shared" si="10"/>
        <v/>
      </c>
      <c r="K355" t="str">
        <f>IF(LEN(G355)&lt;2,"",SUMIFS(Ouput_table!$N$2:$N$99,Ouput_table!$I$2:$I$99,Summary_species!G355,Ouput_table!$T$2:$T$99,"&gt;0"))</f>
        <v/>
      </c>
      <c r="L355" t="str">
        <f>IF(LEN(G355)&lt;2,"",SUMIFS(Ouput_table!$S$2:$S$99,Ouput_table!$I$2:$I$99,Summary_species!G355,Ouput_table!$T$2:$T$99,"&gt;0"))</f>
        <v/>
      </c>
      <c r="M355" s="81" t="str">
        <f t="shared" si="11"/>
        <v/>
      </c>
      <c r="O355" s="90"/>
      <c r="P355" s="90"/>
      <c r="Q355" s="90"/>
    </row>
    <row r="356" spans="4:17" x14ac:dyDescent="0.25">
      <c r="D356" t="str">
        <f>IF(LEN(G356)&lt;2,"",COUNTIFS(Ouput_table!$I$2:$I$99,Summary_species!G356,Ouput_table!$T$2:$T$99,0))</f>
        <v/>
      </c>
      <c r="E356" t="str">
        <f>IF(LEN(G356)&lt;2,"",COUNTIFS(Ouput_table!$I$2:$I$99,Summary_species!G356,Ouput_table!$T$2:$T$99,"&gt;0"))</f>
        <v/>
      </c>
      <c r="F356" t="str">
        <f>IF(LEN(G356)&lt;2,"",COUNTIF(Ouput_table!$I$2:$I$100,Summary_species!G356))</f>
        <v/>
      </c>
      <c r="H356" t="str">
        <f>IF(LEN(G356)&lt;2,"",SUMIF(Ouput_table!$I$2:$I$100,Summary_species!G356,Ouput_table!$N$2:$N$99))</f>
        <v/>
      </c>
      <c r="I356" t="str">
        <f>IF(LEN(G356)&lt;2,"",SUMIF(Ouput_table!$I$2:$I$100,Summary_species!G356,Ouput_table!$S$2:$S$99))</f>
        <v/>
      </c>
      <c r="J356" s="81" t="str">
        <f t="shared" si="10"/>
        <v/>
      </c>
      <c r="K356" t="str">
        <f>IF(LEN(G356)&lt;2,"",SUMIFS(Ouput_table!$N$2:$N$99,Ouput_table!$I$2:$I$99,Summary_species!G356,Ouput_table!$T$2:$T$99,"&gt;0"))</f>
        <v/>
      </c>
      <c r="L356" t="str">
        <f>IF(LEN(G356)&lt;2,"",SUMIFS(Ouput_table!$S$2:$S$99,Ouput_table!$I$2:$I$99,Summary_species!G356,Ouput_table!$T$2:$T$99,"&gt;0"))</f>
        <v/>
      </c>
      <c r="M356" s="81" t="str">
        <f t="shared" si="11"/>
        <v/>
      </c>
      <c r="O356" s="90"/>
      <c r="P356" s="90"/>
      <c r="Q356" s="90"/>
    </row>
    <row r="357" spans="4:17" x14ac:dyDescent="0.25">
      <c r="D357" t="str">
        <f>IF(LEN(G357)&lt;2,"",COUNTIFS(Ouput_table!$I$2:$I$99,Summary_species!G357,Ouput_table!$T$2:$T$99,0))</f>
        <v/>
      </c>
      <c r="E357" t="str">
        <f>IF(LEN(G357)&lt;2,"",COUNTIFS(Ouput_table!$I$2:$I$99,Summary_species!G357,Ouput_table!$T$2:$T$99,"&gt;0"))</f>
        <v/>
      </c>
      <c r="F357" t="str">
        <f>IF(LEN(G357)&lt;2,"",COUNTIF(Ouput_table!$I$2:$I$100,Summary_species!G357))</f>
        <v/>
      </c>
      <c r="H357" t="str">
        <f>IF(LEN(G357)&lt;2,"",SUMIF(Ouput_table!$I$2:$I$100,Summary_species!G357,Ouput_table!$N$2:$N$99))</f>
        <v/>
      </c>
      <c r="I357" t="str">
        <f>IF(LEN(G357)&lt;2,"",SUMIF(Ouput_table!$I$2:$I$100,Summary_species!G357,Ouput_table!$S$2:$S$99))</f>
        <v/>
      </c>
      <c r="J357" s="81" t="str">
        <f t="shared" si="10"/>
        <v/>
      </c>
      <c r="K357" t="str">
        <f>IF(LEN(G357)&lt;2,"",SUMIFS(Ouput_table!$N$2:$N$99,Ouput_table!$I$2:$I$99,Summary_species!G357,Ouput_table!$T$2:$T$99,"&gt;0"))</f>
        <v/>
      </c>
      <c r="L357" t="str">
        <f>IF(LEN(G357)&lt;2,"",SUMIFS(Ouput_table!$S$2:$S$99,Ouput_table!$I$2:$I$99,Summary_species!G357,Ouput_table!$T$2:$T$99,"&gt;0"))</f>
        <v/>
      </c>
      <c r="M357" s="81" t="str">
        <f t="shared" si="11"/>
        <v/>
      </c>
      <c r="O357" s="90"/>
      <c r="P357" s="90"/>
      <c r="Q357" s="90"/>
    </row>
    <row r="358" spans="4:17" x14ac:dyDescent="0.25">
      <c r="D358" t="str">
        <f>IF(LEN(G358)&lt;2,"",COUNTIFS(Ouput_table!$I$2:$I$99,Summary_species!G358,Ouput_table!$T$2:$T$99,0))</f>
        <v/>
      </c>
      <c r="E358" t="str">
        <f>IF(LEN(G358)&lt;2,"",COUNTIFS(Ouput_table!$I$2:$I$99,Summary_species!G358,Ouput_table!$T$2:$T$99,"&gt;0"))</f>
        <v/>
      </c>
      <c r="F358" t="str">
        <f>IF(LEN(G358)&lt;2,"",COUNTIF(Ouput_table!$I$2:$I$100,Summary_species!G358))</f>
        <v/>
      </c>
      <c r="H358" t="str">
        <f>IF(LEN(G358)&lt;2,"",SUMIF(Ouput_table!$I$2:$I$100,Summary_species!G358,Ouput_table!$N$2:$N$99))</f>
        <v/>
      </c>
      <c r="I358" t="str">
        <f>IF(LEN(G358)&lt;2,"",SUMIF(Ouput_table!$I$2:$I$100,Summary_species!G358,Ouput_table!$S$2:$S$99))</f>
        <v/>
      </c>
      <c r="J358" s="81" t="str">
        <f t="shared" si="10"/>
        <v/>
      </c>
      <c r="K358" t="str">
        <f>IF(LEN(G358)&lt;2,"",SUMIFS(Ouput_table!$N$2:$N$99,Ouput_table!$I$2:$I$99,Summary_species!G358,Ouput_table!$T$2:$T$99,"&gt;0"))</f>
        <v/>
      </c>
      <c r="L358" t="str">
        <f>IF(LEN(G358)&lt;2,"",SUMIFS(Ouput_table!$S$2:$S$99,Ouput_table!$I$2:$I$99,Summary_species!G358,Ouput_table!$T$2:$T$99,"&gt;0"))</f>
        <v/>
      </c>
      <c r="M358" s="81" t="str">
        <f t="shared" si="11"/>
        <v/>
      </c>
      <c r="O358" s="90"/>
      <c r="P358" s="90"/>
      <c r="Q358" s="90"/>
    </row>
    <row r="359" spans="4:17" x14ac:dyDescent="0.25">
      <c r="D359" t="str">
        <f>IF(LEN(G359)&lt;2,"",COUNTIFS(Ouput_table!$I$2:$I$99,Summary_species!G359,Ouput_table!$T$2:$T$99,0))</f>
        <v/>
      </c>
      <c r="E359" t="str">
        <f>IF(LEN(G359)&lt;2,"",COUNTIFS(Ouput_table!$I$2:$I$99,Summary_species!G359,Ouput_table!$T$2:$T$99,"&gt;0"))</f>
        <v/>
      </c>
      <c r="F359" t="str">
        <f>IF(LEN(G359)&lt;2,"",COUNTIF(Ouput_table!$I$2:$I$100,Summary_species!G359))</f>
        <v/>
      </c>
      <c r="H359" t="str">
        <f>IF(LEN(G359)&lt;2,"",SUMIF(Ouput_table!$I$2:$I$100,Summary_species!G359,Ouput_table!$N$2:$N$99))</f>
        <v/>
      </c>
      <c r="I359" t="str">
        <f>IF(LEN(G359)&lt;2,"",SUMIF(Ouput_table!$I$2:$I$100,Summary_species!G359,Ouput_table!$S$2:$S$99))</f>
        <v/>
      </c>
      <c r="J359" s="81" t="str">
        <f t="shared" si="10"/>
        <v/>
      </c>
      <c r="K359" t="str">
        <f>IF(LEN(G359)&lt;2,"",SUMIFS(Ouput_table!$N$2:$N$99,Ouput_table!$I$2:$I$99,Summary_species!G359,Ouput_table!$T$2:$T$99,"&gt;0"))</f>
        <v/>
      </c>
      <c r="L359" t="str">
        <f>IF(LEN(G359)&lt;2,"",SUMIFS(Ouput_table!$S$2:$S$99,Ouput_table!$I$2:$I$99,Summary_species!G359,Ouput_table!$T$2:$T$99,"&gt;0"))</f>
        <v/>
      </c>
      <c r="M359" s="81" t="str">
        <f t="shared" si="11"/>
        <v/>
      </c>
      <c r="O359" s="90"/>
      <c r="P359" s="90"/>
      <c r="Q359" s="90"/>
    </row>
    <row r="360" spans="4:17" x14ac:dyDescent="0.25">
      <c r="D360" t="str">
        <f>IF(LEN(G360)&lt;2,"",COUNTIFS(Ouput_table!$I$2:$I$99,Summary_species!G360,Ouput_table!$T$2:$T$99,0))</f>
        <v/>
      </c>
      <c r="E360" t="str">
        <f>IF(LEN(G360)&lt;2,"",COUNTIFS(Ouput_table!$I$2:$I$99,Summary_species!G360,Ouput_table!$T$2:$T$99,"&gt;0"))</f>
        <v/>
      </c>
      <c r="F360" t="str">
        <f>IF(LEN(G360)&lt;2,"",COUNTIF(Ouput_table!$I$2:$I$100,Summary_species!G360))</f>
        <v/>
      </c>
      <c r="H360" t="str">
        <f>IF(LEN(G360)&lt;2,"",SUMIF(Ouput_table!$I$2:$I$100,Summary_species!G360,Ouput_table!$N$2:$N$99))</f>
        <v/>
      </c>
      <c r="I360" t="str">
        <f>IF(LEN(G360)&lt;2,"",SUMIF(Ouput_table!$I$2:$I$100,Summary_species!G360,Ouput_table!$S$2:$S$99))</f>
        <v/>
      </c>
      <c r="J360" s="81" t="str">
        <f t="shared" si="10"/>
        <v/>
      </c>
      <c r="K360" t="str">
        <f>IF(LEN(G360)&lt;2,"",SUMIFS(Ouput_table!$N$2:$N$99,Ouput_table!$I$2:$I$99,Summary_species!G360,Ouput_table!$T$2:$T$99,"&gt;0"))</f>
        <v/>
      </c>
      <c r="L360" t="str">
        <f>IF(LEN(G360)&lt;2,"",SUMIFS(Ouput_table!$S$2:$S$99,Ouput_table!$I$2:$I$99,Summary_species!G360,Ouput_table!$T$2:$T$99,"&gt;0"))</f>
        <v/>
      </c>
      <c r="M360" s="81" t="str">
        <f t="shared" si="11"/>
        <v/>
      </c>
      <c r="O360" s="90"/>
      <c r="P360" s="90"/>
      <c r="Q360" s="90"/>
    </row>
    <row r="361" spans="4:17" x14ac:dyDescent="0.25">
      <c r="D361" t="str">
        <f>IF(LEN(G361)&lt;2,"",COUNTIFS(Ouput_table!$I$2:$I$99,Summary_species!G361,Ouput_table!$T$2:$T$99,0))</f>
        <v/>
      </c>
      <c r="E361" t="str">
        <f>IF(LEN(G361)&lt;2,"",COUNTIFS(Ouput_table!$I$2:$I$99,Summary_species!G361,Ouput_table!$T$2:$T$99,"&gt;0"))</f>
        <v/>
      </c>
      <c r="F361" t="str">
        <f>IF(LEN(G361)&lt;2,"",COUNTIF(Ouput_table!$I$2:$I$100,Summary_species!G361))</f>
        <v/>
      </c>
      <c r="H361" t="str">
        <f>IF(LEN(G361)&lt;2,"",SUMIF(Ouput_table!$I$2:$I$100,Summary_species!G361,Ouput_table!$N$2:$N$99))</f>
        <v/>
      </c>
      <c r="I361" t="str">
        <f>IF(LEN(G361)&lt;2,"",SUMIF(Ouput_table!$I$2:$I$100,Summary_species!G361,Ouput_table!$S$2:$S$99))</f>
        <v/>
      </c>
      <c r="J361" s="81" t="str">
        <f t="shared" si="10"/>
        <v/>
      </c>
      <c r="K361" t="str">
        <f>IF(LEN(G361)&lt;2,"",SUMIFS(Ouput_table!$N$2:$N$99,Ouput_table!$I$2:$I$99,Summary_species!G361,Ouput_table!$T$2:$T$99,"&gt;0"))</f>
        <v/>
      </c>
      <c r="L361" t="str">
        <f>IF(LEN(G361)&lt;2,"",SUMIFS(Ouput_table!$S$2:$S$99,Ouput_table!$I$2:$I$99,Summary_species!G361,Ouput_table!$T$2:$T$99,"&gt;0"))</f>
        <v/>
      </c>
      <c r="M361" s="81" t="str">
        <f t="shared" si="11"/>
        <v/>
      </c>
      <c r="O361" s="90"/>
      <c r="P361" s="90"/>
      <c r="Q361" s="90"/>
    </row>
    <row r="362" spans="4:17" x14ac:dyDescent="0.25">
      <c r="D362" t="str">
        <f>IF(LEN(G362)&lt;2,"",COUNTIFS(Ouput_table!$I$2:$I$99,Summary_species!G362,Ouput_table!$T$2:$T$99,0))</f>
        <v/>
      </c>
      <c r="E362" t="str">
        <f>IF(LEN(G362)&lt;2,"",COUNTIFS(Ouput_table!$I$2:$I$99,Summary_species!G362,Ouput_table!$T$2:$T$99,"&gt;0"))</f>
        <v/>
      </c>
      <c r="F362" t="str">
        <f>IF(LEN(G362)&lt;2,"",COUNTIF(Ouput_table!$I$2:$I$100,Summary_species!G362))</f>
        <v/>
      </c>
      <c r="H362" t="str">
        <f>IF(LEN(G362)&lt;2,"",SUMIF(Ouput_table!$I$2:$I$100,Summary_species!G362,Ouput_table!$N$2:$N$99))</f>
        <v/>
      </c>
      <c r="I362" t="str">
        <f>IF(LEN(G362)&lt;2,"",SUMIF(Ouput_table!$I$2:$I$100,Summary_species!G362,Ouput_table!$S$2:$S$99))</f>
        <v/>
      </c>
      <c r="J362" s="81" t="str">
        <f t="shared" si="10"/>
        <v/>
      </c>
      <c r="K362" t="str">
        <f>IF(LEN(G362)&lt;2,"",SUMIFS(Ouput_table!$N$2:$N$99,Ouput_table!$I$2:$I$99,Summary_species!G362,Ouput_table!$T$2:$T$99,"&gt;0"))</f>
        <v/>
      </c>
      <c r="L362" t="str">
        <f>IF(LEN(G362)&lt;2,"",SUMIFS(Ouput_table!$S$2:$S$99,Ouput_table!$I$2:$I$99,Summary_species!G362,Ouput_table!$T$2:$T$99,"&gt;0"))</f>
        <v/>
      </c>
      <c r="M362" s="81" t="str">
        <f t="shared" si="11"/>
        <v/>
      </c>
      <c r="O362" s="90"/>
      <c r="P362" s="90"/>
      <c r="Q362" s="90"/>
    </row>
    <row r="363" spans="4:17" x14ac:dyDescent="0.25">
      <c r="D363" t="str">
        <f>IF(LEN(G363)&lt;2,"",COUNTIFS(Ouput_table!$I$2:$I$99,Summary_species!G363,Ouput_table!$T$2:$T$99,0))</f>
        <v/>
      </c>
      <c r="E363" t="str">
        <f>IF(LEN(G363)&lt;2,"",COUNTIFS(Ouput_table!$I$2:$I$99,Summary_species!G363,Ouput_table!$T$2:$T$99,"&gt;0"))</f>
        <v/>
      </c>
      <c r="F363" t="str">
        <f>IF(LEN(G363)&lt;2,"",COUNTIF(Ouput_table!$I$2:$I$100,Summary_species!G363))</f>
        <v/>
      </c>
      <c r="H363" t="str">
        <f>IF(LEN(G363)&lt;2,"",SUMIF(Ouput_table!$I$2:$I$100,Summary_species!G363,Ouput_table!$N$2:$N$99))</f>
        <v/>
      </c>
      <c r="I363" t="str">
        <f>IF(LEN(G363)&lt;2,"",SUMIF(Ouput_table!$I$2:$I$100,Summary_species!G363,Ouput_table!$S$2:$S$99))</f>
        <v/>
      </c>
      <c r="J363" s="81" t="str">
        <f t="shared" si="10"/>
        <v/>
      </c>
      <c r="K363" t="str">
        <f>IF(LEN(G363)&lt;2,"",SUMIFS(Ouput_table!$N$2:$N$99,Ouput_table!$I$2:$I$99,Summary_species!G363,Ouput_table!$T$2:$T$99,"&gt;0"))</f>
        <v/>
      </c>
      <c r="L363" t="str">
        <f>IF(LEN(G363)&lt;2,"",SUMIFS(Ouput_table!$S$2:$S$99,Ouput_table!$I$2:$I$99,Summary_species!G363,Ouput_table!$T$2:$T$99,"&gt;0"))</f>
        <v/>
      </c>
      <c r="M363" s="81" t="str">
        <f t="shared" si="11"/>
        <v/>
      </c>
      <c r="O363" s="90"/>
      <c r="P363" s="90"/>
      <c r="Q363" s="90"/>
    </row>
    <row r="364" spans="4:17" x14ac:dyDescent="0.25">
      <c r="D364" t="str">
        <f>IF(LEN(G364)&lt;2,"",COUNTIFS(Ouput_table!$I$2:$I$99,Summary_species!G364,Ouput_table!$T$2:$T$99,0))</f>
        <v/>
      </c>
      <c r="E364" t="str">
        <f>IF(LEN(G364)&lt;2,"",COUNTIFS(Ouput_table!$I$2:$I$99,Summary_species!G364,Ouput_table!$T$2:$T$99,"&gt;0"))</f>
        <v/>
      </c>
      <c r="F364" t="str">
        <f>IF(LEN(G364)&lt;2,"",COUNTIF(Ouput_table!$I$2:$I$100,Summary_species!G364))</f>
        <v/>
      </c>
      <c r="H364" t="str">
        <f>IF(LEN(G364)&lt;2,"",SUMIF(Ouput_table!$I$2:$I$100,Summary_species!G364,Ouput_table!$N$2:$N$99))</f>
        <v/>
      </c>
      <c r="I364" t="str">
        <f>IF(LEN(G364)&lt;2,"",SUMIF(Ouput_table!$I$2:$I$100,Summary_species!G364,Ouput_table!$S$2:$S$99))</f>
        <v/>
      </c>
      <c r="J364" s="81" t="str">
        <f t="shared" si="10"/>
        <v/>
      </c>
      <c r="K364" t="str">
        <f>IF(LEN(G364)&lt;2,"",SUMIFS(Ouput_table!$N$2:$N$99,Ouput_table!$I$2:$I$99,Summary_species!G364,Ouput_table!$T$2:$T$99,"&gt;0"))</f>
        <v/>
      </c>
      <c r="L364" t="str">
        <f>IF(LEN(G364)&lt;2,"",SUMIFS(Ouput_table!$S$2:$S$99,Ouput_table!$I$2:$I$99,Summary_species!G364,Ouput_table!$T$2:$T$99,"&gt;0"))</f>
        <v/>
      </c>
      <c r="M364" s="81" t="str">
        <f t="shared" si="11"/>
        <v/>
      </c>
      <c r="O364" s="90"/>
      <c r="P364" s="90"/>
      <c r="Q364" s="90"/>
    </row>
    <row r="365" spans="4:17" x14ac:dyDescent="0.25">
      <c r="D365" t="str">
        <f>IF(LEN(G365)&lt;2,"",COUNTIFS(Ouput_table!$I$2:$I$99,Summary_species!G365,Ouput_table!$T$2:$T$99,0))</f>
        <v/>
      </c>
      <c r="E365" t="str">
        <f>IF(LEN(G365)&lt;2,"",COUNTIFS(Ouput_table!$I$2:$I$99,Summary_species!G365,Ouput_table!$T$2:$T$99,"&gt;0"))</f>
        <v/>
      </c>
      <c r="F365" t="str">
        <f>IF(LEN(G365)&lt;2,"",COUNTIF(Ouput_table!$I$2:$I$100,Summary_species!G365))</f>
        <v/>
      </c>
      <c r="H365" t="str">
        <f>IF(LEN(G365)&lt;2,"",SUMIF(Ouput_table!$I$2:$I$100,Summary_species!G365,Ouput_table!$N$2:$N$99))</f>
        <v/>
      </c>
      <c r="I365" t="str">
        <f>IF(LEN(G365)&lt;2,"",SUMIF(Ouput_table!$I$2:$I$100,Summary_species!G365,Ouput_table!$S$2:$S$99))</f>
        <v/>
      </c>
      <c r="J365" s="81" t="str">
        <f t="shared" si="10"/>
        <v/>
      </c>
      <c r="K365" t="str">
        <f>IF(LEN(G365)&lt;2,"",SUMIFS(Ouput_table!$N$2:$N$99,Ouput_table!$I$2:$I$99,Summary_species!G365,Ouput_table!$T$2:$T$99,"&gt;0"))</f>
        <v/>
      </c>
      <c r="L365" t="str">
        <f>IF(LEN(G365)&lt;2,"",SUMIFS(Ouput_table!$S$2:$S$99,Ouput_table!$I$2:$I$99,Summary_species!G365,Ouput_table!$T$2:$T$99,"&gt;0"))</f>
        <v/>
      </c>
      <c r="M365" s="81" t="str">
        <f t="shared" si="11"/>
        <v/>
      </c>
      <c r="O365" s="90"/>
      <c r="P365" s="90"/>
      <c r="Q365" s="90"/>
    </row>
    <row r="366" spans="4:17" x14ac:dyDescent="0.25">
      <c r="D366" t="str">
        <f>IF(LEN(G366)&lt;2,"",COUNTIFS(Ouput_table!$I$2:$I$99,Summary_species!G366,Ouput_table!$T$2:$T$99,0))</f>
        <v/>
      </c>
      <c r="E366" t="str">
        <f>IF(LEN(G366)&lt;2,"",COUNTIFS(Ouput_table!$I$2:$I$99,Summary_species!G366,Ouput_table!$T$2:$T$99,"&gt;0"))</f>
        <v/>
      </c>
      <c r="F366" t="str">
        <f>IF(LEN(G366)&lt;2,"",COUNTIF(Ouput_table!$I$2:$I$100,Summary_species!G366))</f>
        <v/>
      </c>
      <c r="H366" t="str">
        <f>IF(LEN(G366)&lt;2,"",SUMIF(Ouput_table!$I$2:$I$100,Summary_species!G366,Ouput_table!$N$2:$N$99))</f>
        <v/>
      </c>
      <c r="I366" t="str">
        <f>IF(LEN(G366)&lt;2,"",SUMIF(Ouput_table!$I$2:$I$100,Summary_species!G366,Ouput_table!$S$2:$S$99))</f>
        <v/>
      </c>
      <c r="J366" s="81" t="str">
        <f t="shared" si="10"/>
        <v/>
      </c>
      <c r="K366" t="str">
        <f>IF(LEN(G366)&lt;2,"",SUMIFS(Ouput_table!$N$2:$N$99,Ouput_table!$I$2:$I$99,Summary_species!G366,Ouput_table!$T$2:$T$99,"&gt;0"))</f>
        <v/>
      </c>
      <c r="L366" t="str">
        <f>IF(LEN(G366)&lt;2,"",SUMIFS(Ouput_table!$S$2:$S$99,Ouput_table!$I$2:$I$99,Summary_species!G366,Ouput_table!$T$2:$T$99,"&gt;0"))</f>
        <v/>
      </c>
      <c r="M366" s="81" t="str">
        <f t="shared" si="11"/>
        <v/>
      </c>
      <c r="O366" s="90"/>
      <c r="P366" s="90"/>
      <c r="Q366" s="90"/>
    </row>
    <row r="367" spans="4:17" x14ac:dyDescent="0.25">
      <c r="D367" t="str">
        <f>IF(LEN(G367)&lt;2,"",COUNTIFS(Ouput_table!$I$2:$I$99,Summary_species!G367,Ouput_table!$T$2:$T$99,0))</f>
        <v/>
      </c>
      <c r="E367" t="str">
        <f>IF(LEN(G367)&lt;2,"",COUNTIFS(Ouput_table!$I$2:$I$99,Summary_species!G367,Ouput_table!$T$2:$T$99,"&gt;0"))</f>
        <v/>
      </c>
      <c r="F367" t="str">
        <f>IF(LEN(G367)&lt;2,"",COUNTIF(Ouput_table!$I$2:$I$100,Summary_species!G367))</f>
        <v/>
      </c>
      <c r="H367" t="str">
        <f>IF(LEN(G367)&lt;2,"",SUMIF(Ouput_table!$I$2:$I$100,Summary_species!G367,Ouput_table!$N$2:$N$99))</f>
        <v/>
      </c>
      <c r="I367" t="str">
        <f>IF(LEN(G367)&lt;2,"",SUMIF(Ouput_table!$I$2:$I$100,Summary_species!G367,Ouput_table!$S$2:$S$99))</f>
        <v/>
      </c>
      <c r="J367" s="81" t="str">
        <f t="shared" si="10"/>
        <v/>
      </c>
      <c r="K367" t="str">
        <f>IF(LEN(G367)&lt;2,"",SUMIFS(Ouput_table!$N$2:$N$99,Ouput_table!$I$2:$I$99,Summary_species!G367,Ouput_table!$T$2:$T$99,"&gt;0"))</f>
        <v/>
      </c>
      <c r="L367" t="str">
        <f>IF(LEN(G367)&lt;2,"",SUMIFS(Ouput_table!$S$2:$S$99,Ouput_table!$I$2:$I$99,Summary_species!G367,Ouput_table!$T$2:$T$99,"&gt;0"))</f>
        <v/>
      </c>
      <c r="M367" s="81" t="str">
        <f t="shared" si="11"/>
        <v/>
      </c>
      <c r="O367" s="90"/>
      <c r="P367" s="90"/>
      <c r="Q367" s="90"/>
    </row>
    <row r="368" spans="4:17" x14ac:dyDescent="0.25">
      <c r="D368" t="str">
        <f>IF(LEN(G368)&lt;2,"",COUNTIFS(Ouput_table!$I$2:$I$99,Summary_species!G368,Ouput_table!$T$2:$T$99,0))</f>
        <v/>
      </c>
      <c r="E368" t="str">
        <f>IF(LEN(G368)&lt;2,"",COUNTIFS(Ouput_table!$I$2:$I$99,Summary_species!G368,Ouput_table!$T$2:$T$99,"&gt;0"))</f>
        <v/>
      </c>
      <c r="F368" t="str">
        <f>IF(LEN(G368)&lt;2,"",COUNTIF(Ouput_table!$I$2:$I$100,Summary_species!G368))</f>
        <v/>
      </c>
      <c r="H368" t="str">
        <f>IF(LEN(G368)&lt;2,"",SUMIF(Ouput_table!$I$2:$I$100,Summary_species!G368,Ouput_table!$N$2:$N$99))</f>
        <v/>
      </c>
      <c r="I368" t="str">
        <f>IF(LEN(G368)&lt;2,"",SUMIF(Ouput_table!$I$2:$I$100,Summary_species!G368,Ouput_table!$S$2:$S$99))</f>
        <v/>
      </c>
      <c r="J368" s="81" t="str">
        <f t="shared" si="10"/>
        <v/>
      </c>
      <c r="K368" t="str">
        <f>IF(LEN(G368)&lt;2,"",SUMIFS(Ouput_table!$N$2:$N$99,Ouput_table!$I$2:$I$99,Summary_species!G368,Ouput_table!$T$2:$T$99,"&gt;0"))</f>
        <v/>
      </c>
      <c r="L368" t="str">
        <f>IF(LEN(G368)&lt;2,"",SUMIFS(Ouput_table!$S$2:$S$99,Ouput_table!$I$2:$I$99,Summary_species!G368,Ouput_table!$T$2:$T$99,"&gt;0"))</f>
        <v/>
      </c>
      <c r="M368" s="81" t="str">
        <f t="shared" si="11"/>
        <v/>
      </c>
      <c r="O368" s="90"/>
      <c r="P368" s="90"/>
      <c r="Q368" s="90"/>
    </row>
    <row r="369" spans="4:17" x14ac:dyDescent="0.25">
      <c r="D369" t="str">
        <f>IF(LEN(G369)&lt;2,"",COUNTIFS(Ouput_table!$I$2:$I$99,Summary_species!G369,Ouput_table!$T$2:$T$99,0))</f>
        <v/>
      </c>
      <c r="E369" t="str">
        <f>IF(LEN(G369)&lt;2,"",COUNTIFS(Ouput_table!$I$2:$I$99,Summary_species!G369,Ouput_table!$T$2:$T$99,"&gt;0"))</f>
        <v/>
      </c>
      <c r="F369" t="str">
        <f>IF(LEN(G369)&lt;2,"",COUNTIF(Ouput_table!$I$2:$I$100,Summary_species!G369))</f>
        <v/>
      </c>
      <c r="H369" t="str">
        <f>IF(LEN(G369)&lt;2,"",SUMIF(Ouput_table!$I$2:$I$100,Summary_species!G369,Ouput_table!$N$2:$N$99))</f>
        <v/>
      </c>
      <c r="I369" t="str">
        <f>IF(LEN(G369)&lt;2,"",SUMIF(Ouput_table!$I$2:$I$100,Summary_species!G369,Ouput_table!$S$2:$S$99))</f>
        <v/>
      </c>
      <c r="J369" s="81" t="str">
        <f t="shared" si="10"/>
        <v/>
      </c>
      <c r="K369" t="str">
        <f>IF(LEN(G369)&lt;2,"",SUMIFS(Ouput_table!$N$2:$N$99,Ouput_table!$I$2:$I$99,Summary_species!G369,Ouput_table!$T$2:$T$99,"&gt;0"))</f>
        <v/>
      </c>
      <c r="L369" t="str">
        <f>IF(LEN(G369)&lt;2,"",SUMIFS(Ouput_table!$S$2:$S$99,Ouput_table!$I$2:$I$99,Summary_species!G369,Ouput_table!$T$2:$T$99,"&gt;0"))</f>
        <v/>
      </c>
      <c r="M369" s="81" t="str">
        <f t="shared" si="11"/>
        <v/>
      </c>
      <c r="O369" s="90"/>
      <c r="P369" s="90"/>
      <c r="Q369" s="90"/>
    </row>
    <row r="370" spans="4:17" x14ac:dyDescent="0.25">
      <c r="D370" t="str">
        <f>IF(LEN(G370)&lt;2,"",COUNTIFS(Ouput_table!$I$2:$I$99,Summary_species!G370,Ouput_table!$T$2:$T$99,0))</f>
        <v/>
      </c>
      <c r="E370" t="str">
        <f>IF(LEN(G370)&lt;2,"",COUNTIFS(Ouput_table!$I$2:$I$99,Summary_species!G370,Ouput_table!$T$2:$T$99,"&gt;0"))</f>
        <v/>
      </c>
      <c r="F370" t="str">
        <f>IF(LEN(G370)&lt;2,"",COUNTIF(Ouput_table!$I$2:$I$100,Summary_species!G370))</f>
        <v/>
      </c>
      <c r="H370" t="str">
        <f>IF(LEN(G370)&lt;2,"",SUMIF(Ouput_table!$I$2:$I$100,Summary_species!G370,Ouput_table!$N$2:$N$99))</f>
        <v/>
      </c>
      <c r="I370" t="str">
        <f>IF(LEN(G370)&lt;2,"",SUMIF(Ouput_table!$I$2:$I$100,Summary_species!G370,Ouput_table!$S$2:$S$99))</f>
        <v/>
      </c>
      <c r="J370" s="81" t="str">
        <f t="shared" si="10"/>
        <v/>
      </c>
      <c r="K370" t="str">
        <f>IF(LEN(G370)&lt;2,"",SUMIFS(Ouput_table!$N$2:$N$99,Ouput_table!$I$2:$I$99,Summary_species!G370,Ouput_table!$T$2:$T$99,"&gt;0"))</f>
        <v/>
      </c>
      <c r="L370" t="str">
        <f>IF(LEN(G370)&lt;2,"",SUMIFS(Ouput_table!$S$2:$S$99,Ouput_table!$I$2:$I$99,Summary_species!G370,Ouput_table!$T$2:$T$99,"&gt;0"))</f>
        <v/>
      </c>
      <c r="M370" s="81" t="str">
        <f t="shared" si="11"/>
        <v/>
      </c>
      <c r="O370" s="90"/>
      <c r="P370" s="90"/>
      <c r="Q370" s="90"/>
    </row>
    <row r="371" spans="4:17" x14ac:dyDescent="0.25">
      <c r="D371" t="str">
        <f>IF(LEN(G371)&lt;2,"",COUNTIFS(Ouput_table!$I$2:$I$99,Summary_species!G371,Ouput_table!$T$2:$T$99,0))</f>
        <v/>
      </c>
      <c r="E371" t="str">
        <f>IF(LEN(G371)&lt;2,"",COUNTIFS(Ouput_table!$I$2:$I$99,Summary_species!G371,Ouput_table!$T$2:$T$99,"&gt;0"))</f>
        <v/>
      </c>
      <c r="F371" t="str">
        <f>IF(LEN(G371)&lt;2,"",COUNTIF(Ouput_table!$I$2:$I$100,Summary_species!G371))</f>
        <v/>
      </c>
      <c r="H371" t="str">
        <f>IF(LEN(G371)&lt;2,"",SUMIF(Ouput_table!$I$2:$I$100,Summary_species!G371,Ouput_table!$N$2:$N$99))</f>
        <v/>
      </c>
      <c r="I371" t="str">
        <f>IF(LEN(G371)&lt;2,"",SUMIF(Ouput_table!$I$2:$I$100,Summary_species!G371,Ouput_table!$S$2:$S$99))</f>
        <v/>
      </c>
      <c r="J371" s="81" t="str">
        <f t="shared" si="10"/>
        <v/>
      </c>
      <c r="K371" t="str">
        <f>IF(LEN(G371)&lt;2,"",SUMIFS(Ouput_table!$N$2:$N$99,Ouput_table!$I$2:$I$99,Summary_species!G371,Ouput_table!$T$2:$T$99,"&gt;0"))</f>
        <v/>
      </c>
      <c r="L371" t="str">
        <f>IF(LEN(G371)&lt;2,"",SUMIFS(Ouput_table!$S$2:$S$99,Ouput_table!$I$2:$I$99,Summary_species!G371,Ouput_table!$T$2:$T$99,"&gt;0"))</f>
        <v/>
      </c>
      <c r="M371" s="81" t="str">
        <f t="shared" si="11"/>
        <v/>
      </c>
      <c r="O371" s="90"/>
      <c r="P371" s="90"/>
      <c r="Q371" s="90"/>
    </row>
    <row r="372" spans="4:17" x14ac:dyDescent="0.25">
      <c r="D372" t="str">
        <f>IF(LEN(G372)&lt;2,"",COUNTIFS(Ouput_table!$I$2:$I$99,Summary_species!G372,Ouput_table!$T$2:$T$99,0))</f>
        <v/>
      </c>
      <c r="E372" t="str">
        <f>IF(LEN(G372)&lt;2,"",COUNTIFS(Ouput_table!$I$2:$I$99,Summary_species!G372,Ouput_table!$T$2:$T$99,"&gt;0"))</f>
        <v/>
      </c>
      <c r="F372" t="str">
        <f>IF(LEN(G372)&lt;2,"",COUNTIF(Ouput_table!$I$2:$I$100,Summary_species!G372))</f>
        <v/>
      </c>
      <c r="H372" t="str">
        <f>IF(LEN(G372)&lt;2,"",SUMIF(Ouput_table!$I$2:$I$100,Summary_species!G372,Ouput_table!$N$2:$N$99))</f>
        <v/>
      </c>
      <c r="I372" t="str">
        <f>IF(LEN(G372)&lt;2,"",SUMIF(Ouput_table!$I$2:$I$100,Summary_species!G372,Ouput_table!$S$2:$S$99))</f>
        <v/>
      </c>
      <c r="J372" s="81" t="str">
        <f t="shared" si="10"/>
        <v/>
      </c>
      <c r="K372" t="str">
        <f>IF(LEN(G372)&lt;2,"",SUMIFS(Ouput_table!$N$2:$N$99,Ouput_table!$I$2:$I$99,Summary_species!G372,Ouput_table!$T$2:$T$99,"&gt;0"))</f>
        <v/>
      </c>
      <c r="L372" t="str">
        <f>IF(LEN(G372)&lt;2,"",SUMIFS(Ouput_table!$S$2:$S$99,Ouput_table!$I$2:$I$99,Summary_species!G372,Ouput_table!$T$2:$T$99,"&gt;0"))</f>
        <v/>
      </c>
      <c r="M372" s="81" t="str">
        <f t="shared" si="11"/>
        <v/>
      </c>
      <c r="O372" s="90"/>
      <c r="P372" s="90"/>
      <c r="Q372" s="90"/>
    </row>
    <row r="373" spans="4:17" x14ac:dyDescent="0.25">
      <c r="D373" t="str">
        <f>IF(LEN(G373)&lt;2,"",COUNTIFS(Ouput_table!$I$2:$I$99,Summary_species!G373,Ouput_table!$T$2:$T$99,0))</f>
        <v/>
      </c>
      <c r="E373" t="str">
        <f>IF(LEN(G373)&lt;2,"",COUNTIFS(Ouput_table!$I$2:$I$99,Summary_species!G373,Ouput_table!$T$2:$T$99,"&gt;0"))</f>
        <v/>
      </c>
      <c r="F373" t="str">
        <f>IF(LEN(G373)&lt;2,"",COUNTIF(Ouput_table!$I$2:$I$100,Summary_species!G373))</f>
        <v/>
      </c>
      <c r="H373" t="str">
        <f>IF(LEN(G373)&lt;2,"",SUMIF(Ouput_table!$I$2:$I$100,Summary_species!G373,Ouput_table!$N$2:$N$99))</f>
        <v/>
      </c>
      <c r="I373" t="str">
        <f>IF(LEN(G373)&lt;2,"",SUMIF(Ouput_table!$I$2:$I$100,Summary_species!G373,Ouput_table!$S$2:$S$99))</f>
        <v/>
      </c>
      <c r="J373" s="81" t="str">
        <f t="shared" si="10"/>
        <v/>
      </c>
      <c r="K373" t="str">
        <f>IF(LEN(G373)&lt;2,"",SUMIFS(Ouput_table!$N$2:$N$99,Ouput_table!$I$2:$I$99,Summary_species!G373,Ouput_table!$T$2:$T$99,"&gt;0"))</f>
        <v/>
      </c>
      <c r="L373" t="str">
        <f>IF(LEN(G373)&lt;2,"",SUMIFS(Ouput_table!$S$2:$S$99,Ouput_table!$I$2:$I$99,Summary_species!G373,Ouput_table!$T$2:$T$99,"&gt;0"))</f>
        <v/>
      </c>
      <c r="M373" s="81" t="str">
        <f t="shared" si="11"/>
        <v/>
      </c>
      <c r="O373" s="90"/>
      <c r="P373" s="90"/>
      <c r="Q373" s="90"/>
    </row>
    <row r="374" spans="4:17" x14ac:dyDescent="0.25">
      <c r="D374" t="str">
        <f>IF(LEN(G374)&lt;2,"",COUNTIFS(Ouput_table!$I$2:$I$99,Summary_species!G374,Ouput_table!$T$2:$T$99,0))</f>
        <v/>
      </c>
      <c r="E374" t="str">
        <f>IF(LEN(G374)&lt;2,"",COUNTIFS(Ouput_table!$I$2:$I$99,Summary_species!G374,Ouput_table!$T$2:$T$99,"&gt;0"))</f>
        <v/>
      </c>
      <c r="F374" t="str">
        <f>IF(LEN(G374)&lt;2,"",COUNTIF(Ouput_table!$I$2:$I$100,Summary_species!G374))</f>
        <v/>
      </c>
      <c r="H374" t="str">
        <f>IF(LEN(G374)&lt;2,"",SUMIF(Ouput_table!$I$2:$I$100,Summary_species!G374,Ouput_table!$N$2:$N$99))</f>
        <v/>
      </c>
      <c r="I374" t="str">
        <f>IF(LEN(G374)&lt;2,"",SUMIF(Ouput_table!$I$2:$I$100,Summary_species!G374,Ouput_table!$S$2:$S$99))</f>
        <v/>
      </c>
      <c r="J374" s="81" t="str">
        <f t="shared" si="10"/>
        <v/>
      </c>
      <c r="K374" t="str">
        <f>IF(LEN(G374)&lt;2,"",SUMIFS(Ouput_table!$N$2:$N$99,Ouput_table!$I$2:$I$99,Summary_species!G374,Ouput_table!$T$2:$T$99,"&gt;0"))</f>
        <v/>
      </c>
      <c r="L374" t="str">
        <f>IF(LEN(G374)&lt;2,"",SUMIFS(Ouput_table!$S$2:$S$99,Ouput_table!$I$2:$I$99,Summary_species!G374,Ouput_table!$T$2:$T$99,"&gt;0"))</f>
        <v/>
      </c>
      <c r="M374" s="81" t="str">
        <f t="shared" si="11"/>
        <v/>
      </c>
      <c r="O374" s="90"/>
      <c r="P374" s="90"/>
      <c r="Q374" s="90"/>
    </row>
    <row r="375" spans="4:17" x14ac:dyDescent="0.25">
      <c r="D375" t="str">
        <f>IF(LEN(G375)&lt;2,"",COUNTIFS(Ouput_table!$I$2:$I$99,Summary_species!G375,Ouput_table!$T$2:$T$99,0))</f>
        <v/>
      </c>
      <c r="E375" t="str">
        <f>IF(LEN(G375)&lt;2,"",COUNTIFS(Ouput_table!$I$2:$I$99,Summary_species!G375,Ouput_table!$T$2:$T$99,"&gt;0"))</f>
        <v/>
      </c>
      <c r="F375" t="str">
        <f>IF(LEN(G375)&lt;2,"",COUNTIF(Ouput_table!$I$2:$I$100,Summary_species!G375))</f>
        <v/>
      </c>
      <c r="H375" t="str">
        <f>IF(LEN(G375)&lt;2,"",SUMIF(Ouput_table!$I$2:$I$100,Summary_species!G375,Ouput_table!$N$2:$N$99))</f>
        <v/>
      </c>
      <c r="I375" t="str">
        <f>IF(LEN(G375)&lt;2,"",SUMIF(Ouput_table!$I$2:$I$100,Summary_species!G375,Ouput_table!$S$2:$S$99))</f>
        <v/>
      </c>
      <c r="J375" s="81" t="str">
        <f t="shared" si="10"/>
        <v/>
      </c>
      <c r="K375" t="str">
        <f>IF(LEN(G375)&lt;2,"",SUMIFS(Ouput_table!$N$2:$N$99,Ouput_table!$I$2:$I$99,Summary_species!G375,Ouput_table!$T$2:$T$99,"&gt;0"))</f>
        <v/>
      </c>
      <c r="L375" t="str">
        <f>IF(LEN(G375)&lt;2,"",SUMIFS(Ouput_table!$S$2:$S$99,Ouput_table!$I$2:$I$99,Summary_species!G375,Ouput_table!$T$2:$T$99,"&gt;0"))</f>
        <v/>
      </c>
      <c r="M375" s="81" t="str">
        <f t="shared" si="11"/>
        <v/>
      </c>
      <c r="O375" s="90"/>
      <c r="P375" s="90"/>
      <c r="Q375" s="90"/>
    </row>
    <row r="376" spans="4:17" x14ac:dyDescent="0.25">
      <c r="D376" t="str">
        <f>IF(LEN(G376)&lt;2,"",COUNTIFS(Ouput_table!$I$2:$I$99,Summary_species!G376,Ouput_table!$T$2:$T$99,0))</f>
        <v/>
      </c>
      <c r="E376" t="str">
        <f>IF(LEN(G376)&lt;2,"",COUNTIFS(Ouput_table!$I$2:$I$99,Summary_species!G376,Ouput_table!$T$2:$T$99,"&gt;0"))</f>
        <v/>
      </c>
      <c r="F376" t="str">
        <f>IF(LEN(G376)&lt;2,"",COUNTIF(Ouput_table!$I$2:$I$100,Summary_species!G376))</f>
        <v/>
      </c>
      <c r="H376" t="str">
        <f>IF(LEN(G376)&lt;2,"",SUMIF(Ouput_table!$I$2:$I$100,Summary_species!G376,Ouput_table!$N$2:$N$99))</f>
        <v/>
      </c>
      <c r="I376" t="str">
        <f>IF(LEN(G376)&lt;2,"",SUMIF(Ouput_table!$I$2:$I$100,Summary_species!G376,Ouput_table!$S$2:$S$99))</f>
        <v/>
      </c>
      <c r="J376" s="81" t="str">
        <f t="shared" si="10"/>
        <v/>
      </c>
      <c r="K376" t="str">
        <f>IF(LEN(G376)&lt;2,"",SUMIFS(Ouput_table!$N$2:$N$99,Ouput_table!$I$2:$I$99,Summary_species!G376,Ouput_table!$T$2:$T$99,"&gt;0"))</f>
        <v/>
      </c>
      <c r="L376" t="str">
        <f>IF(LEN(G376)&lt;2,"",SUMIFS(Ouput_table!$S$2:$S$99,Ouput_table!$I$2:$I$99,Summary_species!G376,Ouput_table!$T$2:$T$99,"&gt;0"))</f>
        <v/>
      </c>
      <c r="M376" s="81" t="str">
        <f t="shared" si="11"/>
        <v/>
      </c>
      <c r="O376" s="90"/>
      <c r="P376" s="90"/>
      <c r="Q376" s="90"/>
    </row>
    <row r="377" spans="4:17" x14ac:dyDescent="0.25">
      <c r="D377" t="str">
        <f>IF(LEN(G377)&lt;2,"",COUNTIFS(Ouput_table!$I$2:$I$99,Summary_species!G377,Ouput_table!$T$2:$T$99,0))</f>
        <v/>
      </c>
      <c r="E377" t="str">
        <f>IF(LEN(G377)&lt;2,"",COUNTIFS(Ouput_table!$I$2:$I$99,Summary_species!G377,Ouput_table!$T$2:$T$99,"&gt;0"))</f>
        <v/>
      </c>
      <c r="F377" t="str">
        <f>IF(LEN(G377)&lt;2,"",COUNTIF(Ouput_table!$I$2:$I$100,Summary_species!G377))</f>
        <v/>
      </c>
      <c r="H377" t="str">
        <f>IF(LEN(G377)&lt;2,"",SUMIF(Ouput_table!$I$2:$I$100,Summary_species!G377,Ouput_table!$N$2:$N$99))</f>
        <v/>
      </c>
      <c r="I377" t="str">
        <f>IF(LEN(G377)&lt;2,"",SUMIF(Ouput_table!$I$2:$I$100,Summary_species!G377,Ouput_table!$S$2:$S$99))</f>
        <v/>
      </c>
      <c r="J377" s="81" t="str">
        <f t="shared" si="10"/>
        <v/>
      </c>
      <c r="K377" t="str">
        <f>IF(LEN(G377)&lt;2,"",SUMIFS(Ouput_table!$N$2:$N$99,Ouput_table!$I$2:$I$99,Summary_species!G377,Ouput_table!$T$2:$T$99,"&gt;0"))</f>
        <v/>
      </c>
      <c r="L377" t="str">
        <f>IF(LEN(G377)&lt;2,"",SUMIFS(Ouput_table!$S$2:$S$99,Ouput_table!$I$2:$I$99,Summary_species!G377,Ouput_table!$T$2:$T$99,"&gt;0"))</f>
        <v/>
      </c>
      <c r="M377" s="81" t="str">
        <f t="shared" si="11"/>
        <v/>
      </c>
      <c r="O377" s="90"/>
      <c r="P377" s="90"/>
      <c r="Q377" s="90"/>
    </row>
    <row r="378" spans="4:17" x14ac:dyDescent="0.25">
      <c r="D378" t="str">
        <f>IF(LEN(G378)&lt;2,"",COUNTIFS(Ouput_table!$I$2:$I$99,Summary_species!G378,Ouput_table!$T$2:$T$99,0))</f>
        <v/>
      </c>
      <c r="E378" t="str">
        <f>IF(LEN(G378)&lt;2,"",COUNTIFS(Ouput_table!$I$2:$I$99,Summary_species!G378,Ouput_table!$T$2:$T$99,"&gt;0"))</f>
        <v/>
      </c>
      <c r="F378" t="str">
        <f>IF(LEN(G378)&lt;2,"",COUNTIF(Ouput_table!$I$2:$I$100,Summary_species!G378))</f>
        <v/>
      </c>
      <c r="H378" t="str">
        <f>IF(LEN(G378)&lt;2,"",SUMIF(Ouput_table!$I$2:$I$100,Summary_species!G378,Ouput_table!$N$2:$N$99))</f>
        <v/>
      </c>
      <c r="I378" t="str">
        <f>IF(LEN(G378)&lt;2,"",SUMIF(Ouput_table!$I$2:$I$100,Summary_species!G378,Ouput_table!$S$2:$S$99))</f>
        <v/>
      </c>
      <c r="J378" s="81" t="str">
        <f t="shared" si="10"/>
        <v/>
      </c>
      <c r="K378" t="str">
        <f>IF(LEN(G378)&lt;2,"",SUMIFS(Ouput_table!$N$2:$N$99,Ouput_table!$I$2:$I$99,Summary_species!G378,Ouput_table!$T$2:$T$99,"&gt;0"))</f>
        <v/>
      </c>
      <c r="L378" t="str">
        <f>IF(LEN(G378)&lt;2,"",SUMIFS(Ouput_table!$S$2:$S$99,Ouput_table!$I$2:$I$99,Summary_species!G378,Ouput_table!$T$2:$T$99,"&gt;0"))</f>
        <v/>
      </c>
      <c r="M378" s="81" t="str">
        <f t="shared" si="11"/>
        <v/>
      </c>
      <c r="O378" s="90"/>
      <c r="P378" s="90"/>
      <c r="Q378" s="90"/>
    </row>
    <row r="379" spans="4:17" x14ac:dyDescent="0.25">
      <c r="D379" t="str">
        <f>IF(LEN(G379)&lt;2,"",COUNTIFS(Ouput_table!$I$2:$I$99,Summary_species!G379,Ouput_table!$T$2:$T$99,0))</f>
        <v/>
      </c>
      <c r="E379" t="str">
        <f>IF(LEN(G379)&lt;2,"",COUNTIFS(Ouput_table!$I$2:$I$99,Summary_species!G379,Ouput_table!$T$2:$T$99,"&gt;0"))</f>
        <v/>
      </c>
      <c r="F379" t="str">
        <f>IF(LEN(G379)&lt;2,"",COUNTIF(Ouput_table!$I$2:$I$100,Summary_species!G379))</f>
        <v/>
      </c>
      <c r="H379" t="str">
        <f>IF(LEN(G379)&lt;2,"",SUMIF(Ouput_table!$I$2:$I$100,Summary_species!G379,Ouput_table!$N$2:$N$99))</f>
        <v/>
      </c>
      <c r="I379" t="str">
        <f>IF(LEN(G379)&lt;2,"",SUMIF(Ouput_table!$I$2:$I$100,Summary_species!G379,Ouput_table!$S$2:$S$99))</f>
        <v/>
      </c>
      <c r="J379" s="81" t="str">
        <f t="shared" si="10"/>
        <v/>
      </c>
      <c r="K379" t="str">
        <f>IF(LEN(G379)&lt;2,"",SUMIFS(Ouput_table!$N$2:$N$99,Ouput_table!$I$2:$I$99,Summary_species!G379,Ouput_table!$T$2:$T$99,"&gt;0"))</f>
        <v/>
      </c>
      <c r="L379" t="str">
        <f>IF(LEN(G379)&lt;2,"",SUMIFS(Ouput_table!$S$2:$S$99,Ouput_table!$I$2:$I$99,Summary_species!G379,Ouput_table!$T$2:$T$99,"&gt;0"))</f>
        <v/>
      </c>
      <c r="M379" s="81" t="str">
        <f t="shared" si="11"/>
        <v/>
      </c>
      <c r="O379" s="90"/>
      <c r="P379" s="90"/>
      <c r="Q379" s="90"/>
    </row>
    <row r="380" spans="4:17" x14ac:dyDescent="0.25">
      <c r="D380" t="str">
        <f>IF(LEN(G380)&lt;2,"",COUNTIFS(Ouput_table!$I$2:$I$99,Summary_species!G380,Ouput_table!$T$2:$T$99,0))</f>
        <v/>
      </c>
      <c r="E380" t="str">
        <f>IF(LEN(G380)&lt;2,"",COUNTIFS(Ouput_table!$I$2:$I$99,Summary_species!G380,Ouput_table!$T$2:$T$99,"&gt;0"))</f>
        <v/>
      </c>
      <c r="F380" t="str">
        <f>IF(LEN(G380)&lt;2,"",COUNTIF(Ouput_table!$I$2:$I$100,Summary_species!G380))</f>
        <v/>
      </c>
      <c r="H380" t="str">
        <f>IF(LEN(G380)&lt;2,"",SUMIF(Ouput_table!$I$2:$I$100,Summary_species!G380,Ouput_table!$N$2:$N$99))</f>
        <v/>
      </c>
      <c r="I380" t="str">
        <f>IF(LEN(G380)&lt;2,"",SUMIF(Ouput_table!$I$2:$I$100,Summary_species!G380,Ouput_table!$S$2:$S$99))</f>
        <v/>
      </c>
      <c r="J380" s="81" t="str">
        <f t="shared" si="10"/>
        <v/>
      </c>
      <c r="K380" t="str">
        <f>IF(LEN(G380)&lt;2,"",SUMIFS(Ouput_table!$N$2:$N$99,Ouput_table!$I$2:$I$99,Summary_species!G380,Ouput_table!$T$2:$T$99,"&gt;0"))</f>
        <v/>
      </c>
      <c r="L380" t="str">
        <f>IF(LEN(G380)&lt;2,"",SUMIFS(Ouput_table!$S$2:$S$99,Ouput_table!$I$2:$I$99,Summary_species!G380,Ouput_table!$T$2:$T$99,"&gt;0"))</f>
        <v/>
      </c>
      <c r="M380" s="81" t="str">
        <f t="shared" si="11"/>
        <v/>
      </c>
      <c r="O380" s="90"/>
      <c r="P380" s="90"/>
      <c r="Q380" s="90"/>
    </row>
    <row r="381" spans="4:17" x14ac:dyDescent="0.25">
      <c r="D381" t="str">
        <f>IF(LEN(G381)&lt;2,"",COUNTIFS(Ouput_table!$I$2:$I$99,Summary_species!G381,Ouput_table!$T$2:$T$99,0))</f>
        <v/>
      </c>
      <c r="E381" t="str">
        <f>IF(LEN(G381)&lt;2,"",COUNTIFS(Ouput_table!$I$2:$I$99,Summary_species!G381,Ouput_table!$T$2:$T$99,"&gt;0"))</f>
        <v/>
      </c>
      <c r="F381" t="str">
        <f>IF(LEN(G381)&lt;2,"",COUNTIF(Ouput_table!$I$2:$I$100,Summary_species!G381))</f>
        <v/>
      </c>
      <c r="H381" t="str">
        <f>IF(LEN(G381)&lt;2,"",SUMIF(Ouput_table!$I$2:$I$100,Summary_species!G381,Ouput_table!$N$2:$N$99))</f>
        <v/>
      </c>
      <c r="I381" t="str">
        <f>IF(LEN(G381)&lt;2,"",SUMIF(Ouput_table!$I$2:$I$100,Summary_species!G381,Ouput_table!$S$2:$S$99))</f>
        <v/>
      </c>
      <c r="J381" s="81" t="str">
        <f t="shared" si="10"/>
        <v/>
      </c>
      <c r="K381" t="str">
        <f>IF(LEN(G381)&lt;2,"",SUMIFS(Ouput_table!$N$2:$N$99,Ouput_table!$I$2:$I$99,Summary_species!G381,Ouput_table!$T$2:$T$99,"&gt;0"))</f>
        <v/>
      </c>
      <c r="L381" t="str">
        <f>IF(LEN(G381)&lt;2,"",SUMIFS(Ouput_table!$S$2:$S$99,Ouput_table!$I$2:$I$99,Summary_species!G381,Ouput_table!$T$2:$T$99,"&gt;0"))</f>
        <v/>
      </c>
      <c r="M381" s="81" t="str">
        <f t="shared" si="11"/>
        <v/>
      </c>
      <c r="O381" s="90"/>
      <c r="P381" s="90"/>
      <c r="Q381" s="90"/>
    </row>
    <row r="382" spans="4:17" x14ac:dyDescent="0.25">
      <c r="D382" t="str">
        <f>IF(LEN(G382)&lt;2,"",COUNTIFS(Ouput_table!$I$2:$I$99,Summary_species!G382,Ouput_table!$T$2:$T$99,0))</f>
        <v/>
      </c>
      <c r="E382" t="str">
        <f>IF(LEN(G382)&lt;2,"",COUNTIFS(Ouput_table!$I$2:$I$99,Summary_species!G382,Ouput_table!$T$2:$T$99,"&gt;0"))</f>
        <v/>
      </c>
      <c r="F382" t="str">
        <f>IF(LEN(G382)&lt;2,"",COUNTIF(Ouput_table!$I$2:$I$100,Summary_species!G382))</f>
        <v/>
      </c>
      <c r="H382" t="str">
        <f>IF(LEN(G382)&lt;2,"",SUMIF(Ouput_table!$I$2:$I$100,Summary_species!G382,Ouput_table!$N$2:$N$99))</f>
        <v/>
      </c>
      <c r="I382" t="str">
        <f>IF(LEN(G382)&lt;2,"",SUMIF(Ouput_table!$I$2:$I$100,Summary_species!G382,Ouput_table!$S$2:$S$99))</f>
        <v/>
      </c>
      <c r="J382" s="81" t="str">
        <f t="shared" si="10"/>
        <v/>
      </c>
      <c r="K382" t="str">
        <f>IF(LEN(G382)&lt;2,"",SUMIFS(Ouput_table!$N$2:$N$99,Ouput_table!$I$2:$I$99,Summary_species!G382,Ouput_table!$T$2:$T$99,"&gt;0"))</f>
        <v/>
      </c>
      <c r="L382" t="str">
        <f>IF(LEN(G382)&lt;2,"",SUMIFS(Ouput_table!$S$2:$S$99,Ouput_table!$I$2:$I$99,Summary_species!G382,Ouput_table!$T$2:$T$99,"&gt;0"))</f>
        <v/>
      </c>
      <c r="M382" s="81" t="str">
        <f t="shared" si="11"/>
        <v/>
      </c>
      <c r="O382" s="90"/>
      <c r="P382" s="90"/>
      <c r="Q382" s="90"/>
    </row>
    <row r="383" spans="4:17" x14ac:dyDescent="0.25">
      <c r="D383" t="str">
        <f>IF(LEN(G383)&lt;2,"",COUNTIFS(Ouput_table!$I$2:$I$99,Summary_species!G383,Ouput_table!$T$2:$T$99,0))</f>
        <v/>
      </c>
      <c r="E383" t="str">
        <f>IF(LEN(G383)&lt;2,"",COUNTIFS(Ouput_table!$I$2:$I$99,Summary_species!G383,Ouput_table!$T$2:$T$99,"&gt;0"))</f>
        <v/>
      </c>
      <c r="F383" t="str">
        <f>IF(LEN(G383)&lt;2,"",COUNTIF(Ouput_table!$I$2:$I$100,Summary_species!G383))</f>
        <v/>
      </c>
      <c r="H383" t="str">
        <f>IF(LEN(G383)&lt;2,"",SUMIF(Ouput_table!$I$2:$I$100,Summary_species!G383,Ouput_table!$N$2:$N$99))</f>
        <v/>
      </c>
      <c r="I383" t="str">
        <f>IF(LEN(G383)&lt;2,"",SUMIF(Ouput_table!$I$2:$I$100,Summary_species!G383,Ouput_table!$S$2:$S$99))</f>
        <v/>
      </c>
      <c r="J383" s="81" t="str">
        <f t="shared" si="10"/>
        <v/>
      </c>
      <c r="K383" t="str">
        <f>IF(LEN(G383)&lt;2,"",SUMIFS(Ouput_table!$N$2:$N$99,Ouput_table!$I$2:$I$99,Summary_species!G383,Ouput_table!$T$2:$T$99,"&gt;0"))</f>
        <v/>
      </c>
      <c r="L383" t="str">
        <f>IF(LEN(G383)&lt;2,"",SUMIFS(Ouput_table!$S$2:$S$99,Ouput_table!$I$2:$I$99,Summary_species!G383,Ouput_table!$T$2:$T$99,"&gt;0"))</f>
        <v/>
      </c>
      <c r="M383" s="81" t="str">
        <f t="shared" si="11"/>
        <v/>
      </c>
      <c r="O383" s="90"/>
      <c r="P383" s="90"/>
      <c r="Q383" s="90"/>
    </row>
    <row r="384" spans="4:17" x14ac:dyDescent="0.25">
      <c r="D384" t="str">
        <f>IF(LEN(G384)&lt;2,"",COUNTIFS(Ouput_table!$I$2:$I$99,Summary_species!G384,Ouput_table!$T$2:$T$99,0))</f>
        <v/>
      </c>
      <c r="E384" t="str">
        <f>IF(LEN(G384)&lt;2,"",COUNTIFS(Ouput_table!$I$2:$I$99,Summary_species!G384,Ouput_table!$T$2:$T$99,"&gt;0"))</f>
        <v/>
      </c>
      <c r="F384" t="str">
        <f>IF(LEN(G384)&lt;2,"",COUNTIF(Ouput_table!$I$2:$I$100,Summary_species!G384))</f>
        <v/>
      </c>
      <c r="H384" t="str">
        <f>IF(LEN(G384)&lt;2,"",SUMIF(Ouput_table!$I$2:$I$100,Summary_species!G384,Ouput_table!$N$2:$N$99))</f>
        <v/>
      </c>
      <c r="I384" t="str">
        <f>IF(LEN(G384)&lt;2,"",SUMIF(Ouput_table!$I$2:$I$100,Summary_species!G384,Ouput_table!$S$2:$S$99))</f>
        <v/>
      </c>
      <c r="J384" s="81" t="str">
        <f t="shared" si="10"/>
        <v/>
      </c>
      <c r="K384" t="str">
        <f>IF(LEN(G384)&lt;2,"",SUMIFS(Ouput_table!$N$2:$N$99,Ouput_table!$I$2:$I$99,Summary_species!G384,Ouput_table!$T$2:$T$99,"&gt;0"))</f>
        <v/>
      </c>
      <c r="L384" t="str">
        <f>IF(LEN(G384)&lt;2,"",SUMIFS(Ouput_table!$S$2:$S$99,Ouput_table!$I$2:$I$99,Summary_species!G384,Ouput_table!$T$2:$T$99,"&gt;0"))</f>
        <v/>
      </c>
      <c r="M384" s="81" t="str">
        <f t="shared" si="11"/>
        <v/>
      </c>
      <c r="O384" s="90"/>
      <c r="P384" s="90"/>
      <c r="Q384" s="90"/>
    </row>
    <row r="385" spans="4:17" x14ac:dyDescent="0.25">
      <c r="D385" t="str">
        <f>IF(LEN(G385)&lt;2,"",COUNTIFS(Ouput_table!$I$2:$I$99,Summary_species!G385,Ouput_table!$T$2:$T$99,0))</f>
        <v/>
      </c>
      <c r="E385" t="str">
        <f>IF(LEN(G385)&lt;2,"",COUNTIFS(Ouput_table!$I$2:$I$99,Summary_species!G385,Ouput_table!$T$2:$T$99,"&gt;0"))</f>
        <v/>
      </c>
      <c r="F385" t="str">
        <f>IF(LEN(G385)&lt;2,"",COUNTIF(Ouput_table!$I$2:$I$100,Summary_species!G385))</f>
        <v/>
      </c>
      <c r="H385" t="str">
        <f>IF(LEN(G385)&lt;2,"",SUMIF(Ouput_table!$I$2:$I$100,Summary_species!G385,Ouput_table!$N$2:$N$99))</f>
        <v/>
      </c>
      <c r="I385" t="str">
        <f>IF(LEN(G385)&lt;2,"",SUMIF(Ouput_table!$I$2:$I$100,Summary_species!G385,Ouput_table!$S$2:$S$99))</f>
        <v/>
      </c>
      <c r="J385" s="81" t="str">
        <f t="shared" si="10"/>
        <v/>
      </c>
      <c r="K385" t="str">
        <f>IF(LEN(G385)&lt;2,"",SUMIFS(Ouput_table!$N$2:$N$99,Ouput_table!$I$2:$I$99,Summary_species!G385,Ouput_table!$T$2:$T$99,"&gt;0"))</f>
        <v/>
      </c>
      <c r="L385" t="str">
        <f>IF(LEN(G385)&lt;2,"",SUMIFS(Ouput_table!$S$2:$S$99,Ouput_table!$I$2:$I$99,Summary_species!G385,Ouput_table!$T$2:$T$99,"&gt;0"))</f>
        <v/>
      </c>
      <c r="M385" s="81" t="str">
        <f t="shared" si="11"/>
        <v/>
      </c>
      <c r="O385" s="90"/>
      <c r="P385" s="90"/>
      <c r="Q385" s="90"/>
    </row>
    <row r="386" spans="4:17" x14ac:dyDescent="0.25">
      <c r="D386" t="str">
        <f>IF(LEN(G386)&lt;2,"",COUNTIFS(Ouput_table!$I$2:$I$99,Summary_species!G386,Ouput_table!$T$2:$T$99,0))</f>
        <v/>
      </c>
      <c r="E386" t="str">
        <f>IF(LEN(G386)&lt;2,"",COUNTIFS(Ouput_table!$I$2:$I$99,Summary_species!G386,Ouput_table!$T$2:$T$99,"&gt;0"))</f>
        <v/>
      </c>
      <c r="F386" t="str">
        <f>IF(LEN(G386)&lt;2,"",COUNTIF(Ouput_table!$I$2:$I$100,Summary_species!G386))</f>
        <v/>
      </c>
      <c r="H386" t="str">
        <f>IF(LEN(G386)&lt;2,"",SUMIF(Ouput_table!$I$2:$I$100,Summary_species!G386,Ouput_table!$N$2:$N$99))</f>
        <v/>
      </c>
      <c r="I386" t="str">
        <f>IF(LEN(G386)&lt;2,"",SUMIF(Ouput_table!$I$2:$I$100,Summary_species!G386,Ouput_table!$S$2:$S$99))</f>
        <v/>
      </c>
      <c r="J386" s="81" t="str">
        <f t="shared" si="10"/>
        <v/>
      </c>
      <c r="K386" t="str">
        <f>IF(LEN(G386)&lt;2,"",SUMIFS(Ouput_table!$N$2:$N$99,Ouput_table!$I$2:$I$99,Summary_species!G386,Ouput_table!$T$2:$T$99,"&gt;0"))</f>
        <v/>
      </c>
      <c r="L386" t="str">
        <f>IF(LEN(G386)&lt;2,"",SUMIFS(Ouput_table!$S$2:$S$99,Ouput_table!$I$2:$I$99,Summary_species!G386,Ouput_table!$T$2:$T$99,"&gt;0"))</f>
        <v/>
      </c>
      <c r="M386" s="81" t="str">
        <f t="shared" si="11"/>
        <v/>
      </c>
      <c r="O386" s="90"/>
      <c r="P386" s="90"/>
      <c r="Q386" s="90"/>
    </row>
    <row r="387" spans="4:17" x14ac:dyDescent="0.25">
      <c r="D387" t="str">
        <f>IF(LEN(G387)&lt;2,"",COUNTIFS(Ouput_table!$I$2:$I$99,Summary_species!G387,Ouput_table!$T$2:$T$99,0))</f>
        <v/>
      </c>
      <c r="E387" t="str">
        <f>IF(LEN(G387)&lt;2,"",COUNTIFS(Ouput_table!$I$2:$I$99,Summary_species!G387,Ouput_table!$T$2:$T$99,"&gt;0"))</f>
        <v/>
      </c>
      <c r="F387" t="str">
        <f>IF(LEN(G387)&lt;2,"",COUNTIF(Ouput_table!$I$2:$I$100,Summary_species!G387))</f>
        <v/>
      </c>
      <c r="H387" t="str">
        <f>IF(LEN(G387)&lt;2,"",SUMIF(Ouput_table!$I$2:$I$100,Summary_species!G387,Ouput_table!$N$2:$N$99))</f>
        <v/>
      </c>
      <c r="I387" t="str">
        <f>IF(LEN(G387)&lt;2,"",SUMIF(Ouput_table!$I$2:$I$100,Summary_species!G387,Ouput_table!$S$2:$S$99))</f>
        <v/>
      </c>
      <c r="J387" s="81" t="str">
        <f t="shared" si="10"/>
        <v/>
      </c>
      <c r="K387" t="str">
        <f>IF(LEN(G387)&lt;2,"",SUMIFS(Ouput_table!$N$2:$N$99,Ouput_table!$I$2:$I$99,Summary_species!G387,Ouput_table!$T$2:$T$99,"&gt;0"))</f>
        <v/>
      </c>
      <c r="L387" t="str">
        <f>IF(LEN(G387)&lt;2,"",SUMIFS(Ouput_table!$S$2:$S$99,Ouput_table!$I$2:$I$99,Summary_species!G387,Ouput_table!$T$2:$T$99,"&gt;0"))</f>
        <v/>
      </c>
      <c r="M387" s="81" t="str">
        <f t="shared" si="11"/>
        <v/>
      </c>
      <c r="O387" s="90"/>
      <c r="P387" s="90"/>
      <c r="Q387" s="90"/>
    </row>
    <row r="388" spans="4:17" x14ac:dyDescent="0.25">
      <c r="D388" t="str">
        <f>IF(LEN(G388)&lt;2,"",COUNTIFS(Ouput_table!$I$2:$I$99,Summary_species!G388,Ouput_table!$T$2:$T$99,0))</f>
        <v/>
      </c>
      <c r="E388" t="str">
        <f>IF(LEN(G388)&lt;2,"",COUNTIFS(Ouput_table!$I$2:$I$99,Summary_species!G388,Ouput_table!$T$2:$T$99,"&gt;0"))</f>
        <v/>
      </c>
      <c r="F388" t="str">
        <f>IF(LEN(G388)&lt;2,"",COUNTIF(Ouput_table!$I$2:$I$100,Summary_species!G388))</f>
        <v/>
      </c>
      <c r="H388" t="str">
        <f>IF(LEN(G388)&lt;2,"",SUMIF(Ouput_table!$I$2:$I$100,Summary_species!G388,Ouput_table!$N$2:$N$99))</f>
        <v/>
      </c>
      <c r="I388" t="str">
        <f>IF(LEN(G388)&lt;2,"",SUMIF(Ouput_table!$I$2:$I$100,Summary_species!G388,Ouput_table!$S$2:$S$99))</f>
        <v/>
      </c>
      <c r="J388" s="81" t="str">
        <f t="shared" ref="J388:J451" si="12">IF(LEN(G388)&lt;2,"",((H388-I388)/(H388)))</f>
        <v/>
      </c>
      <c r="K388" t="str">
        <f>IF(LEN(G388)&lt;2,"",SUMIFS(Ouput_table!$N$2:$N$99,Ouput_table!$I$2:$I$99,Summary_species!G388,Ouput_table!$T$2:$T$99,"&gt;0"))</f>
        <v/>
      </c>
      <c r="L388" t="str">
        <f>IF(LEN(G388)&lt;2,"",SUMIFS(Ouput_table!$S$2:$S$99,Ouput_table!$I$2:$I$99,Summary_species!G388,Ouput_table!$T$2:$T$99,"&gt;0"))</f>
        <v/>
      </c>
      <c r="M388" s="81" t="str">
        <f t="shared" ref="M388:M451" si="13">IF(LEN(G388)&lt;2,"",((K388-L388)/(K388)))</f>
        <v/>
      </c>
      <c r="O388" s="90"/>
      <c r="P388" s="90"/>
      <c r="Q388" s="90"/>
    </row>
    <row r="389" spans="4:17" x14ac:dyDescent="0.25">
      <c r="D389" t="str">
        <f>IF(LEN(G389)&lt;2,"",COUNTIFS(Ouput_table!$I$2:$I$99,Summary_species!G389,Ouput_table!$T$2:$T$99,0))</f>
        <v/>
      </c>
      <c r="E389" t="str">
        <f>IF(LEN(G389)&lt;2,"",COUNTIFS(Ouput_table!$I$2:$I$99,Summary_species!G389,Ouput_table!$T$2:$T$99,"&gt;0"))</f>
        <v/>
      </c>
      <c r="F389" t="str">
        <f>IF(LEN(G389)&lt;2,"",COUNTIF(Ouput_table!$I$2:$I$100,Summary_species!G389))</f>
        <v/>
      </c>
      <c r="H389" t="str">
        <f>IF(LEN(G389)&lt;2,"",SUMIF(Ouput_table!$I$2:$I$100,Summary_species!G389,Ouput_table!$N$2:$N$99))</f>
        <v/>
      </c>
      <c r="I389" t="str">
        <f>IF(LEN(G389)&lt;2,"",SUMIF(Ouput_table!$I$2:$I$100,Summary_species!G389,Ouput_table!$S$2:$S$99))</f>
        <v/>
      </c>
      <c r="J389" s="81" t="str">
        <f t="shared" si="12"/>
        <v/>
      </c>
      <c r="K389" t="str">
        <f>IF(LEN(G389)&lt;2,"",SUMIFS(Ouput_table!$N$2:$N$99,Ouput_table!$I$2:$I$99,Summary_species!G389,Ouput_table!$T$2:$T$99,"&gt;0"))</f>
        <v/>
      </c>
      <c r="L389" t="str">
        <f>IF(LEN(G389)&lt;2,"",SUMIFS(Ouput_table!$S$2:$S$99,Ouput_table!$I$2:$I$99,Summary_species!G389,Ouput_table!$T$2:$T$99,"&gt;0"))</f>
        <v/>
      </c>
      <c r="M389" s="81" t="str">
        <f t="shared" si="13"/>
        <v/>
      </c>
      <c r="O389" s="90"/>
      <c r="P389" s="90"/>
      <c r="Q389" s="90"/>
    </row>
    <row r="390" spans="4:17" x14ac:dyDescent="0.25">
      <c r="D390" t="str">
        <f>IF(LEN(G390)&lt;2,"",COUNTIFS(Ouput_table!$I$2:$I$99,Summary_species!G390,Ouput_table!$T$2:$T$99,0))</f>
        <v/>
      </c>
      <c r="E390" t="str">
        <f>IF(LEN(G390)&lt;2,"",COUNTIFS(Ouput_table!$I$2:$I$99,Summary_species!G390,Ouput_table!$T$2:$T$99,"&gt;0"))</f>
        <v/>
      </c>
      <c r="F390" t="str">
        <f>IF(LEN(G390)&lt;2,"",COUNTIF(Ouput_table!$I$2:$I$100,Summary_species!G390))</f>
        <v/>
      </c>
      <c r="H390" t="str">
        <f>IF(LEN(G390)&lt;2,"",SUMIF(Ouput_table!$I$2:$I$100,Summary_species!G390,Ouput_table!$N$2:$N$99))</f>
        <v/>
      </c>
      <c r="I390" t="str">
        <f>IF(LEN(G390)&lt;2,"",SUMIF(Ouput_table!$I$2:$I$100,Summary_species!G390,Ouput_table!$S$2:$S$99))</f>
        <v/>
      </c>
      <c r="J390" s="81" t="str">
        <f t="shared" si="12"/>
        <v/>
      </c>
      <c r="K390" t="str">
        <f>IF(LEN(G390)&lt;2,"",SUMIFS(Ouput_table!$N$2:$N$99,Ouput_table!$I$2:$I$99,Summary_species!G390,Ouput_table!$T$2:$T$99,"&gt;0"))</f>
        <v/>
      </c>
      <c r="L390" t="str">
        <f>IF(LEN(G390)&lt;2,"",SUMIFS(Ouput_table!$S$2:$S$99,Ouput_table!$I$2:$I$99,Summary_species!G390,Ouput_table!$T$2:$T$99,"&gt;0"))</f>
        <v/>
      </c>
      <c r="M390" s="81" t="str">
        <f t="shared" si="13"/>
        <v/>
      </c>
      <c r="O390" s="90"/>
      <c r="P390" s="90"/>
      <c r="Q390" s="90"/>
    </row>
    <row r="391" spans="4:17" x14ac:dyDescent="0.25">
      <c r="D391" t="str">
        <f>IF(LEN(G391)&lt;2,"",COUNTIFS(Ouput_table!$I$2:$I$99,Summary_species!G391,Ouput_table!$T$2:$T$99,0))</f>
        <v/>
      </c>
      <c r="E391" t="str">
        <f>IF(LEN(G391)&lt;2,"",COUNTIFS(Ouput_table!$I$2:$I$99,Summary_species!G391,Ouput_table!$T$2:$T$99,"&gt;0"))</f>
        <v/>
      </c>
      <c r="F391" t="str">
        <f>IF(LEN(G391)&lt;2,"",COUNTIF(Ouput_table!$I$2:$I$100,Summary_species!G391))</f>
        <v/>
      </c>
      <c r="H391" t="str">
        <f>IF(LEN(G391)&lt;2,"",SUMIF(Ouput_table!$I$2:$I$100,Summary_species!G391,Ouput_table!$N$2:$N$99))</f>
        <v/>
      </c>
      <c r="I391" t="str">
        <f>IF(LEN(G391)&lt;2,"",SUMIF(Ouput_table!$I$2:$I$100,Summary_species!G391,Ouput_table!$S$2:$S$99))</f>
        <v/>
      </c>
      <c r="J391" s="81" t="str">
        <f t="shared" si="12"/>
        <v/>
      </c>
      <c r="K391" t="str">
        <f>IF(LEN(G391)&lt;2,"",SUMIFS(Ouput_table!$N$2:$N$99,Ouput_table!$I$2:$I$99,Summary_species!G391,Ouput_table!$T$2:$T$99,"&gt;0"))</f>
        <v/>
      </c>
      <c r="L391" t="str">
        <f>IF(LEN(G391)&lt;2,"",SUMIFS(Ouput_table!$S$2:$S$99,Ouput_table!$I$2:$I$99,Summary_species!G391,Ouput_table!$T$2:$T$99,"&gt;0"))</f>
        <v/>
      </c>
      <c r="M391" s="81" t="str">
        <f t="shared" si="13"/>
        <v/>
      </c>
      <c r="O391" s="90"/>
      <c r="P391" s="90"/>
      <c r="Q391" s="90"/>
    </row>
    <row r="392" spans="4:17" x14ac:dyDescent="0.25">
      <c r="D392" t="str">
        <f>IF(LEN(G392)&lt;2,"",COUNTIFS(Ouput_table!$I$2:$I$99,Summary_species!G392,Ouput_table!$T$2:$T$99,0))</f>
        <v/>
      </c>
      <c r="E392" t="str">
        <f>IF(LEN(G392)&lt;2,"",COUNTIFS(Ouput_table!$I$2:$I$99,Summary_species!G392,Ouput_table!$T$2:$T$99,"&gt;0"))</f>
        <v/>
      </c>
      <c r="F392" t="str">
        <f>IF(LEN(G392)&lt;2,"",COUNTIF(Ouput_table!$I$2:$I$100,Summary_species!G392))</f>
        <v/>
      </c>
      <c r="H392" t="str">
        <f>IF(LEN(G392)&lt;2,"",SUMIF(Ouput_table!$I$2:$I$100,Summary_species!G392,Ouput_table!$N$2:$N$99))</f>
        <v/>
      </c>
      <c r="I392" t="str">
        <f>IF(LEN(G392)&lt;2,"",SUMIF(Ouput_table!$I$2:$I$100,Summary_species!G392,Ouput_table!$S$2:$S$99))</f>
        <v/>
      </c>
      <c r="J392" s="81" t="str">
        <f t="shared" si="12"/>
        <v/>
      </c>
      <c r="K392" t="str">
        <f>IF(LEN(G392)&lt;2,"",SUMIFS(Ouput_table!$N$2:$N$99,Ouput_table!$I$2:$I$99,Summary_species!G392,Ouput_table!$T$2:$T$99,"&gt;0"))</f>
        <v/>
      </c>
      <c r="L392" t="str">
        <f>IF(LEN(G392)&lt;2,"",SUMIFS(Ouput_table!$S$2:$S$99,Ouput_table!$I$2:$I$99,Summary_species!G392,Ouput_table!$T$2:$T$99,"&gt;0"))</f>
        <v/>
      </c>
      <c r="M392" s="81" t="str">
        <f t="shared" si="13"/>
        <v/>
      </c>
      <c r="O392" s="90"/>
      <c r="P392" s="90"/>
      <c r="Q392" s="90"/>
    </row>
    <row r="393" spans="4:17" x14ac:dyDescent="0.25">
      <c r="D393" t="str">
        <f>IF(LEN(G393)&lt;2,"",COUNTIFS(Ouput_table!$I$2:$I$99,Summary_species!G393,Ouput_table!$T$2:$T$99,0))</f>
        <v/>
      </c>
      <c r="E393" t="str">
        <f>IF(LEN(G393)&lt;2,"",COUNTIFS(Ouput_table!$I$2:$I$99,Summary_species!G393,Ouput_table!$T$2:$T$99,"&gt;0"))</f>
        <v/>
      </c>
      <c r="F393" t="str">
        <f>IF(LEN(G393)&lt;2,"",COUNTIF(Ouput_table!$I$2:$I$100,Summary_species!G393))</f>
        <v/>
      </c>
      <c r="H393" t="str">
        <f>IF(LEN(G393)&lt;2,"",SUMIF(Ouput_table!$I$2:$I$100,Summary_species!G393,Ouput_table!$N$2:$N$99))</f>
        <v/>
      </c>
      <c r="I393" t="str">
        <f>IF(LEN(G393)&lt;2,"",SUMIF(Ouput_table!$I$2:$I$100,Summary_species!G393,Ouput_table!$S$2:$S$99))</f>
        <v/>
      </c>
      <c r="J393" s="81" t="str">
        <f t="shared" si="12"/>
        <v/>
      </c>
      <c r="K393" t="str">
        <f>IF(LEN(G393)&lt;2,"",SUMIFS(Ouput_table!$N$2:$N$99,Ouput_table!$I$2:$I$99,Summary_species!G393,Ouput_table!$T$2:$T$99,"&gt;0"))</f>
        <v/>
      </c>
      <c r="L393" t="str">
        <f>IF(LEN(G393)&lt;2,"",SUMIFS(Ouput_table!$S$2:$S$99,Ouput_table!$I$2:$I$99,Summary_species!G393,Ouput_table!$T$2:$T$99,"&gt;0"))</f>
        <v/>
      </c>
      <c r="M393" s="81" t="str">
        <f t="shared" si="13"/>
        <v/>
      </c>
      <c r="O393" s="90"/>
      <c r="P393" s="90"/>
      <c r="Q393" s="90"/>
    </row>
    <row r="394" spans="4:17" x14ac:dyDescent="0.25">
      <c r="D394" t="str">
        <f>IF(LEN(G394)&lt;2,"",COUNTIFS(Ouput_table!$I$2:$I$99,Summary_species!G394,Ouput_table!$T$2:$T$99,0))</f>
        <v/>
      </c>
      <c r="E394" t="str">
        <f>IF(LEN(G394)&lt;2,"",COUNTIFS(Ouput_table!$I$2:$I$99,Summary_species!G394,Ouput_table!$T$2:$T$99,"&gt;0"))</f>
        <v/>
      </c>
      <c r="F394" t="str">
        <f>IF(LEN(G394)&lt;2,"",COUNTIF(Ouput_table!$I$2:$I$100,Summary_species!G394))</f>
        <v/>
      </c>
      <c r="H394" t="str">
        <f>IF(LEN(G394)&lt;2,"",SUMIF(Ouput_table!$I$2:$I$100,Summary_species!G394,Ouput_table!$N$2:$N$99))</f>
        <v/>
      </c>
      <c r="I394" t="str">
        <f>IF(LEN(G394)&lt;2,"",SUMIF(Ouput_table!$I$2:$I$100,Summary_species!G394,Ouput_table!$S$2:$S$99))</f>
        <v/>
      </c>
      <c r="J394" s="81" t="str">
        <f t="shared" si="12"/>
        <v/>
      </c>
      <c r="K394" t="str">
        <f>IF(LEN(G394)&lt;2,"",SUMIFS(Ouput_table!$N$2:$N$99,Ouput_table!$I$2:$I$99,Summary_species!G394,Ouput_table!$T$2:$T$99,"&gt;0"))</f>
        <v/>
      </c>
      <c r="L394" t="str">
        <f>IF(LEN(G394)&lt;2,"",SUMIFS(Ouput_table!$S$2:$S$99,Ouput_table!$I$2:$I$99,Summary_species!G394,Ouput_table!$T$2:$T$99,"&gt;0"))</f>
        <v/>
      </c>
      <c r="M394" s="81" t="str">
        <f t="shared" si="13"/>
        <v/>
      </c>
      <c r="O394" s="90"/>
      <c r="P394" s="90"/>
      <c r="Q394" s="90"/>
    </row>
    <row r="395" spans="4:17" x14ac:dyDescent="0.25">
      <c r="D395" t="str">
        <f>IF(LEN(G395)&lt;2,"",COUNTIFS(Ouput_table!$I$2:$I$99,Summary_species!G395,Ouput_table!$T$2:$T$99,0))</f>
        <v/>
      </c>
      <c r="E395" t="str">
        <f>IF(LEN(G395)&lt;2,"",COUNTIFS(Ouput_table!$I$2:$I$99,Summary_species!G395,Ouput_table!$T$2:$T$99,"&gt;0"))</f>
        <v/>
      </c>
      <c r="F395" t="str">
        <f>IF(LEN(G395)&lt;2,"",COUNTIF(Ouput_table!$I$2:$I$100,Summary_species!G395))</f>
        <v/>
      </c>
      <c r="H395" t="str">
        <f>IF(LEN(G395)&lt;2,"",SUMIF(Ouput_table!$I$2:$I$100,Summary_species!G395,Ouput_table!$N$2:$N$99))</f>
        <v/>
      </c>
      <c r="I395" t="str">
        <f>IF(LEN(G395)&lt;2,"",SUMIF(Ouput_table!$I$2:$I$100,Summary_species!G395,Ouput_table!$S$2:$S$99))</f>
        <v/>
      </c>
      <c r="J395" s="81" t="str">
        <f t="shared" si="12"/>
        <v/>
      </c>
      <c r="K395" t="str">
        <f>IF(LEN(G395)&lt;2,"",SUMIFS(Ouput_table!$N$2:$N$99,Ouput_table!$I$2:$I$99,Summary_species!G395,Ouput_table!$T$2:$T$99,"&gt;0"))</f>
        <v/>
      </c>
      <c r="L395" t="str">
        <f>IF(LEN(G395)&lt;2,"",SUMIFS(Ouput_table!$S$2:$S$99,Ouput_table!$I$2:$I$99,Summary_species!G395,Ouput_table!$T$2:$T$99,"&gt;0"))</f>
        <v/>
      </c>
      <c r="M395" s="81" t="str">
        <f t="shared" si="13"/>
        <v/>
      </c>
      <c r="O395" s="90"/>
      <c r="P395" s="90"/>
      <c r="Q395" s="90"/>
    </row>
    <row r="396" spans="4:17" x14ac:dyDescent="0.25">
      <c r="D396" t="str">
        <f>IF(LEN(G396)&lt;2,"",COUNTIFS(Ouput_table!$I$2:$I$99,Summary_species!G396,Ouput_table!$T$2:$T$99,0))</f>
        <v/>
      </c>
      <c r="E396" t="str">
        <f>IF(LEN(G396)&lt;2,"",COUNTIFS(Ouput_table!$I$2:$I$99,Summary_species!G396,Ouput_table!$T$2:$T$99,"&gt;0"))</f>
        <v/>
      </c>
      <c r="F396" t="str">
        <f>IF(LEN(G396)&lt;2,"",COUNTIF(Ouput_table!$I$2:$I$100,Summary_species!G396))</f>
        <v/>
      </c>
      <c r="H396" t="str">
        <f>IF(LEN(G396)&lt;2,"",SUMIF(Ouput_table!$I$2:$I$100,Summary_species!G396,Ouput_table!$N$2:$N$99))</f>
        <v/>
      </c>
      <c r="I396" t="str">
        <f>IF(LEN(G396)&lt;2,"",SUMIF(Ouput_table!$I$2:$I$100,Summary_species!G396,Ouput_table!$S$2:$S$99))</f>
        <v/>
      </c>
      <c r="J396" s="81" t="str">
        <f t="shared" si="12"/>
        <v/>
      </c>
      <c r="K396" t="str">
        <f>IF(LEN(G396)&lt;2,"",SUMIFS(Ouput_table!$N$2:$N$99,Ouput_table!$I$2:$I$99,Summary_species!G396,Ouput_table!$T$2:$T$99,"&gt;0"))</f>
        <v/>
      </c>
      <c r="L396" t="str">
        <f>IF(LEN(G396)&lt;2,"",SUMIFS(Ouput_table!$S$2:$S$99,Ouput_table!$I$2:$I$99,Summary_species!G396,Ouput_table!$T$2:$T$99,"&gt;0"))</f>
        <v/>
      </c>
      <c r="M396" s="81" t="str">
        <f t="shared" si="13"/>
        <v/>
      </c>
      <c r="O396" s="90"/>
      <c r="P396" s="90"/>
      <c r="Q396" s="90"/>
    </row>
    <row r="397" spans="4:17" x14ac:dyDescent="0.25">
      <c r="D397" t="str">
        <f>IF(LEN(G397)&lt;2,"",COUNTIFS(Ouput_table!$I$2:$I$99,Summary_species!G397,Ouput_table!$T$2:$T$99,0))</f>
        <v/>
      </c>
      <c r="E397" t="str">
        <f>IF(LEN(G397)&lt;2,"",COUNTIFS(Ouput_table!$I$2:$I$99,Summary_species!G397,Ouput_table!$T$2:$T$99,"&gt;0"))</f>
        <v/>
      </c>
      <c r="F397" t="str">
        <f>IF(LEN(G397)&lt;2,"",COUNTIF(Ouput_table!$I$2:$I$100,Summary_species!G397))</f>
        <v/>
      </c>
      <c r="H397" t="str">
        <f>IF(LEN(G397)&lt;2,"",SUMIF(Ouput_table!$I$2:$I$100,Summary_species!G397,Ouput_table!$N$2:$N$99))</f>
        <v/>
      </c>
      <c r="I397" t="str">
        <f>IF(LEN(G397)&lt;2,"",SUMIF(Ouput_table!$I$2:$I$100,Summary_species!G397,Ouput_table!$S$2:$S$99))</f>
        <v/>
      </c>
      <c r="J397" s="81" t="str">
        <f t="shared" si="12"/>
        <v/>
      </c>
      <c r="K397" t="str">
        <f>IF(LEN(G397)&lt;2,"",SUMIFS(Ouput_table!$N$2:$N$99,Ouput_table!$I$2:$I$99,Summary_species!G397,Ouput_table!$T$2:$T$99,"&gt;0"))</f>
        <v/>
      </c>
      <c r="L397" t="str">
        <f>IF(LEN(G397)&lt;2,"",SUMIFS(Ouput_table!$S$2:$S$99,Ouput_table!$I$2:$I$99,Summary_species!G397,Ouput_table!$T$2:$T$99,"&gt;0"))</f>
        <v/>
      </c>
      <c r="M397" s="81" t="str">
        <f t="shared" si="13"/>
        <v/>
      </c>
      <c r="O397" s="90"/>
      <c r="P397" s="90"/>
      <c r="Q397" s="90"/>
    </row>
    <row r="398" spans="4:17" x14ac:dyDescent="0.25">
      <c r="D398" t="str">
        <f>IF(LEN(G398)&lt;2,"",COUNTIFS(Ouput_table!$I$2:$I$99,Summary_species!G398,Ouput_table!$T$2:$T$99,0))</f>
        <v/>
      </c>
      <c r="E398" t="str">
        <f>IF(LEN(G398)&lt;2,"",COUNTIFS(Ouput_table!$I$2:$I$99,Summary_species!G398,Ouput_table!$T$2:$T$99,"&gt;0"))</f>
        <v/>
      </c>
      <c r="F398" t="str">
        <f>IF(LEN(G398)&lt;2,"",COUNTIF(Ouput_table!$I$2:$I$100,Summary_species!G398))</f>
        <v/>
      </c>
      <c r="H398" t="str">
        <f>IF(LEN(G398)&lt;2,"",SUMIF(Ouput_table!$I$2:$I$100,Summary_species!G398,Ouput_table!$N$2:$N$99))</f>
        <v/>
      </c>
      <c r="I398" t="str">
        <f>IF(LEN(G398)&lt;2,"",SUMIF(Ouput_table!$I$2:$I$100,Summary_species!G398,Ouput_table!$S$2:$S$99))</f>
        <v/>
      </c>
      <c r="J398" s="81" t="str">
        <f t="shared" si="12"/>
        <v/>
      </c>
      <c r="K398" t="str">
        <f>IF(LEN(G398)&lt;2,"",SUMIFS(Ouput_table!$N$2:$N$99,Ouput_table!$I$2:$I$99,Summary_species!G398,Ouput_table!$T$2:$T$99,"&gt;0"))</f>
        <v/>
      </c>
      <c r="L398" t="str">
        <f>IF(LEN(G398)&lt;2,"",SUMIFS(Ouput_table!$S$2:$S$99,Ouput_table!$I$2:$I$99,Summary_species!G398,Ouput_table!$T$2:$T$99,"&gt;0"))</f>
        <v/>
      </c>
      <c r="M398" s="81" t="str">
        <f t="shared" si="13"/>
        <v/>
      </c>
      <c r="O398" s="90"/>
      <c r="P398" s="90"/>
      <c r="Q398" s="90"/>
    </row>
    <row r="399" spans="4:17" x14ac:dyDescent="0.25">
      <c r="D399" t="str">
        <f>IF(LEN(G399)&lt;2,"",COUNTIFS(Ouput_table!$I$2:$I$99,Summary_species!G399,Ouput_table!$T$2:$T$99,0))</f>
        <v/>
      </c>
      <c r="E399" t="str">
        <f>IF(LEN(G399)&lt;2,"",COUNTIFS(Ouput_table!$I$2:$I$99,Summary_species!G399,Ouput_table!$T$2:$T$99,"&gt;0"))</f>
        <v/>
      </c>
      <c r="F399" t="str">
        <f>IF(LEN(G399)&lt;2,"",COUNTIF(Ouput_table!$I$2:$I$100,Summary_species!G399))</f>
        <v/>
      </c>
      <c r="H399" t="str">
        <f>IF(LEN(G399)&lt;2,"",SUMIF(Ouput_table!$I$2:$I$100,Summary_species!G399,Ouput_table!$N$2:$N$99))</f>
        <v/>
      </c>
      <c r="I399" t="str">
        <f>IF(LEN(G399)&lt;2,"",SUMIF(Ouput_table!$I$2:$I$100,Summary_species!G399,Ouput_table!$S$2:$S$99))</f>
        <v/>
      </c>
      <c r="J399" s="81" t="str">
        <f t="shared" si="12"/>
        <v/>
      </c>
      <c r="K399" t="str">
        <f>IF(LEN(G399)&lt;2,"",SUMIFS(Ouput_table!$N$2:$N$99,Ouput_table!$I$2:$I$99,Summary_species!G399,Ouput_table!$T$2:$T$99,"&gt;0"))</f>
        <v/>
      </c>
      <c r="L399" t="str">
        <f>IF(LEN(G399)&lt;2,"",SUMIFS(Ouput_table!$S$2:$S$99,Ouput_table!$I$2:$I$99,Summary_species!G399,Ouput_table!$T$2:$T$99,"&gt;0"))</f>
        <v/>
      </c>
      <c r="M399" s="81" t="str">
        <f t="shared" si="13"/>
        <v/>
      </c>
      <c r="O399" s="90"/>
      <c r="P399" s="90"/>
      <c r="Q399" s="90"/>
    </row>
    <row r="400" spans="4:17" x14ac:dyDescent="0.25">
      <c r="D400" t="str">
        <f>IF(LEN(G400)&lt;2,"",COUNTIFS(Ouput_table!$I$2:$I$99,Summary_species!G400,Ouput_table!$T$2:$T$99,0))</f>
        <v/>
      </c>
      <c r="E400" t="str">
        <f>IF(LEN(G400)&lt;2,"",COUNTIFS(Ouput_table!$I$2:$I$99,Summary_species!G400,Ouput_table!$T$2:$T$99,"&gt;0"))</f>
        <v/>
      </c>
      <c r="F400" t="str">
        <f>IF(LEN(G400)&lt;2,"",COUNTIF(Ouput_table!$I$2:$I$100,Summary_species!G400))</f>
        <v/>
      </c>
      <c r="H400" t="str">
        <f>IF(LEN(G400)&lt;2,"",SUMIF(Ouput_table!$I$2:$I$100,Summary_species!G400,Ouput_table!$N$2:$N$99))</f>
        <v/>
      </c>
      <c r="I400" t="str">
        <f>IF(LEN(G400)&lt;2,"",SUMIF(Ouput_table!$I$2:$I$100,Summary_species!G400,Ouput_table!$S$2:$S$99))</f>
        <v/>
      </c>
      <c r="J400" s="81" t="str">
        <f t="shared" si="12"/>
        <v/>
      </c>
      <c r="K400" t="str">
        <f>IF(LEN(G400)&lt;2,"",SUMIFS(Ouput_table!$N$2:$N$99,Ouput_table!$I$2:$I$99,Summary_species!G400,Ouput_table!$T$2:$T$99,"&gt;0"))</f>
        <v/>
      </c>
      <c r="L400" t="str">
        <f>IF(LEN(G400)&lt;2,"",SUMIFS(Ouput_table!$S$2:$S$99,Ouput_table!$I$2:$I$99,Summary_species!G400,Ouput_table!$T$2:$T$99,"&gt;0"))</f>
        <v/>
      </c>
      <c r="M400" s="81" t="str">
        <f t="shared" si="13"/>
        <v/>
      </c>
      <c r="O400" s="90"/>
      <c r="P400" s="90"/>
      <c r="Q400" s="90"/>
    </row>
    <row r="401" spans="4:17" x14ac:dyDescent="0.25">
      <c r="D401" t="str">
        <f>IF(LEN(G401)&lt;2,"",COUNTIFS(Ouput_table!$I$2:$I$99,Summary_species!G401,Ouput_table!$T$2:$T$99,0))</f>
        <v/>
      </c>
      <c r="E401" t="str">
        <f>IF(LEN(G401)&lt;2,"",COUNTIFS(Ouput_table!$I$2:$I$99,Summary_species!G401,Ouput_table!$T$2:$T$99,"&gt;0"))</f>
        <v/>
      </c>
      <c r="F401" t="str">
        <f>IF(LEN(G401)&lt;2,"",COUNTIF(Ouput_table!$I$2:$I$100,Summary_species!G401))</f>
        <v/>
      </c>
      <c r="H401" t="str">
        <f>IF(LEN(G401)&lt;2,"",SUMIF(Ouput_table!$I$2:$I$100,Summary_species!G401,Ouput_table!$N$2:$N$99))</f>
        <v/>
      </c>
      <c r="I401" t="str">
        <f>IF(LEN(G401)&lt;2,"",SUMIF(Ouput_table!$I$2:$I$100,Summary_species!G401,Ouput_table!$S$2:$S$99))</f>
        <v/>
      </c>
      <c r="J401" s="81" t="str">
        <f t="shared" si="12"/>
        <v/>
      </c>
      <c r="K401" t="str">
        <f>IF(LEN(G401)&lt;2,"",SUMIFS(Ouput_table!$N$2:$N$99,Ouput_table!$I$2:$I$99,Summary_species!G401,Ouput_table!$T$2:$T$99,"&gt;0"))</f>
        <v/>
      </c>
      <c r="L401" t="str">
        <f>IF(LEN(G401)&lt;2,"",SUMIFS(Ouput_table!$S$2:$S$99,Ouput_table!$I$2:$I$99,Summary_species!G401,Ouput_table!$T$2:$T$99,"&gt;0"))</f>
        <v/>
      </c>
      <c r="M401" s="81" t="str">
        <f t="shared" si="13"/>
        <v/>
      </c>
      <c r="O401" s="90"/>
      <c r="P401" s="90"/>
      <c r="Q401" s="90"/>
    </row>
    <row r="402" spans="4:17" x14ac:dyDescent="0.25">
      <c r="D402" t="str">
        <f>IF(LEN(G402)&lt;2,"",COUNTIFS(Ouput_table!$I$2:$I$99,Summary_species!G402,Ouput_table!$T$2:$T$99,0))</f>
        <v/>
      </c>
      <c r="E402" t="str">
        <f>IF(LEN(G402)&lt;2,"",COUNTIFS(Ouput_table!$I$2:$I$99,Summary_species!G402,Ouput_table!$T$2:$T$99,"&gt;0"))</f>
        <v/>
      </c>
      <c r="F402" t="str">
        <f>IF(LEN(G402)&lt;2,"",COUNTIF(Ouput_table!$I$2:$I$100,Summary_species!G402))</f>
        <v/>
      </c>
      <c r="H402" t="str">
        <f>IF(LEN(G402)&lt;2,"",SUMIF(Ouput_table!$I$2:$I$100,Summary_species!G402,Ouput_table!$N$2:$N$99))</f>
        <v/>
      </c>
      <c r="I402" t="str">
        <f>IF(LEN(G402)&lt;2,"",SUMIF(Ouput_table!$I$2:$I$100,Summary_species!G402,Ouput_table!$S$2:$S$99))</f>
        <v/>
      </c>
      <c r="J402" s="81" t="str">
        <f t="shared" si="12"/>
        <v/>
      </c>
      <c r="K402" t="str">
        <f>IF(LEN(G402)&lt;2,"",SUMIFS(Ouput_table!$N$2:$N$99,Ouput_table!$I$2:$I$99,Summary_species!G402,Ouput_table!$T$2:$T$99,"&gt;0"))</f>
        <v/>
      </c>
      <c r="L402" t="str">
        <f>IF(LEN(G402)&lt;2,"",SUMIFS(Ouput_table!$S$2:$S$99,Ouput_table!$I$2:$I$99,Summary_species!G402,Ouput_table!$T$2:$T$99,"&gt;0"))</f>
        <v/>
      </c>
      <c r="M402" s="81" t="str">
        <f t="shared" si="13"/>
        <v/>
      </c>
      <c r="O402" s="90"/>
      <c r="P402" s="90"/>
      <c r="Q402" s="90"/>
    </row>
    <row r="403" spans="4:17" x14ac:dyDescent="0.25">
      <c r="D403" t="str">
        <f>IF(LEN(G403)&lt;2,"",COUNTIFS(Ouput_table!$I$2:$I$99,Summary_species!G403,Ouput_table!$T$2:$T$99,0))</f>
        <v/>
      </c>
      <c r="E403" t="str">
        <f>IF(LEN(G403)&lt;2,"",COUNTIFS(Ouput_table!$I$2:$I$99,Summary_species!G403,Ouput_table!$T$2:$T$99,"&gt;0"))</f>
        <v/>
      </c>
      <c r="F403" t="str">
        <f>IF(LEN(G403)&lt;2,"",COUNTIF(Ouput_table!$I$2:$I$100,Summary_species!G403))</f>
        <v/>
      </c>
      <c r="H403" t="str">
        <f>IF(LEN(G403)&lt;2,"",SUMIF(Ouput_table!$I$2:$I$100,Summary_species!G403,Ouput_table!$N$2:$N$99))</f>
        <v/>
      </c>
      <c r="I403" t="str">
        <f>IF(LEN(G403)&lt;2,"",SUMIF(Ouput_table!$I$2:$I$100,Summary_species!G403,Ouput_table!$S$2:$S$99))</f>
        <v/>
      </c>
      <c r="J403" s="81" t="str">
        <f t="shared" si="12"/>
        <v/>
      </c>
      <c r="K403" t="str">
        <f>IF(LEN(G403)&lt;2,"",SUMIFS(Ouput_table!$N$2:$N$99,Ouput_table!$I$2:$I$99,Summary_species!G403,Ouput_table!$T$2:$T$99,"&gt;0"))</f>
        <v/>
      </c>
      <c r="L403" t="str">
        <f>IF(LEN(G403)&lt;2,"",SUMIFS(Ouput_table!$S$2:$S$99,Ouput_table!$I$2:$I$99,Summary_species!G403,Ouput_table!$T$2:$T$99,"&gt;0"))</f>
        <v/>
      </c>
      <c r="M403" s="81" t="str">
        <f t="shared" si="13"/>
        <v/>
      </c>
      <c r="O403" s="90"/>
      <c r="P403" s="90"/>
      <c r="Q403" s="90"/>
    </row>
    <row r="404" spans="4:17" x14ac:dyDescent="0.25">
      <c r="D404" t="str">
        <f>IF(LEN(G404)&lt;2,"",COUNTIFS(Ouput_table!$I$2:$I$99,Summary_species!G404,Ouput_table!$T$2:$T$99,0))</f>
        <v/>
      </c>
      <c r="E404" t="str">
        <f>IF(LEN(G404)&lt;2,"",COUNTIFS(Ouput_table!$I$2:$I$99,Summary_species!G404,Ouput_table!$T$2:$T$99,"&gt;0"))</f>
        <v/>
      </c>
      <c r="F404" t="str">
        <f>IF(LEN(G404)&lt;2,"",COUNTIF(Ouput_table!$I$2:$I$100,Summary_species!G404))</f>
        <v/>
      </c>
      <c r="H404" t="str">
        <f>IF(LEN(G404)&lt;2,"",SUMIF(Ouput_table!$I$2:$I$100,Summary_species!G404,Ouput_table!$N$2:$N$99))</f>
        <v/>
      </c>
      <c r="I404" t="str">
        <f>IF(LEN(G404)&lt;2,"",SUMIF(Ouput_table!$I$2:$I$100,Summary_species!G404,Ouput_table!$S$2:$S$99))</f>
        <v/>
      </c>
      <c r="J404" s="81" t="str">
        <f t="shared" si="12"/>
        <v/>
      </c>
      <c r="K404" t="str">
        <f>IF(LEN(G404)&lt;2,"",SUMIFS(Ouput_table!$N$2:$N$99,Ouput_table!$I$2:$I$99,Summary_species!G404,Ouput_table!$T$2:$T$99,"&gt;0"))</f>
        <v/>
      </c>
      <c r="L404" t="str">
        <f>IF(LEN(G404)&lt;2,"",SUMIFS(Ouput_table!$S$2:$S$99,Ouput_table!$I$2:$I$99,Summary_species!G404,Ouput_table!$T$2:$T$99,"&gt;0"))</f>
        <v/>
      </c>
      <c r="M404" s="81" t="str">
        <f t="shared" si="13"/>
        <v/>
      </c>
      <c r="O404" s="90"/>
      <c r="P404" s="90"/>
      <c r="Q404" s="90"/>
    </row>
    <row r="405" spans="4:17" x14ac:dyDescent="0.25">
      <c r="D405" t="str">
        <f>IF(LEN(G405)&lt;2,"",COUNTIFS(Ouput_table!$I$2:$I$99,Summary_species!G405,Ouput_table!$T$2:$T$99,0))</f>
        <v/>
      </c>
      <c r="E405" t="str">
        <f>IF(LEN(G405)&lt;2,"",COUNTIFS(Ouput_table!$I$2:$I$99,Summary_species!G405,Ouput_table!$T$2:$T$99,"&gt;0"))</f>
        <v/>
      </c>
      <c r="F405" t="str">
        <f>IF(LEN(G405)&lt;2,"",COUNTIF(Ouput_table!$I$2:$I$100,Summary_species!G405))</f>
        <v/>
      </c>
      <c r="H405" t="str">
        <f>IF(LEN(G405)&lt;2,"",SUMIF(Ouput_table!$I$2:$I$100,Summary_species!G405,Ouput_table!$N$2:$N$99))</f>
        <v/>
      </c>
      <c r="I405" t="str">
        <f>IF(LEN(G405)&lt;2,"",SUMIF(Ouput_table!$I$2:$I$100,Summary_species!G405,Ouput_table!$S$2:$S$99))</f>
        <v/>
      </c>
      <c r="J405" s="81" t="str">
        <f t="shared" si="12"/>
        <v/>
      </c>
      <c r="K405" t="str">
        <f>IF(LEN(G405)&lt;2,"",SUMIFS(Ouput_table!$N$2:$N$99,Ouput_table!$I$2:$I$99,Summary_species!G405,Ouput_table!$T$2:$T$99,"&gt;0"))</f>
        <v/>
      </c>
      <c r="L405" t="str">
        <f>IF(LEN(G405)&lt;2,"",SUMIFS(Ouput_table!$S$2:$S$99,Ouput_table!$I$2:$I$99,Summary_species!G405,Ouput_table!$T$2:$T$99,"&gt;0"))</f>
        <v/>
      </c>
      <c r="M405" s="81" t="str">
        <f t="shared" si="13"/>
        <v/>
      </c>
      <c r="O405" s="90"/>
      <c r="P405" s="90"/>
      <c r="Q405" s="90"/>
    </row>
    <row r="406" spans="4:17" x14ac:dyDescent="0.25">
      <c r="D406" t="str">
        <f>IF(LEN(G406)&lt;2,"",COUNTIFS(Ouput_table!$I$2:$I$99,Summary_species!G406,Ouput_table!$T$2:$T$99,0))</f>
        <v/>
      </c>
      <c r="E406" t="str">
        <f>IF(LEN(G406)&lt;2,"",COUNTIFS(Ouput_table!$I$2:$I$99,Summary_species!G406,Ouput_table!$T$2:$T$99,"&gt;0"))</f>
        <v/>
      </c>
      <c r="F406" t="str">
        <f>IF(LEN(G406)&lt;2,"",COUNTIF(Ouput_table!$I$2:$I$100,Summary_species!G406))</f>
        <v/>
      </c>
      <c r="H406" t="str">
        <f>IF(LEN(G406)&lt;2,"",SUMIF(Ouput_table!$I$2:$I$100,Summary_species!G406,Ouput_table!$N$2:$N$99))</f>
        <v/>
      </c>
      <c r="I406" t="str">
        <f>IF(LEN(G406)&lt;2,"",SUMIF(Ouput_table!$I$2:$I$100,Summary_species!G406,Ouput_table!$S$2:$S$99))</f>
        <v/>
      </c>
      <c r="J406" s="81" t="str">
        <f t="shared" si="12"/>
        <v/>
      </c>
      <c r="K406" t="str">
        <f>IF(LEN(G406)&lt;2,"",SUMIFS(Ouput_table!$N$2:$N$99,Ouput_table!$I$2:$I$99,Summary_species!G406,Ouput_table!$T$2:$T$99,"&gt;0"))</f>
        <v/>
      </c>
      <c r="L406" t="str">
        <f>IF(LEN(G406)&lt;2,"",SUMIFS(Ouput_table!$S$2:$S$99,Ouput_table!$I$2:$I$99,Summary_species!G406,Ouput_table!$T$2:$T$99,"&gt;0"))</f>
        <v/>
      </c>
      <c r="M406" s="81" t="str">
        <f t="shared" si="13"/>
        <v/>
      </c>
      <c r="O406" s="90"/>
      <c r="P406" s="90"/>
      <c r="Q406" s="90"/>
    </row>
    <row r="407" spans="4:17" x14ac:dyDescent="0.25">
      <c r="D407" t="str">
        <f>IF(LEN(G407)&lt;2,"",COUNTIFS(Ouput_table!$I$2:$I$99,Summary_species!G407,Ouput_table!$T$2:$T$99,0))</f>
        <v/>
      </c>
      <c r="E407" t="str">
        <f>IF(LEN(G407)&lt;2,"",COUNTIFS(Ouput_table!$I$2:$I$99,Summary_species!G407,Ouput_table!$T$2:$T$99,"&gt;0"))</f>
        <v/>
      </c>
      <c r="F407" t="str">
        <f>IF(LEN(G407)&lt;2,"",COUNTIF(Ouput_table!$I$2:$I$100,Summary_species!G407))</f>
        <v/>
      </c>
      <c r="H407" t="str">
        <f>IF(LEN(G407)&lt;2,"",SUMIF(Ouput_table!$I$2:$I$100,Summary_species!G407,Ouput_table!$N$2:$N$99))</f>
        <v/>
      </c>
      <c r="I407" t="str">
        <f>IF(LEN(G407)&lt;2,"",SUMIF(Ouput_table!$I$2:$I$100,Summary_species!G407,Ouput_table!$S$2:$S$99))</f>
        <v/>
      </c>
      <c r="J407" s="81" t="str">
        <f t="shared" si="12"/>
        <v/>
      </c>
      <c r="K407" t="str">
        <f>IF(LEN(G407)&lt;2,"",SUMIFS(Ouput_table!$N$2:$N$99,Ouput_table!$I$2:$I$99,Summary_species!G407,Ouput_table!$T$2:$T$99,"&gt;0"))</f>
        <v/>
      </c>
      <c r="L407" t="str">
        <f>IF(LEN(G407)&lt;2,"",SUMIFS(Ouput_table!$S$2:$S$99,Ouput_table!$I$2:$I$99,Summary_species!G407,Ouput_table!$T$2:$T$99,"&gt;0"))</f>
        <v/>
      </c>
      <c r="M407" s="81" t="str">
        <f t="shared" si="13"/>
        <v/>
      </c>
      <c r="O407" s="90"/>
      <c r="P407" s="90"/>
      <c r="Q407" s="90"/>
    </row>
    <row r="408" spans="4:17" x14ac:dyDescent="0.25">
      <c r="D408" t="str">
        <f>IF(LEN(G408)&lt;2,"",COUNTIFS(Ouput_table!$I$2:$I$99,Summary_species!G408,Ouput_table!$T$2:$T$99,0))</f>
        <v/>
      </c>
      <c r="E408" t="str">
        <f>IF(LEN(G408)&lt;2,"",COUNTIFS(Ouput_table!$I$2:$I$99,Summary_species!G408,Ouput_table!$T$2:$T$99,"&gt;0"))</f>
        <v/>
      </c>
      <c r="F408" t="str">
        <f>IF(LEN(G408)&lt;2,"",COUNTIF(Ouput_table!$I$2:$I$100,Summary_species!G408))</f>
        <v/>
      </c>
      <c r="H408" t="str">
        <f>IF(LEN(G408)&lt;2,"",SUMIF(Ouput_table!$I$2:$I$100,Summary_species!G408,Ouput_table!$N$2:$N$99))</f>
        <v/>
      </c>
      <c r="I408" t="str">
        <f>IF(LEN(G408)&lt;2,"",SUMIF(Ouput_table!$I$2:$I$100,Summary_species!G408,Ouput_table!$S$2:$S$99))</f>
        <v/>
      </c>
      <c r="J408" s="81" t="str">
        <f t="shared" si="12"/>
        <v/>
      </c>
      <c r="K408" t="str">
        <f>IF(LEN(G408)&lt;2,"",SUMIFS(Ouput_table!$N$2:$N$99,Ouput_table!$I$2:$I$99,Summary_species!G408,Ouput_table!$T$2:$T$99,"&gt;0"))</f>
        <v/>
      </c>
      <c r="L408" t="str">
        <f>IF(LEN(G408)&lt;2,"",SUMIFS(Ouput_table!$S$2:$S$99,Ouput_table!$I$2:$I$99,Summary_species!G408,Ouput_table!$T$2:$T$99,"&gt;0"))</f>
        <v/>
      </c>
      <c r="M408" s="81" t="str">
        <f t="shared" si="13"/>
        <v/>
      </c>
      <c r="O408" s="90"/>
      <c r="P408" s="90"/>
      <c r="Q408" s="90"/>
    </row>
    <row r="409" spans="4:17" x14ac:dyDescent="0.25">
      <c r="D409" t="str">
        <f>IF(LEN(G409)&lt;2,"",COUNTIFS(Ouput_table!$I$2:$I$99,Summary_species!G409,Ouput_table!$T$2:$T$99,0))</f>
        <v/>
      </c>
      <c r="E409" t="str">
        <f>IF(LEN(G409)&lt;2,"",COUNTIFS(Ouput_table!$I$2:$I$99,Summary_species!G409,Ouput_table!$T$2:$T$99,"&gt;0"))</f>
        <v/>
      </c>
      <c r="F409" t="str">
        <f>IF(LEN(G409)&lt;2,"",COUNTIF(Ouput_table!$I$2:$I$100,Summary_species!G409))</f>
        <v/>
      </c>
      <c r="H409" t="str">
        <f>IF(LEN(G409)&lt;2,"",SUMIF(Ouput_table!$I$2:$I$100,Summary_species!G409,Ouput_table!$N$2:$N$99))</f>
        <v/>
      </c>
      <c r="I409" t="str">
        <f>IF(LEN(G409)&lt;2,"",SUMIF(Ouput_table!$I$2:$I$100,Summary_species!G409,Ouput_table!$S$2:$S$99))</f>
        <v/>
      </c>
      <c r="J409" s="81" t="str">
        <f t="shared" si="12"/>
        <v/>
      </c>
      <c r="K409" t="str">
        <f>IF(LEN(G409)&lt;2,"",SUMIFS(Ouput_table!$N$2:$N$99,Ouput_table!$I$2:$I$99,Summary_species!G409,Ouput_table!$T$2:$T$99,"&gt;0"))</f>
        <v/>
      </c>
      <c r="L409" t="str">
        <f>IF(LEN(G409)&lt;2,"",SUMIFS(Ouput_table!$S$2:$S$99,Ouput_table!$I$2:$I$99,Summary_species!G409,Ouput_table!$T$2:$T$99,"&gt;0"))</f>
        <v/>
      </c>
      <c r="M409" s="81" t="str">
        <f t="shared" si="13"/>
        <v/>
      </c>
      <c r="O409" s="90"/>
      <c r="P409" s="90"/>
      <c r="Q409" s="90"/>
    </row>
    <row r="410" spans="4:17" x14ac:dyDescent="0.25">
      <c r="D410" t="str">
        <f>IF(LEN(G410)&lt;2,"",COUNTIFS(Ouput_table!$I$2:$I$99,Summary_species!G410,Ouput_table!$T$2:$T$99,0))</f>
        <v/>
      </c>
      <c r="E410" t="str">
        <f>IF(LEN(G410)&lt;2,"",COUNTIFS(Ouput_table!$I$2:$I$99,Summary_species!G410,Ouput_table!$T$2:$T$99,"&gt;0"))</f>
        <v/>
      </c>
      <c r="F410" t="str">
        <f>IF(LEN(G410)&lt;2,"",COUNTIF(Ouput_table!$I$2:$I$100,Summary_species!G410))</f>
        <v/>
      </c>
      <c r="H410" t="str">
        <f>IF(LEN(G410)&lt;2,"",SUMIF(Ouput_table!$I$2:$I$100,Summary_species!G410,Ouput_table!$N$2:$N$99))</f>
        <v/>
      </c>
      <c r="I410" t="str">
        <f>IF(LEN(G410)&lt;2,"",SUMIF(Ouput_table!$I$2:$I$100,Summary_species!G410,Ouput_table!$S$2:$S$99))</f>
        <v/>
      </c>
      <c r="J410" s="81" t="str">
        <f t="shared" si="12"/>
        <v/>
      </c>
      <c r="K410" t="str">
        <f>IF(LEN(G410)&lt;2,"",SUMIFS(Ouput_table!$N$2:$N$99,Ouput_table!$I$2:$I$99,Summary_species!G410,Ouput_table!$T$2:$T$99,"&gt;0"))</f>
        <v/>
      </c>
      <c r="L410" t="str">
        <f>IF(LEN(G410)&lt;2,"",SUMIFS(Ouput_table!$S$2:$S$99,Ouput_table!$I$2:$I$99,Summary_species!G410,Ouput_table!$T$2:$T$99,"&gt;0"))</f>
        <v/>
      </c>
      <c r="M410" s="81" t="str">
        <f t="shared" si="13"/>
        <v/>
      </c>
      <c r="O410" s="90"/>
      <c r="P410" s="90"/>
      <c r="Q410" s="90"/>
    </row>
    <row r="411" spans="4:17" x14ac:dyDescent="0.25">
      <c r="D411" t="str">
        <f>IF(LEN(G411)&lt;2,"",COUNTIFS(Ouput_table!$I$2:$I$99,Summary_species!G411,Ouput_table!$T$2:$T$99,0))</f>
        <v/>
      </c>
      <c r="E411" t="str">
        <f>IF(LEN(G411)&lt;2,"",COUNTIFS(Ouput_table!$I$2:$I$99,Summary_species!G411,Ouput_table!$T$2:$T$99,"&gt;0"))</f>
        <v/>
      </c>
      <c r="F411" t="str">
        <f>IF(LEN(G411)&lt;2,"",COUNTIF(Ouput_table!$I$2:$I$100,Summary_species!G411))</f>
        <v/>
      </c>
      <c r="H411" t="str">
        <f>IF(LEN(G411)&lt;2,"",SUMIF(Ouput_table!$I$2:$I$100,Summary_species!G411,Ouput_table!$N$2:$N$99))</f>
        <v/>
      </c>
      <c r="I411" t="str">
        <f>IF(LEN(G411)&lt;2,"",SUMIF(Ouput_table!$I$2:$I$100,Summary_species!G411,Ouput_table!$S$2:$S$99))</f>
        <v/>
      </c>
      <c r="J411" s="81" t="str">
        <f t="shared" si="12"/>
        <v/>
      </c>
      <c r="K411" t="str">
        <f>IF(LEN(G411)&lt;2,"",SUMIFS(Ouput_table!$N$2:$N$99,Ouput_table!$I$2:$I$99,Summary_species!G411,Ouput_table!$T$2:$T$99,"&gt;0"))</f>
        <v/>
      </c>
      <c r="L411" t="str">
        <f>IF(LEN(G411)&lt;2,"",SUMIFS(Ouput_table!$S$2:$S$99,Ouput_table!$I$2:$I$99,Summary_species!G411,Ouput_table!$T$2:$T$99,"&gt;0"))</f>
        <v/>
      </c>
      <c r="M411" s="81" t="str">
        <f t="shared" si="13"/>
        <v/>
      </c>
      <c r="O411" s="90"/>
      <c r="P411" s="90"/>
      <c r="Q411" s="90"/>
    </row>
    <row r="412" spans="4:17" x14ac:dyDescent="0.25">
      <c r="D412" t="str">
        <f>IF(LEN(G412)&lt;2,"",COUNTIFS(Ouput_table!$I$2:$I$99,Summary_species!G412,Ouput_table!$T$2:$T$99,0))</f>
        <v/>
      </c>
      <c r="E412" t="str">
        <f>IF(LEN(G412)&lt;2,"",COUNTIFS(Ouput_table!$I$2:$I$99,Summary_species!G412,Ouput_table!$T$2:$T$99,"&gt;0"))</f>
        <v/>
      </c>
      <c r="F412" t="str">
        <f>IF(LEN(G412)&lt;2,"",COUNTIF(Ouput_table!$I$2:$I$100,Summary_species!G412))</f>
        <v/>
      </c>
      <c r="H412" t="str">
        <f>IF(LEN(G412)&lt;2,"",SUMIF(Ouput_table!$I$2:$I$100,Summary_species!G412,Ouput_table!$N$2:$N$99))</f>
        <v/>
      </c>
      <c r="I412" t="str">
        <f>IF(LEN(G412)&lt;2,"",SUMIF(Ouput_table!$I$2:$I$100,Summary_species!G412,Ouput_table!$S$2:$S$99))</f>
        <v/>
      </c>
      <c r="J412" s="81" t="str">
        <f t="shared" si="12"/>
        <v/>
      </c>
      <c r="K412" t="str">
        <f>IF(LEN(G412)&lt;2,"",SUMIFS(Ouput_table!$N$2:$N$99,Ouput_table!$I$2:$I$99,Summary_species!G412,Ouput_table!$T$2:$T$99,"&gt;0"))</f>
        <v/>
      </c>
      <c r="L412" t="str">
        <f>IF(LEN(G412)&lt;2,"",SUMIFS(Ouput_table!$S$2:$S$99,Ouput_table!$I$2:$I$99,Summary_species!G412,Ouput_table!$T$2:$T$99,"&gt;0"))</f>
        <v/>
      </c>
      <c r="M412" s="81" t="str">
        <f t="shared" si="13"/>
        <v/>
      </c>
      <c r="O412" s="90"/>
      <c r="P412" s="90"/>
      <c r="Q412" s="90"/>
    </row>
    <row r="413" spans="4:17" x14ac:dyDescent="0.25">
      <c r="D413" t="str">
        <f>IF(LEN(G413)&lt;2,"",COUNTIFS(Ouput_table!$I$2:$I$99,Summary_species!G413,Ouput_table!$T$2:$T$99,0))</f>
        <v/>
      </c>
      <c r="E413" t="str">
        <f>IF(LEN(G413)&lt;2,"",COUNTIFS(Ouput_table!$I$2:$I$99,Summary_species!G413,Ouput_table!$T$2:$T$99,"&gt;0"))</f>
        <v/>
      </c>
      <c r="F413" t="str">
        <f>IF(LEN(G413)&lt;2,"",COUNTIF(Ouput_table!$I$2:$I$100,Summary_species!G413))</f>
        <v/>
      </c>
      <c r="H413" t="str">
        <f>IF(LEN(G413)&lt;2,"",SUMIF(Ouput_table!$I$2:$I$100,Summary_species!G413,Ouput_table!$N$2:$N$99))</f>
        <v/>
      </c>
      <c r="I413" t="str">
        <f>IF(LEN(G413)&lt;2,"",SUMIF(Ouput_table!$I$2:$I$100,Summary_species!G413,Ouput_table!$S$2:$S$99))</f>
        <v/>
      </c>
      <c r="J413" s="81" t="str">
        <f t="shared" si="12"/>
        <v/>
      </c>
      <c r="K413" t="str">
        <f>IF(LEN(G413)&lt;2,"",SUMIFS(Ouput_table!$N$2:$N$99,Ouput_table!$I$2:$I$99,Summary_species!G413,Ouput_table!$T$2:$T$99,"&gt;0"))</f>
        <v/>
      </c>
      <c r="L413" t="str">
        <f>IF(LEN(G413)&lt;2,"",SUMIFS(Ouput_table!$S$2:$S$99,Ouput_table!$I$2:$I$99,Summary_species!G413,Ouput_table!$T$2:$T$99,"&gt;0"))</f>
        <v/>
      </c>
      <c r="M413" s="81" t="str">
        <f t="shared" si="13"/>
        <v/>
      </c>
      <c r="O413" s="90"/>
      <c r="P413" s="90"/>
      <c r="Q413" s="90"/>
    </row>
    <row r="414" spans="4:17" x14ac:dyDescent="0.25">
      <c r="D414" t="str">
        <f>IF(LEN(G414)&lt;2,"",COUNTIFS(Ouput_table!$I$2:$I$99,Summary_species!G414,Ouput_table!$T$2:$T$99,0))</f>
        <v/>
      </c>
      <c r="E414" t="str">
        <f>IF(LEN(G414)&lt;2,"",COUNTIFS(Ouput_table!$I$2:$I$99,Summary_species!G414,Ouput_table!$T$2:$T$99,"&gt;0"))</f>
        <v/>
      </c>
      <c r="F414" t="str">
        <f>IF(LEN(G414)&lt;2,"",COUNTIF(Ouput_table!$I$2:$I$100,Summary_species!G414))</f>
        <v/>
      </c>
      <c r="H414" t="str">
        <f>IF(LEN(G414)&lt;2,"",SUMIF(Ouput_table!$I$2:$I$100,Summary_species!G414,Ouput_table!$N$2:$N$99))</f>
        <v/>
      </c>
      <c r="I414" t="str">
        <f>IF(LEN(G414)&lt;2,"",SUMIF(Ouput_table!$I$2:$I$100,Summary_species!G414,Ouput_table!$S$2:$S$99))</f>
        <v/>
      </c>
      <c r="J414" s="81" t="str">
        <f t="shared" si="12"/>
        <v/>
      </c>
      <c r="K414" t="str">
        <f>IF(LEN(G414)&lt;2,"",SUMIFS(Ouput_table!$N$2:$N$99,Ouput_table!$I$2:$I$99,Summary_species!G414,Ouput_table!$T$2:$T$99,"&gt;0"))</f>
        <v/>
      </c>
      <c r="L414" t="str">
        <f>IF(LEN(G414)&lt;2,"",SUMIFS(Ouput_table!$S$2:$S$99,Ouput_table!$I$2:$I$99,Summary_species!G414,Ouput_table!$T$2:$T$99,"&gt;0"))</f>
        <v/>
      </c>
      <c r="M414" s="81" t="str">
        <f t="shared" si="13"/>
        <v/>
      </c>
      <c r="O414" s="90"/>
      <c r="P414" s="90"/>
      <c r="Q414" s="90"/>
    </row>
    <row r="415" spans="4:17" x14ac:dyDescent="0.25">
      <c r="D415" t="str">
        <f>IF(LEN(G415)&lt;2,"",COUNTIFS(Ouput_table!$I$2:$I$99,Summary_species!G415,Ouput_table!$T$2:$T$99,0))</f>
        <v/>
      </c>
      <c r="E415" t="str">
        <f>IF(LEN(G415)&lt;2,"",COUNTIFS(Ouput_table!$I$2:$I$99,Summary_species!G415,Ouput_table!$T$2:$T$99,"&gt;0"))</f>
        <v/>
      </c>
      <c r="F415" t="str">
        <f>IF(LEN(G415)&lt;2,"",COUNTIF(Ouput_table!$I$2:$I$100,Summary_species!G415))</f>
        <v/>
      </c>
      <c r="H415" t="str">
        <f>IF(LEN(G415)&lt;2,"",SUMIF(Ouput_table!$I$2:$I$100,Summary_species!G415,Ouput_table!$N$2:$N$99))</f>
        <v/>
      </c>
      <c r="I415" t="str">
        <f>IF(LEN(G415)&lt;2,"",SUMIF(Ouput_table!$I$2:$I$100,Summary_species!G415,Ouput_table!$S$2:$S$99))</f>
        <v/>
      </c>
      <c r="J415" s="81" t="str">
        <f t="shared" si="12"/>
        <v/>
      </c>
      <c r="K415" t="str">
        <f>IF(LEN(G415)&lt;2,"",SUMIFS(Ouput_table!$N$2:$N$99,Ouput_table!$I$2:$I$99,Summary_species!G415,Ouput_table!$T$2:$T$99,"&gt;0"))</f>
        <v/>
      </c>
      <c r="L415" t="str">
        <f>IF(LEN(G415)&lt;2,"",SUMIFS(Ouput_table!$S$2:$S$99,Ouput_table!$I$2:$I$99,Summary_species!G415,Ouput_table!$T$2:$T$99,"&gt;0"))</f>
        <v/>
      </c>
      <c r="M415" s="81" t="str">
        <f t="shared" si="13"/>
        <v/>
      </c>
      <c r="O415" s="90"/>
      <c r="P415" s="90"/>
      <c r="Q415" s="90"/>
    </row>
    <row r="416" spans="4:17" x14ac:dyDescent="0.25">
      <c r="D416" t="str">
        <f>IF(LEN(G416)&lt;2,"",COUNTIFS(Ouput_table!$I$2:$I$99,Summary_species!G416,Ouput_table!$T$2:$T$99,0))</f>
        <v/>
      </c>
      <c r="E416" t="str">
        <f>IF(LEN(G416)&lt;2,"",COUNTIFS(Ouput_table!$I$2:$I$99,Summary_species!G416,Ouput_table!$T$2:$T$99,"&gt;0"))</f>
        <v/>
      </c>
      <c r="F416" t="str">
        <f>IF(LEN(G416)&lt;2,"",COUNTIF(Ouput_table!$I$2:$I$100,Summary_species!G416))</f>
        <v/>
      </c>
      <c r="H416" t="str">
        <f>IF(LEN(G416)&lt;2,"",SUMIF(Ouput_table!$I$2:$I$100,Summary_species!G416,Ouput_table!$N$2:$N$99))</f>
        <v/>
      </c>
      <c r="I416" t="str">
        <f>IF(LEN(G416)&lt;2,"",SUMIF(Ouput_table!$I$2:$I$100,Summary_species!G416,Ouput_table!$S$2:$S$99))</f>
        <v/>
      </c>
      <c r="J416" s="81" t="str">
        <f t="shared" si="12"/>
        <v/>
      </c>
      <c r="K416" t="str">
        <f>IF(LEN(G416)&lt;2,"",SUMIFS(Ouput_table!$N$2:$N$99,Ouput_table!$I$2:$I$99,Summary_species!G416,Ouput_table!$T$2:$T$99,"&gt;0"))</f>
        <v/>
      </c>
      <c r="L416" t="str">
        <f>IF(LEN(G416)&lt;2,"",SUMIFS(Ouput_table!$S$2:$S$99,Ouput_table!$I$2:$I$99,Summary_species!G416,Ouput_table!$T$2:$T$99,"&gt;0"))</f>
        <v/>
      </c>
      <c r="M416" s="81" t="str">
        <f t="shared" si="13"/>
        <v/>
      </c>
      <c r="O416" s="90"/>
      <c r="P416" s="90"/>
      <c r="Q416" s="90"/>
    </row>
    <row r="417" spans="4:17" x14ac:dyDescent="0.25">
      <c r="D417" t="str">
        <f>IF(LEN(G417)&lt;2,"",COUNTIFS(Ouput_table!$I$2:$I$99,Summary_species!G417,Ouput_table!$T$2:$T$99,0))</f>
        <v/>
      </c>
      <c r="E417" t="str">
        <f>IF(LEN(G417)&lt;2,"",COUNTIFS(Ouput_table!$I$2:$I$99,Summary_species!G417,Ouput_table!$T$2:$T$99,"&gt;0"))</f>
        <v/>
      </c>
      <c r="F417" t="str">
        <f>IF(LEN(G417)&lt;2,"",COUNTIF(Ouput_table!$I$2:$I$100,Summary_species!G417))</f>
        <v/>
      </c>
      <c r="H417" t="str">
        <f>IF(LEN(G417)&lt;2,"",SUMIF(Ouput_table!$I$2:$I$100,Summary_species!G417,Ouput_table!$N$2:$N$99))</f>
        <v/>
      </c>
      <c r="I417" t="str">
        <f>IF(LEN(G417)&lt;2,"",SUMIF(Ouput_table!$I$2:$I$100,Summary_species!G417,Ouput_table!$S$2:$S$99))</f>
        <v/>
      </c>
      <c r="J417" s="81" t="str">
        <f t="shared" si="12"/>
        <v/>
      </c>
      <c r="K417" t="str">
        <f>IF(LEN(G417)&lt;2,"",SUMIFS(Ouput_table!$N$2:$N$99,Ouput_table!$I$2:$I$99,Summary_species!G417,Ouput_table!$T$2:$T$99,"&gt;0"))</f>
        <v/>
      </c>
      <c r="L417" t="str">
        <f>IF(LEN(G417)&lt;2,"",SUMIFS(Ouput_table!$S$2:$S$99,Ouput_table!$I$2:$I$99,Summary_species!G417,Ouput_table!$T$2:$T$99,"&gt;0"))</f>
        <v/>
      </c>
      <c r="M417" s="81" t="str">
        <f t="shared" si="13"/>
        <v/>
      </c>
      <c r="O417" s="90"/>
      <c r="P417" s="90"/>
      <c r="Q417" s="90"/>
    </row>
    <row r="418" spans="4:17" x14ac:dyDescent="0.25">
      <c r="D418" t="str">
        <f>IF(LEN(G418)&lt;2,"",COUNTIFS(Ouput_table!$I$2:$I$99,Summary_species!G418,Ouput_table!$T$2:$T$99,0))</f>
        <v/>
      </c>
      <c r="E418" t="str">
        <f>IF(LEN(G418)&lt;2,"",COUNTIFS(Ouput_table!$I$2:$I$99,Summary_species!G418,Ouput_table!$T$2:$T$99,"&gt;0"))</f>
        <v/>
      </c>
      <c r="F418" t="str">
        <f>IF(LEN(G418)&lt;2,"",COUNTIF(Ouput_table!$I$2:$I$100,Summary_species!G418))</f>
        <v/>
      </c>
      <c r="H418" t="str">
        <f>IF(LEN(G418)&lt;2,"",SUMIF(Ouput_table!$I$2:$I$100,Summary_species!G418,Ouput_table!$N$2:$N$99))</f>
        <v/>
      </c>
      <c r="I418" t="str">
        <f>IF(LEN(G418)&lt;2,"",SUMIF(Ouput_table!$I$2:$I$100,Summary_species!G418,Ouput_table!$S$2:$S$99))</f>
        <v/>
      </c>
      <c r="J418" s="81" t="str">
        <f t="shared" si="12"/>
        <v/>
      </c>
      <c r="K418" t="str">
        <f>IF(LEN(G418)&lt;2,"",SUMIFS(Ouput_table!$N$2:$N$99,Ouput_table!$I$2:$I$99,Summary_species!G418,Ouput_table!$T$2:$T$99,"&gt;0"))</f>
        <v/>
      </c>
      <c r="L418" t="str">
        <f>IF(LEN(G418)&lt;2,"",SUMIFS(Ouput_table!$S$2:$S$99,Ouput_table!$I$2:$I$99,Summary_species!G418,Ouput_table!$T$2:$T$99,"&gt;0"))</f>
        <v/>
      </c>
      <c r="M418" s="81" t="str">
        <f t="shared" si="13"/>
        <v/>
      </c>
      <c r="O418" s="90"/>
      <c r="P418" s="90"/>
      <c r="Q418" s="90"/>
    </row>
    <row r="419" spans="4:17" x14ac:dyDescent="0.25">
      <c r="D419" t="str">
        <f>IF(LEN(G419)&lt;2,"",COUNTIFS(Ouput_table!$I$2:$I$99,Summary_species!G419,Ouput_table!$T$2:$T$99,0))</f>
        <v/>
      </c>
      <c r="E419" t="str">
        <f>IF(LEN(G419)&lt;2,"",COUNTIFS(Ouput_table!$I$2:$I$99,Summary_species!G419,Ouput_table!$T$2:$T$99,"&gt;0"))</f>
        <v/>
      </c>
      <c r="F419" t="str">
        <f>IF(LEN(G419)&lt;2,"",COUNTIF(Ouput_table!$I$2:$I$100,Summary_species!G419))</f>
        <v/>
      </c>
      <c r="H419" t="str">
        <f>IF(LEN(G419)&lt;2,"",SUMIF(Ouput_table!$I$2:$I$100,Summary_species!G419,Ouput_table!$N$2:$N$99))</f>
        <v/>
      </c>
      <c r="I419" t="str">
        <f>IF(LEN(G419)&lt;2,"",SUMIF(Ouput_table!$I$2:$I$100,Summary_species!G419,Ouput_table!$S$2:$S$99))</f>
        <v/>
      </c>
      <c r="J419" s="81" t="str">
        <f t="shared" si="12"/>
        <v/>
      </c>
      <c r="K419" t="str">
        <f>IF(LEN(G419)&lt;2,"",SUMIFS(Ouput_table!$N$2:$N$99,Ouput_table!$I$2:$I$99,Summary_species!G419,Ouput_table!$T$2:$T$99,"&gt;0"))</f>
        <v/>
      </c>
      <c r="L419" t="str">
        <f>IF(LEN(G419)&lt;2,"",SUMIFS(Ouput_table!$S$2:$S$99,Ouput_table!$I$2:$I$99,Summary_species!G419,Ouput_table!$T$2:$T$99,"&gt;0"))</f>
        <v/>
      </c>
      <c r="M419" s="81" t="str">
        <f t="shared" si="13"/>
        <v/>
      </c>
      <c r="O419" s="90"/>
      <c r="P419" s="90"/>
      <c r="Q419" s="90"/>
    </row>
    <row r="420" spans="4:17" x14ac:dyDescent="0.25">
      <c r="D420" t="str">
        <f>IF(LEN(G420)&lt;2,"",COUNTIFS(Ouput_table!$I$2:$I$99,Summary_species!G420,Ouput_table!$T$2:$T$99,0))</f>
        <v/>
      </c>
      <c r="E420" t="str">
        <f>IF(LEN(G420)&lt;2,"",COUNTIFS(Ouput_table!$I$2:$I$99,Summary_species!G420,Ouput_table!$T$2:$T$99,"&gt;0"))</f>
        <v/>
      </c>
      <c r="F420" t="str">
        <f>IF(LEN(G420)&lt;2,"",COUNTIF(Ouput_table!$I$2:$I$100,Summary_species!G420))</f>
        <v/>
      </c>
      <c r="H420" t="str">
        <f>IF(LEN(G420)&lt;2,"",SUMIF(Ouput_table!$I$2:$I$100,Summary_species!G420,Ouput_table!$N$2:$N$99))</f>
        <v/>
      </c>
      <c r="I420" t="str">
        <f>IF(LEN(G420)&lt;2,"",SUMIF(Ouput_table!$I$2:$I$100,Summary_species!G420,Ouput_table!$S$2:$S$99))</f>
        <v/>
      </c>
      <c r="J420" s="81" t="str">
        <f t="shared" si="12"/>
        <v/>
      </c>
      <c r="K420" t="str">
        <f>IF(LEN(G420)&lt;2,"",SUMIFS(Ouput_table!$N$2:$N$99,Ouput_table!$I$2:$I$99,Summary_species!G420,Ouput_table!$T$2:$T$99,"&gt;0"))</f>
        <v/>
      </c>
      <c r="L420" t="str">
        <f>IF(LEN(G420)&lt;2,"",SUMIFS(Ouput_table!$S$2:$S$99,Ouput_table!$I$2:$I$99,Summary_species!G420,Ouput_table!$T$2:$T$99,"&gt;0"))</f>
        <v/>
      </c>
      <c r="M420" s="81" t="str">
        <f t="shared" si="13"/>
        <v/>
      </c>
      <c r="O420" s="90"/>
      <c r="P420" s="90"/>
      <c r="Q420" s="90"/>
    </row>
    <row r="421" spans="4:17" x14ac:dyDescent="0.25">
      <c r="D421" t="str">
        <f>IF(LEN(G421)&lt;2,"",COUNTIFS(Ouput_table!$I$2:$I$99,Summary_species!G421,Ouput_table!$T$2:$T$99,0))</f>
        <v/>
      </c>
      <c r="E421" t="str">
        <f>IF(LEN(G421)&lt;2,"",COUNTIFS(Ouput_table!$I$2:$I$99,Summary_species!G421,Ouput_table!$T$2:$T$99,"&gt;0"))</f>
        <v/>
      </c>
      <c r="F421" t="str">
        <f>IF(LEN(G421)&lt;2,"",COUNTIF(Ouput_table!$I$2:$I$100,Summary_species!G421))</f>
        <v/>
      </c>
      <c r="H421" t="str">
        <f>IF(LEN(G421)&lt;2,"",SUMIF(Ouput_table!$I$2:$I$100,Summary_species!G421,Ouput_table!$N$2:$N$99))</f>
        <v/>
      </c>
      <c r="I421" t="str">
        <f>IF(LEN(G421)&lt;2,"",SUMIF(Ouput_table!$I$2:$I$100,Summary_species!G421,Ouput_table!$S$2:$S$99))</f>
        <v/>
      </c>
      <c r="J421" s="81" t="str">
        <f t="shared" si="12"/>
        <v/>
      </c>
      <c r="K421" t="str">
        <f>IF(LEN(G421)&lt;2,"",SUMIFS(Ouput_table!$N$2:$N$99,Ouput_table!$I$2:$I$99,Summary_species!G421,Ouput_table!$T$2:$T$99,"&gt;0"))</f>
        <v/>
      </c>
      <c r="L421" t="str">
        <f>IF(LEN(G421)&lt;2,"",SUMIFS(Ouput_table!$S$2:$S$99,Ouput_table!$I$2:$I$99,Summary_species!G421,Ouput_table!$T$2:$T$99,"&gt;0"))</f>
        <v/>
      </c>
      <c r="M421" s="81" t="str">
        <f t="shared" si="13"/>
        <v/>
      </c>
      <c r="O421" s="90"/>
      <c r="P421" s="90"/>
      <c r="Q421" s="90"/>
    </row>
    <row r="422" spans="4:17" x14ac:dyDescent="0.25">
      <c r="D422" t="str">
        <f>IF(LEN(G422)&lt;2,"",COUNTIFS(Ouput_table!$I$2:$I$99,Summary_species!G422,Ouput_table!$T$2:$T$99,0))</f>
        <v/>
      </c>
      <c r="E422" t="str">
        <f>IF(LEN(G422)&lt;2,"",COUNTIFS(Ouput_table!$I$2:$I$99,Summary_species!G422,Ouput_table!$T$2:$T$99,"&gt;0"))</f>
        <v/>
      </c>
      <c r="F422" t="str">
        <f>IF(LEN(G422)&lt;2,"",COUNTIF(Ouput_table!$I$2:$I$100,Summary_species!G422))</f>
        <v/>
      </c>
      <c r="H422" t="str">
        <f>IF(LEN(G422)&lt;2,"",SUMIF(Ouput_table!$I$2:$I$100,Summary_species!G422,Ouput_table!$N$2:$N$99))</f>
        <v/>
      </c>
      <c r="I422" t="str">
        <f>IF(LEN(G422)&lt;2,"",SUMIF(Ouput_table!$I$2:$I$100,Summary_species!G422,Ouput_table!$S$2:$S$99))</f>
        <v/>
      </c>
      <c r="J422" s="81" t="str">
        <f t="shared" si="12"/>
        <v/>
      </c>
      <c r="K422" t="str">
        <f>IF(LEN(G422)&lt;2,"",SUMIFS(Ouput_table!$N$2:$N$99,Ouput_table!$I$2:$I$99,Summary_species!G422,Ouput_table!$T$2:$T$99,"&gt;0"))</f>
        <v/>
      </c>
      <c r="L422" t="str">
        <f>IF(LEN(G422)&lt;2,"",SUMIFS(Ouput_table!$S$2:$S$99,Ouput_table!$I$2:$I$99,Summary_species!G422,Ouput_table!$T$2:$T$99,"&gt;0"))</f>
        <v/>
      </c>
      <c r="M422" s="81" t="str">
        <f t="shared" si="13"/>
        <v/>
      </c>
      <c r="O422" s="90"/>
      <c r="P422" s="90"/>
      <c r="Q422" s="90"/>
    </row>
    <row r="423" spans="4:17" x14ac:dyDescent="0.25">
      <c r="D423" t="str">
        <f>IF(LEN(G423)&lt;2,"",COUNTIFS(Ouput_table!$I$2:$I$99,Summary_species!G423,Ouput_table!$T$2:$T$99,0))</f>
        <v/>
      </c>
      <c r="E423" t="str">
        <f>IF(LEN(G423)&lt;2,"",COUNTIFS(Ouput_table!$I$2:$I$99,Summary_species!G423,Ouput_table!$T$2:$T$99,"&gt;0"))</f>
        <v/>
      </c>
      <c r="F423" t="str">
        <f>IF(LEN(G423)&lt;2,"",COUNTIF(Ouput_table!$I$2:$I$100,Summary_species!G423))</f>
        <v/>
      </c>
      <c r="H423" t="str">
        <f>IF(LEN(G423)&lt;2,"",SUMIF(Ouput_table!$I$2:$I$100,Summary_species!G423,Ouput_table!$N$2:$N$99))</f>
        <v/>
      </c>
      <c r="I423" t="str">
        <f>IF(LEN(G423)&lt;2,"",SUMIF(Ouput_table!$I$2:$I$100,Summary_species!G423,Ouput_table!$S$2:$S$99))</f>
        <v/>
      </c>
      <c r="J423" s="81" t="str">
        <f t="shared" si="12"/>
        <v/>
      </c>
      <c r="K423" t="str">
        <f>IF(LEN(G423)&lt;2,"",SUMIFS(Ouput_table!$N$2:$N$99,Ouput_table!$I$2:$I$99,Summary_species!G423,Ouput_table!$T$2:$T$99,"&gt;0"))</f>
        <v/>
      </c>
      <c r="L423" t="str">
        <f>IF(LEN(G423)&lt;2,"",SUMIFS(Ouput_table!$S$2:$S$99,Ouput_table!$I$2:$I$99,Summary_species!G423,Ouput_table!$T$2:$T$99,"&gt;0"))</f>
        <v/>
      </c>
      <c r="M423" s="81" t="str">
        <f t="shared" si="13"/>
        <v/>
      </c>
      <c r="O423" s="90"/>
      <c r="P423" s="90"/>
      <c r="Q423" s="90"/>
    </row>
    <row r="424" spans="4:17" x14ac:dyDescent="0.25">
      <c r="D424" t="str">
        <f>IF(LEN(G424)&lt;2,"",COUNTIFS(Ouput_table!$I$2:$I$99,Summary_species!G424,Ouput_table!$T$2:$T$99,0))</f>
        <v/>
      </c>
      <c r="E424" t="str">
        <f>IF(LEN(G424)&lt;2,"",COUNTIFS(Ouput_table!$I$2:$I$99,Summary_species!G424,Ouput_table!$T$2:$T$99,"&gt;0"))</f>
        <v/>
      </c>
      <c r="F424" t="str">
        <f>IF(LEN(G424)&lt;2,"",COUNTIF(Ouput_table!$I$2:$I$100,Summary_species!G424))</f>
        <v/>
      </c>
      <c r="H424" t="str">
        <f>IF(LEN(G424)&lt;2,"",SUMIF(Ouput_table!$I$2:$I$100,Summary_species!G424,Ouput_table!$N$2:$N$99))</f>
        <v/>
      </c>
      <c r="I424" t="str">
        <f>IF(LEN(G424)&lt;2,"",SUMIF(Ouput_table!$I$2:$I$100,Summary_species!G424,Ouput_table!$S$2:$S$99))</f>
        <v/>
      </c>
      <c r="J424" s="81" t="str">
        <f t="shared" si="12"/>
        <v/>
      </c>
      <c r="K424" t="str">
        <f>IF(LEN(G424)&lt;2,"",SUMIFS(Ouput_table!$N$2:$N$99,Ouput_table!$I$2:$I$99,Summary_species!G424,Ouput_table!$T$2:$T$99,"&gt;0"))</f>
        <v/>
      </c>
      <c r="L424" t="str">
        <f>IF(LEN(G424)&lt;2,"",SUMIFS(Ouput_table!$S$2:$S$99,Ouput_table!$I$2:$I$99,Summary_species!G424,Ouput_table!$T$2:$T$99,"&gt;0"))</f>
        <v/>
      </c>
      <c r="M424" s="81" t="str">
        <f t="shared" si="13"/>
        <v/>
      </c>
      <c r="O424" s="90"/>
      <c r="P424" s="90"/>
      <c r="Q424" s="90"/>
    </row>
    <row r="425" spans="4:17" x14ac:dyDescent="0.25">
      <c r="D425" t="str">
        <f>IF(LEN(G425)&lt;2,"",COUNTIFS(Ouput_table!$I$2:$I$99,Summary_species!G425,Ouput_table!$T$2:$T$99,0))</f>
        <v/>
      </c>
      <c r="E425" t="str">
        <f>IF(LEN(G425)&lt;2,"",COUNTIFS(Ouput_table!$I$2:$I$99,Summary_species!G425,Ouput_table!$T$2:$T$99,"&gt;0"))</f>
        <v/>
      </c>
      <c r="F425" t="str">
        <f>IF(LEN(G425)&lt;2,"",COUNTIF(Ouput_table!$I$2:$I$100,Summary_species!G425))</f>
        <v/>
      </c>
      <c r="H425" t="str">
        <f>IF(LEN(G425)&lt;2,"",SUMIF(Ouput_table!$I$2:$I$100,Summary_species!G425,Ouput_table!$N$2:$N$99))</f>
        <v/>
      </c>
      <c r="I425" t="str">
        <f>IF(LEN(G425)&lt;2,"",SUMIF(Ouput_table!$I$2:$I$100,Summary_species!G425,Ouput_table!$S$2:$S$99))</f>
        <v/>
      </c>
      <c r="J425" s="81" t="str">
        <f t="shared" si="12"/>
        <v/>
      </c>
      <c r="K425" t="str">
        <f>IF(LEN(G425)&lt;2,"",SUMIFS(Ouput_table!$N$2:$N$99,Ouput_table!$I$2:$I$99,Summary_species!G425,Ouput_table!$T$2:$T$99,"&gt;0"))</f>
        <v/>
      </c>
      <c r="L425" t="str">
        <f>IF(LEN(G425)&lt;2,"",SUMIFS(Ouput_table!$S$2:$S$99,Ouput_table!$I$2:$I$99,Summary_species!G425,Ouput_table!$T$2:$T$99,"&gt;0"))</f>
        <v/>
      </c>
      <c r="M425" s="81" t="str">
        <f t="shared" si="13"/>
        <v/>
      </c>
      <c r="O425" s="90"/>
      <c r="P425" s="90"/>
      <c r="Q425" s="90"/>
    </row>
    <row r="426" spans="4:17" x14ac:dyDescent="0.25">
      <c r="D426" t="str">
        <f>IF(LEN(G426)&lt;2,"",COUNTIFS(Ouput_table!$I$2:$I$99,Summary_species!G426,Ouput_table!$T$2:$T$99,0))</f>
        <v/>
      </c>
      <c r="E426" t="str">
        <f>IF(LEN(G426)&lt;2,"",COUNTIFS(Ouput_table!$I$2:$I$99,Summary_species!G426,Ouput_table!$T$2:$T$99,"&gt;0"))</f>
        <v/>
      </c>
      <c r="F426" t="str">
        <f>IF(LEN(G426)&lt;2,"",COUNTIF(Ouput_table!$I$2:$I$100,Summary_species!G426))</f>
        <v/>
      </c>
      <c r="H426" t="str">
        <f>IF(LEN(G426)&lt;2,"",SUMIF(Ouput_table!$I$2:$I$100,Summary_species!G426,Ouput_table!$N$2:$N$99))</f>
        <v/>
      </c>
      <c r="I426" t="str">
        <f>IF(LEN(G426)&lt;2,"",SUMIF(Ouput_table!$I$2:$I$100,Summary_species!G426,Ouput_table!$S$2:$S$99))</f>
        <v/>
      </c>
      <c r="J426" s="81" t="str">
        <f t="shared" si="12"/>
        <v/>
      </c>
      <c r="K426" t="str">
        <f>IF(LEN(G426)&lt;2,"",SUMIFS(Ouput_table!$N$2:$N$99,Ouput_table!$I$2:$I$99,Summary_species!G426,Ouput_table!$T$2:$T$99,"&gt;0"))</f>
        <v/>
      </c>
      <c r="L426" t="str">
        <f>IF(LEN(G426)&lt;2,"",SUMIFS(Ouput_table!$S$2:$S$99,Ouput_table!$I$2:$I$99,Summary_species!G426,Ouput_table!$T$2:$T$99,"&gt;0"))</f>
        <v/>
      </c>
      <c r="M426" s="81" t="str">
        <f t="shared" si="13"/>
        <v/>
      </c>
      <c r="O426" s="90"/>
      <c r="P426" s="90"/>
      <c r="Q426" s="90"/>
    </row>
    <row r="427" spans="4:17" x14ac:dyDescent="0.25">
      <c r="D427" t="str">
        <f>IF(LEN(G427)&lt;2,"",COUNTIFS(Ouput_table!$I$2:$I$99,Summary_species!G427,Ouput_table!$T$2:$T$99,0))</f>
        <v/>
      </c>
      <c r="E427" t="str">
        <f>IF(LEN(G427)&lt;2,"",COUNTIFS(Ouput_table!$I$2:$I$99,Summary_species!G427,Ouput_table!$T$2:$T$99,"&gt;0"))</f>
        <v/>
      </c>
      <c r="F427" t="str">
        <f>IF(LEN(G427)&lt;2,"",COUNTIF(Ouput_table!$I$2:$I$100,Summary_species!G427))</f>
        <v/>
      </c>
      <c r="H427" t="str">
        <f>IF(LEN(G427)&lt;2,"",SUMIF(Ouput_table!$I$2:$I$100,Summary_species!G427,Ouput_table!$N$2:$N$99))</f>
        <v/>
      </c>
      <c r="I427" t="str">
        <f>IF(LEN(G427)&lt;2,"",SUMIF(Ouput_table!$I$2:$I$100,Summary_species!G427,Ouput_table!$S$2:$S$99))</f>
        <v/>
      </c>
      <c r="J427" s="81" t="str">
        <f t="shared" si="12"/>
        <v/>
      </c>
      <c r="K427" t="str">
        <f>IF(LEN(G427)&lt;2,"",SUMIFS(Ouput_table!$N$2:$N$99,Ouput_table!$I$2:$I$99,Summary_species!G427,Ouput_table!$T$2:$T$99,"&gt;0"))</f>
        <v/>
      </c>
      <c r="L427" t="str">
        <f>IF(LEN(G427)&lt;2,"",SUMIFS(Ouput_table!$S$2:$S$99,Ouput_table!$I$2:$I$99,Summary_species!G427,Ouput_table!$T$2:$T$99,"&gt;0"))</f>
        <v/>
      </c>
      <c r="M427" s="81" t="str">
        <f t="shared" si="13"/>
        <v/>
      </c>
      <c r="O427" s="90"/>
      <c r="P427" s="90"/>
      <c r="Q427" s="90"/>
    </row>
    <row r="428" spans="4:17" x14ac:dyDescent="0.25">
      <c r="D428" t="str">
        <f>IF(LEN(G428)&lt;2,"",COUNTIFS(Ouput_table!$I$2:$I$99,Summary_species!G428,Ouput_table!$T$2:$T$99,0))</f>
        <v/>
      </c>
      <c r="E428" t="str">
        <f>IF(LEN(G428)&lt;2,"",COUNTIFS(Ouput_table!$I$2:$I$99,Summary_species!G428,Ouput_table!$T$2:$T$99,"&gt;0"))</f>
        <v/>
      </c>
      <c r="F428" t="str">
        <f>IF(LEN(G428)&lt;2,"",COUNTIF(Ouput_table!$I$2:$I$100,Summary_species!G428))</f>
        <v/>
      </c>
      <c r="H428" t="str">
        <f>IF(LEN(G428)&lt;2,"",SUMIF(Ouput_table!$I$2:$I$100,Summary_species!G428,Ouput_table!$N$2:$N$99))</f>
        <v/>
      </c>
      <c r="I428" t="str">
        <f>IF(LEN(G428)&lt;2,"",SUMIF(Ouput_table!$I$2:$I$100,Summary_species!G428,Ouput_table!$S$2:$S$99))</f>
        <v/>
      </c>
      <c r="J428" s="81" t="str">
        <f t="shared" si="12"/>
        <v/>
      </c>
      <c r="K428" t="str">
        <f>IF(LEN(G428)&lt;2,"",SUMIFS(Ouput_table!$N$2:$N$99,Ouput_table!$I$2:$I$99,Summary_species!G428,Ouput_table!$T$2:$T$99,"&gt;0"))</f>
        <v/>
      </c>
      <c r="L428" t="str">
        <f>IF(LEN(G428)&lt;2,"",SUMIFS(Ouput_table!$S$2:$S$99,Ouput_table!$I$2:$I$99,Summary_species!G428,Ouput_table!$T$2:$T$99,"&gt;0"))</f>
        <v/>
      </c>
      <c r="M428" s="81" t="str">
        <f t="shared" si="13"/>
        <v/>
      </c>
      <c r="O428" s="90"/>
      <c r="P428" s="90"/>
      <c r="Q428" s="90"/>
    </row>
    <row r="429" spans="4:17" x14ac:dyDescent="0.25">
      <c r="D429" t="str">
        <f>IF(LEN(G429)&lt;2,"",COUNTIFS(Ouput_table!$I$2:$I$99,Summary_species!G429,Ouput_table!$T$2:$T$99,0))</f>
        <v/>
      </c>
      <c r="E429" t="str">
        <f>IF(LEN(G429)&lt;2,"",COUNTIFS(Ouput_table!$I$2:$I$99,Summary_species!G429,Ouput_table!$T$2:$T$99,"&gt;0"))</f>
        <v/>
      </c>
      <c r="F429" t="str">
        <f>IF(LEN(G429)&lt;2,"",COUNTIF(Ouput_table!$I$2:$I$100,Summary_species!G429))</f>
        <v/>
      </c>
      <c r="H429" t="str">
        <f>IF(LEN(G429)&lt;2,"",SUMIF(Ouput_table!$I$2:$I$100,Summary_species!G429,Ouput_table!$N$2:$N$99))</f>
        <v/>
      </c>
      <c r="I429" t="str">
        <f>IF(LEN(G429)&lt;2,"",SUMIF(Ouput_table!$I$2:$I$100,Summary_species!G429,Ouput_table!$S$2:$S$99))</f>
        <v/>
      </c>
      <c r="J429" s="81" t="str">
        <f t="shared" si="12"/>
        <v/>
      </c>
      <c r="K429" t="str">
        <f>IF(LEN(G429)&lt;2,"",SUMIFS(Ouput_table!$N$2:$N$99,Ouput_table!$I$2:$I$99,Summary_species!G429,Ouput_table!$T$2:$T$99,"&gt;0"))</f>
        <v/>
      </c>
      <c r="L429" t="str">
        <f>IF(LEN(G429)&lt;2,"",SUMIFS(Ouput_table!$S$2:$S$99,Ouput_table!$I$2:$I$99,Summary_species!G429,Ouput_table!$T$2:$T$99,"&gt;0"))</f>
        <v/>
      </c>
      <c r="M429" s="81" t="str">
        <f t="shared" si="13"/>
        <v/>
      </c>
      <c r="O429" s="90"/>
      <c r="P429" s="90"/>
      <c r="Q429" s="90"/>
    </row>
    <row r="430" spans="4:17" x14ac:dyDescent="0.25">
      <c r="D430" t="str">
        <f>IF(LEN(G430)&lt;2,"",COUNTIFS(Ouput_table!$I$2:$I$99,Summary_species!G430,Ouput_table!$T$2:$T$99,0))</f>
        <v/>
      </c>
      <c r="E430" t="str">
        <f>IF(LEN(G430)&lt;2,"",COUNTIFS(Ouput_table!$I$2:$I$99,Summary_species!G430,Ouput_table!$T$2:$T$99,"&gt;0"))</f>
        <v/>
      </c>
      <c r="F430" t="str">
        <f>IF(LEN(G430)&lt;2,"",COUNTIF(Ouput_table!$I$2:$I$100,Summary_species!G430))</f>
        <v/>
      </c>
      <c r="H430" t="str">
        <f>IF(LEN(G430)&lt;2,"",SUMIF(Ouput_table!$I$2:$I$100,Summary_species!G430,Ouput_table!$N$2:$N$99))</f>
        <v/>
      </c>
      <c r="I430" t="str">
        <f>IF(LEN(G430)&lt;2,"",SUMIF(Ouput_table!$I$2:$I$100,Summary_species!G430,Ouput_table!$S$2:$S$99))</f>
        <v/>
      </c>
      <c r="J430" s="81" t="str">
        <f t="shared" si="12"/>
        <v/>
      </c>
      <c r="K430" t="str">
        <f>IF(LEN(G430)&lt;2,"",SUMIFS(Ouput_table!$N$2:$N$99,Ouput_table!$I$2:$I$99,Summary_species!G430,Ouput_table!$T$2:$T$99,"&gt;0"))</f>
        <v/>
      </c>
      <c r="L430" t="str">
        <f>IF(LEN(G430)&lt;2,"",SUMIFS(Ouput_table!$S$2:$S$99,Ouput_table!$I$2:$I$99,Summary_species!G430,Ouput_table!$T$2:$T$99,"&gt;0"))</f>
        <v/>
      </c>
      <c r="M430" s="81" t="str">
        <f t="shared" si="13"/>
        <v/>
      </c>
      <c r="O430" s="90"/>
      <c r="P430" s="90"/>
      <c r="Q430" s="90"/>
    </row>
    <row r="431" spans="4:17" x14ac:dyDescent="0.25">
      <c r="D431" t="str">
        <f>IF(LEN(G431)&lt;2,"",COUNTIFS(Ouput_table!$I$2:$I$99,Summary_species!G431,Ouput_table!$T$2:$T$99,0))</f>
        <v/>
      </c>
      <c r="E431" t="str">
        <f>IF(LEN(G431)&lt;2,"",COUNTIFS(Ouput_table!$I$2:$I$99,Summary_species!G431,Ouput_table!$T$2:$T$99,"&gt;0"))</f>
        <v/>
      </c>
      <c r="F431" t="str">
        <f>IF(LEN(G431)&lt;2,"",COUNTIF(Ouput_table!$I$2:$I$100,Summary_species!G431))</f>
        <v/>
      </c>
      <c r="H431" t="str">
        <f>IF(LEN(G431)&lt;2,"",SUMIF(Ouput_table!$I$2:$I$100,Summary_species!G431,Ouput_table!$N$2:$N$99))</f>
        <v/>
      </c>
      <c r="I431" t="str">
        <f>IF(LEN(G431)&lt;2,"",SUMIF(Ouput_table!$I$2:$I$100,Summary_species!G431,Ouput_table!$S$2:$S$99))</f>
        <v/>
      </c>
      <c r="J431" s="81" t="str">
        <f t="shared" si="12"/>
        <v/>
      </c>
      <c r="K431" t="str">
        <f>IF(LEN(G431)&lt;2,"",SUMIFS(Ouput_table!$N$2:$N$99,Ouput_table!$I$2:$I$99,Summary_species!G431,Ouput_table!$T$2:$T$99,"&gt;0"))</f>
        <v/>
      </c>
      <c r="L431" t="str">
        <f>IF(LEN(G431)&lt;2,"",SUMIFS(Ouput_table!$S$2:$S$99,Ouput_table!$I$2:$I$99,Summary_species!G431,Ouput_table!$T$2:$T$99,"&gt;0"))</f>
        <v/>
      </c>
      <c r="M431" s="81" t="str">
        <f t="shared" si="13"/>
        <v/>
      </c>
      <c r="O431" s="90"/>
      <c r="P431" s="90"/>
      <c r="Q431" s="90"/>
    </row>
    <row r="432" spans="4:17" x14ac:dyDescent="0.25">
      <c r="D432" t="str">
        <f>IF(LEN(G432)&lt;2,"",COUNTIFS(Ouput_table!$I$2:$I$99,Summary_species!G432,Ouput_table!$T$2:$T$99,0))</f>
        <v/>
      </c>
      <c r="E432" t="str">
        <f>IF(LEN(G432)&lt;2,"",COUNTIFS(Ouput_table!$I$2:$I$99,Summary_species!G432,Ouput_table!$T$2:$T$99,"&gt;0"))</f>
        <v/>
      </c>
      <c r="F432" t="str">
        <f>IF(LEN(G432)&lt;2,"",COUNTIF(Ouput_table!$I$2:$I$100,Summary_species!G432))</f>
        <v/>
      </c>
      <c r="H432" t="str">
        <f>IF(LEN(G432)&lt;2,"",SUMIF(Ouput_table!$I$2:$I$100,Summary_species!G432,Ouput_table!$N$2:$N$99))</f>
        <v/>
      </c>
      <c r="I432" t="str">
        <f>IF(LEN(G432)&lt;2,"",SUMIF(Ouput_table!$I$2:$I$100,Summary_species!G432,Ouput_table!$S$2:$S$99))</f>
        <v/>
      </c>
      <c r="J432" s="81" t="str">
        <f t="shared" si="12"/>
        <v/>
      </c>
      <c r="K432" t="str">
        <f>IF(LEN(G432)&lt;2,"",SUMIFS(Ouput_table!$N$2:$N$99,Ouput_table!$I$2:$I$99,Summary_species!G432,Ouput_table!$T$2:$T$99,"&gt;0"))</f>
        <v/>
      </c>
      <c r="L432" t="str">
        <f>IF(LEN(G432)&lt;2,"",SUMIFS(Ouput_table!$S$2:$S$99,Ouput_table!$I$2:$I$99,Summary_species!G432,Ouput_table!$T$2:$T$99,"&gt;0"))</f>
        <v/>
      </c>
      <c r="M432" s="81" t="str">
        <f t="shared" si="13"/>
        <v/>
      </c>
      <c r="O432" s="90"/>
      <c r="P432" s="90"/>
      <c r="Q432" s="90"/>
    </row>
    <row r="433" spans="4:17" x14ac:dyDescent="0.25">
      <c r="D433" t="str">
        <f>IF(LEN(G433)&lt;2,"",COUNTIFS(Ouput_table!$I$2:$I$99,Summary_species!G433,Ouput_table!$T$2:$T$99,0))</f>
        <v/>
      </c>
      <c r="E433" t="str">
        <f>IF(LEN(G433)&lt;2,"",COUNTIFS(Ouput_table!$I$2:$I$99,Summary_species!G433,Ouput_table!$T$2:$T$99,"&gt;0"))</f>
        <v/>
      </c>
      <c r="F433" t="str">
        <f>IF(LEN(G433)&lt;2,"",COUNTIF(Ouput_table!$I$2:$I$100,Summary_species!G433))</f>
        <v/>
      </c>
      <c r="H433" t="str">
        <f>IF(LEN(G433)&lt;2,"",SUMIF(Ouput_table!$I$2:$I$100,Summary_species!G433,Ouput_table!$N$2:$N$99))</f>
        <v/>
      </c>
      <c r="I433" t="str">
        <f>IF(LEN(G433)&lt;2,"",SUMIF(Ouput_table!$I$2:$I$100,Summary_species!G433,Ouput_table!$S$2:$S$99))</f>
        <v/>
      </c>
      <c r="J433" s="81" t="str">
        <f t="shared" si="12"/>
        <v/>
      </c>
      <c r="K433" t="str">
        <f>IF(LEN(G433)&lt;2,"",SUMIFS(Ouput_table!$N$2:$N$99,Ouput_table!$I$2:$I$99,Summary_species!G433,Ouput_table!$T$2:$T$99,"&gt;0"))</f>
        <v/>
      </c>
      <c r="L433" t="str">
        <f>IF(LEN(G433)&lt;2,"",SUMIFS(Ouput_table!$S$2:$S$99,Ouput_table!$I$2:$I$99,Summary_species!G433,Ouput_table!$T$2:$T$99,"&gt;0"))</f>
        <v/>
      </c>
      <c r="M433" s="81" t="str">
        <f t="shared" si="13"/>
        <v/>
      </c>
      <c r="O433" s="90"/>
      <c r="P433" s="90"/>
      <c r="Q433" s="90"/>
    </row>
    <row r="434" spans="4:17" x14ac:dyDescent="0.25">
      <c r="D434" t="str">
        <f>IF(LEN(G434)&lt;2,"",COUNTIFS(Ouput_table!$I$2:$I$99,Summary_species!G434,Ouput_table!$T$2:$T$99,0))</f>
        <v/>
      </c>
      <c r="E434" t="str">
        <f>IF(LEN(G434)&lt;2,"",COUNTIFS(Ouput_table!$I$2:$I$99,Summary_species!G434,Ouput_table!$T$2:$T$99,"&gt;0"))</f>
        <v/>
      </c>
      <c r="F434" t="str">
        <f>IF(LEN(G434)&lt;2,"",COUNTIF(Ouput_table!$I$2:$I$100,Summary_species!G434))</f>
        <v/>
      </c>
      <c r="H434" t="str">
        <f>IF(LEN(G434)&lt;2,"",SUMIF(Ouput_table!$I$2:$I$100,Summary_species!G434,Ouput_table!$N$2:$N$99))</f>
        <v/>
      </c>
      <c r="I434" t="str">
        <f>IF(LEN(G434)&lt;2,"",SUMIF(Ouput_table!$I$2:$I$100,Summary_species!G434,Ouput_table!$S$2:$S$99))</f>
        <v/>
      </c>
      <c r="J434" s="81" t="str">
        <f t="shared" si="12"/>
        <v/>
      </c>
      <c r="K434" t="str">
        <f>IF(LEN(G434)&lt;2,"",SUMIFS(Ouput_table!$N$2:$N$99,Ouput_table!$I$2:$I$99,Summary_species!G434,Ouput_table!$T$2:$T$99,"&gt;0"))</f>
        <v/>
      </c>
      <c r="L434" t="str">
        <f>IF(LEN(G434)&lt;2,"",SUMIFS(Ouput_table!$S$2:$S$99,Ouput_table!$I$2:$I$99,Summary_species!G434,Ouput_table!$T$2:$T$99,"&gt;0"))</f>
        <v/>
      </c>
      <c r="M434" s="81" t="str">
        <f t="shared" si="13"/>
        <v/>
      </c>
      <c r="O434" s="90"/>
      <c r="P434" s="90"/>
      <c r="Q434" s="90"/>
    </row>
    <row r="435" spans="4:17" x14ac:dyDescent="0.25">
      <c r="D435" t="str">
        <f>IF(LEN(G435)&lt;2,"",COUNTIFS(Ouput_table!$I$2:$I$99,Summary_species!G435,Ouput_table!$T$2:$T$99,0))</f>
        <v/>
      </c>
      <c r="E435" t="str">
        <f>IF(LEN(G435)&lt;2,"",COUNTIFS(Ouput_table!$I$2:$I$99,Summary_species!G435,Ouput_table!$T$2:$T$99,"&gt;0"))</f>
        <v/>
      </c>
      <c r="F435" t="str">
        <f>IF(LEN(G435)&lt;2,"",COUNTIF(Ouput_table!$I$2:$I$100,Summary_species!G435))</f>
        <v/>
      </c>
      <c r="H435" t="str">
        <f>IF(LEN(G435)&lt;2,"",SUMIF(Ouput_table!$I$2:$I$100,Summary_species!G435,Ouput_table!$N$2:$N$99))</f>
        <v/>
      </c>
      <c r="I435" t="str">
        <f>IF(LEN(G435)&lt;2,"",SUMIF(Ouput_table!$I$2:$I$100,Summary_species!G435,Ouput_table!$S$2:$S$99))</f>
        <v/>
      </c>
      <c r="J435" s="81" t="str">
        <f t="shared" si="12"/>
        <v/>
      </c>
      <c r="K435" t="str">
        <f>IF(LEN(G435)&lt;2,"",SUMIFS(Ouput_table!$N$2:$N$99,Ouput_table!$I$2:$I$99,Summary_species!G435,Ouput_table!$T$2:$T$99,"&gt;0"))</f>
        <v/>
      </c>
      <c r="L435" t="str">
        <f>IF(LEN(G435)&lt;2,"",SUMIFS(Ouput_table!$S$2:$S$99,Ouput_table!$I$2:$I$99,Summary_species!G435,Ouput_table!$T$2:$T$99,"&gt;0"))</f>
        <v/>
      </c>
      <c r="M435" s="81" t="str">
        <f t="shared" si="13"/>
        <v/>
      </c>
      <c r="O435" s="90"/>
      <c r="P435" s="90"/>
      <c r="Q435" s="90"/>
    </row>
    <row r="436" spans="4:17" x14ac:dyDescent="0.25">
      <c r="D436" t="str">
        <f>IF(LEN(G436)&lt;2,"",COUNTIFS(Ouput_table!$I$2:$I$99,Summary_species!G436,Ouput_table!$T$2:$T$99,0))</f>
        <v/>
      </c>
      <c r="E436" t="str">
        <f>IF(LEN(G436)&lt;2,"",COUNTIFS(Ouput_table!$I$2:$I$99,Summary_species!G436,Ouput_table!$T$2:$T$99,"&gt;0"))</f>
        <v/>
      </c>
      <c r="F436" t="str">
        <f>IF(LEN(G436)&lt;2,"",COUNTIF(Ouput_table!$I$2:$I$100,Summary_species!G436))</f>
        <v/>
      </c>
      <c r="H436" t="str">
        <f>IF(LEN(G436)&lt;2,"",SUMIF(Ouput_table!$I$2:$I$100,Summary_species!G436,Ouput_table!$N$2:$N$99))</f>
        <v/>
      </c>
      <c r="I436" t="str">
        <f>IF(LEN(G436)&lt;2,"",SUMIF(Ouput_table!$I$2:$I$100,Summary_species!G436,Ouput_table!$S$2:$S$99))</f>
        <v/>
      </c>
      <c r="J436" s="81" t="str">
        <f t="shared" si="12"/>
        <v/>
      </c>
      <c r="K436" t="str">
        <f>IF(LEN(G436)&lt;2,"",SUMIFS(Ouput_table!$N$2:$N$99,Ouput_table!$I$2:$I$99,Summary_species!G436,Ouput_table!$T$2:$T$99,"&gt;0"))</f>
        <v/>
      </c>
      <c r="L436" t="str">
        <f>IF(LEN(G436)&lt;2,"",SUMIFS(Ouput_table!$S$2:$S$99,Ouput_table!$I$2:$I$99,Summary_species!G436,Ouput_table!$T$2:$T$99,"&gt;0"))</f>
        <v/>
      </c>
      <c r="M436" s="81" t="str">
        <f t="shared" si="13"/>
        <v/>
      </c>
      <c r="O436" s="90"/>
      <c r="P436" s="90"/>
      <c r="Q436" s="90"/>
    </row>
    <row r="437" spans="4:17" x14ac:dyDescent="0.25">
      <c r="D437" t="str">
        <f>IF(LEN(G437)&lt;2,"",COUNTIFS(Ouput_table!$I$2:$I$99,Summary_species!G437,Ouput_table!$T$2:$T$99,0))</f>
        <v/>
      </c>
      <c r="E437" t="str">
        <f>IF(LEN(G437)&lt;2,"",COUNTIFS(Ouput_table!$I$2:$I$99,Summary_species!G437,Ouput_table!$T$2:$T$99,"&gt;0"))</f>
        <v/>
      </c>
      <c r="F437" t="str">
        <f>IF(LEN(G437)&lt;2,"",COUNTIF(Ouput_table!$I$2:$I$100,Summary_species!G437))</f>
        <v/>
      </c>
      <c r="H437" t="str">
        <f>IF(LEN(G437)&lt;2,"",SUMIF(Ouput_table!$I$2:$I$100,Summary_species!G437,Ouput_table!$N$2:$N$99))</f>
        <v/>
      </c>
      <c r="I437" t="str">
        <f>IF(LEN(G437)&lt;2,"",SUMIF(Ouput_table!$I$2:$I$100,Summary_species!G437,Ouput_table!$S$2:$S$99))</f>
        <v/>
      </c>
      <c r="J437" s="81" t="str">
        <f t="shared" si="12"/>
        <v/>
      </c>
      <c r="K437" t="str">
        <f>IF(LEN(G437)&lt;2,"",SUMIFS(Ouput_table!$N$2:$N$99,Ouput_table!$I$2:$I$99,Summary_species!G437,Ouput_table!$T$2:$T$99,"&gt;0"))</f>
        <v/>
      </c>
      <c r="L437" t="str">
        <f>IF(LEN(G437)&lt;2,"",SUMIFS(Ouput_table!$S$2:$S$99,Ouput_table!$I$2:$I$99,Summary_species!G437,Ouput_table!$T$2:$T$99,"&gt;0"))</f>
        <v/>
      </c>
      <c r="M437" s="81" t="str">
        <f t="shared" si="13"/>
        <v/>
      </c>
      <c r="O437" s="90"/>
      <c r="P437" s="90"/>
      <c r="Q437" s="90"/>
    </row>
    <row r="438" spans="4:17" x14ac:dyDescent="0.25">
      <c r="D438" t="str">
        <f>IF(LEN(G438)&lt;2,"",COUNTIFS(Ouput_table!$I$2:$I$99,Summary_species!G438,Ouput_table!$T$2:$T$99,0))</f>
        <v/>
      </c>
      <c r="E438" t="str">
        <f>IF(LEN(G438)&lt;2,"",COUNTIFS(Ouput_table!$I$2:$I$99,Summary_species!G438,Ouput_table!$T$2:$T$99,"&gt;0"))</f>
        <v/>
      </c>
      <c r="F438" t="str">
        <f>IF(LEN(G438)&lt;2,"",COUNTIF(Ouput_table!$I$2:$I$100,Summary_species!G438))</f>
        <v/>
      </c>
      <c r="H438" t="str">
        <f>IF(LEN(G438)&lt;2,"",SUMIF(Ouput_table!$I$2:$I$100,Summary_species!G438,Ouput_table!$N$2:$N$99))</f>
        <v/>
      </c>
      <c r="I438" t="str">
        <f>IF(LEN(G438)&lt;2,"",SUMIF(Ouput_table!$I$2:$I$100,Summary_species!G438,Ouput_table!$S$2:$S$99))</f>
        <v/>
      </c>
      <c r="J438" s="81" t="str">
        <f t="shared" si="12"/>
        <v/>
      </c>
      <c r="K438" t="str">
        <f>IF(LEN(G438)&lt;2,"",SUMIFS(Ouput_table!$N$2:$N$99,Ouput_table!$I$2:$I$99,Summary_species!G438,Ouput_table!$T$2:$T$99,"&gt;0"))</f>
        <v/>
      </c>
      <c r="L438" t="str">
        <f>IF(LEN(G438)&lt;2,"",SUMIFS(Ouput_table!$S$2:$S$99,Ouput_table!$I$2:$I$99,Summary_species!G438,Ouput_table!$T$2:$T$99,"&gt;0"))</f>
        <v/>
      </c>
      <c r="M438" s="81" t="str">
        <f t="shared" si="13"/>
        <v/>
      </c>
      <c r="O438" s="90"/>
      <c r="P438" s="90"/>
      <c r="Q438" s="90"/>
    </row>
    <row r="439" spans="4:17" x14ac:dyDescent="0.25">
      <c r="D439" t="str">
        <f>IF(LEN(G439)&lt;2,"",COUNTIFS(Ouput_table!$I$2:$I$99,Summary_species!G439,Ouput_table!$T$2:$T$99,0))</f>
        <v/>
      </c>
      <c r="E439" t="str">
        <f>IF(LEN(G439)&lt;2,"",COUNTIFS(Ouput_table!$I$2:$I$99,Summary_species!G439,Ouput_table!$T$2:$T$99,"&gt;0"))</f>
        <v/>
      </c>
      <c r="F439" t="str">
        <f>IF(LEN(G439)&lt;2,"",COUNTIF(Ouput_table!$I$2:$I$100,Summary_species!G439))</f>
        <v/>
      </c>
      <c r="H439" t="str">
        <f>IF(LEN(G439)&lt;2,"",SUMIF(Ouput_table!$I$2:$I$100,Summary_species!G439,Ouput_table!$N$2:$N$99))</f>
        <v/>
      </c>
      <c r="I439" t="str">
        <f>IF(LEN(G439)&lt;2,"",SUMIF(Ouput_table!$I$2:$I$100,Summary_species!G439,Ouput_table!$S$2:$S$99))</f>
        <v/>
      </c>
      <c r="J439" s="81" t="str">
        <f t="shared" si="12"/>
        <v/>
      </c>
      <c r="K439" t="str">
        <f>IF(LEN(G439)&lt;2,"",SUMIFS(Ouput_table!$N$2:$N$99,Ouput_table!$I$2:$I$99,Summary_species!G439,Ouput_table!$T$2:$T$99,"&gt;0"))</f>
        <v/>
      </c>
      <c r="L439" t="str">
        <f>IF(LEN(G439)&lt;2,"",SUMIFS(Ouput_table!$S$2:$S$99,Ouput_table!$I$2:$I$99,Summary_species!G439,Ouput_table!$T$2:$T$99,"&gt;0"))</f>
        <v/>
      </c>
      <c r="M439" s="81" t="str">
        <f t="shared" si="13"/>
        <v/>
      </c>
      <c r="O439" s="90"/>
      <c r="P439" s="90"/>
      <c r="Q439" s="90"/>
    </row>
    <row r="440" spans="4:17" x14ac:dyDescent="0.25">
      <c r="D440" t="str">
        <f>IF(LEN(G440)&lt;2,"",COUNTIFS(Ouput_table!$I$2:$I$99,Summary_species!G440,Ouput_table!$T$2:$T$99,0))</f>
        <v/>
      </c>
      <c r="E440" t="str">
        <f>IF(LEN(G440)&lt;2,"",COUNTIFS(Ouput_table!$I$2:$I$99,Summary_species!G440,Ouput_table!$T$2:$T$99,"&gt;0"))</f>
        <v/>
      </c>
      <c r="F440" t="str">
        <f>IF(LEN(G440)&lt;2,"",COUNTIF(Ouput_table!$I$2:$I$100,Summary_species!G440))</f>
        <v/>
      </c>
      <c r="H440" t="str">
        <f>IF(LEN(G440)&lt;2,"",SUMIF(Ouput_table!$I$2:$I$100,Summary_species!G440,Ouput_table!$N$2:$N$99))</f>
        <v/>
      </c>
      <c r="I440" t="str">
        <f>IF(LEN(G440)&lt;2,"",SUMIF(Ouput_table!$I$2:$I$100,Summary_species!G440,Ouput_table!$S$2:$S$99))</f>
        <v/>
      </c>
      <c r="J440" s="81" t="str">
        <f t="shared" si="12"/>
        <v/>
      </c>
      <c r="K440" t="str">
        <f>IF(LEN(G440)&lt;2,"",SUMIFS(Ouput_table!$N$2:$N$99,Ouput_table!$I$2:$I$99,Summary_species!G440,Ouput_table!$T$2:$T$99,"&gt;0"))</f>
        <v/>
      </c>
      <c r="L440" t="str">
        <f>IF(LEN(G440)&lt;2,"",SUMIFS(Ouput_table!$S$2:$S$99,Ouput_table!$I$2:$I$99,Summary_species!G440,Ouput_table!$T$2:$T$99,"&gt;0"))</f>
        <v/>
      </c>
      <c r="M440" s="81" t="str">
        <f t="shared" si="13"/>
        <v/>
      </c>
      <c r="O440" s="90"/>
      <c r="P440" s="90"/>
      <c r="Q440" s="90"/>
    </row>
    <row r="441" spans="4:17" x14ac:dyDescent="0.25">
      <c r="D441" t="str">
        <f>IF(LEN(G441)&lt;2,"",COUNTIFS(Ouput_table!$I$2:$I$99,Summary_species!G441,Ouput_table!$T$2:$T$99,0))</f>
        <v/>
      </c>
      <c r="E441" t="str">
        <f>IF(LEN(G441)&lt;2,"",COUNTIFS(Ouput_table!$I$2:$I$99,Summary_species!G441,Ouput_table!$T$2:$T$99,"&gt;0"))</f>
        <v/>
      </c>
      <c r="F441" t="str">
        <f>IF(LEN(G441)&lt;2,"",COUNTIF(Ouput_table!$I$2:$I$100,Summary_species!G441))</f>
        <v/>
      </c>
      <c r="H441" t="str">
        <f>IF(LEN(G441)&lt;2,"",SUMIF(Ouput_table!$I$2:$I$100,Summary_species!G441,Ouput_table!$N$2:$N$99))</f>
        <v/>
      </c>
      <c r="I441" t="str">
        <f>IF(LEN(G441)&lt;2,"",SUMIF(Ouput_table!$I$2:$I$100,Summary_species!G441,Ouput_table!$S$2:$S$99))</f>
        <v/>
      </c>
      <c r="J441" s="81" t="str">
        <f t="shared" si="12"/>
        <v/>
      </c>
      <c r="K441" t="str">
        <f>IF(LEN(G441)&lt;2,"",SUMIFS(Ouput_table!$N$2:$N$99,Ouput_table!$I$2:$I$99,Summary_species!G441,Ouput_table!$T$2:$T$99,"&gt;0"))</f>
        <v/>
      </c>
      <c r="L441" t="str">
        <f>IF(LEN(G441)&lt;2,"",SUMIFS(Ouput_table!$S$2:$S$99,Ouput_table!$I$2:$I$99,Summary_species!G441,Ouput_table!$T$2:$T$99,"&gt;0"))</f>
        <v/>
      </c>
      <c r="M441" s="81" t="str">
        <f t="shared" si="13"/>
        <v/>
      </c>
      <c r="O441" s="90"/>
      <c r="P441" s="90"/>
      <c r="Q441" s="90"/>
    </row>
    <row r="442" spans="4:17" x14ac:dyDescent="0.25">
      <c r="D442" t="str">
        <f>IF(LEN(G442)&lt;2,"",COUNTIFS(Ouput_table!$I$2:$I$99,Summary_species!G442,Ouput_table!$T$2:$T$99,0))</f>
        <v/>
      </c>
      <c r="E442" t="str">
        <f>IF(LEN(G442)&lt;2,"",COUNTIFS(Ouput_table!$I$2:$I$99,Summary_species!G442,Ouput_table!$T$2:$T$99,"&gt;0"))</f>
        <v/>
      </c>
      <c r="F442" t="str">
        <f>IF(LEN(G442)&lt;2,"",COUNTIF(Ouput_table!$I$2:$I$100,Summary_species!G442))</f>
        <v/>
      </c>
      <c r="H442" t="str">
        <f>IF(LEN(G442)&lt;2,"",SUMIF(Ouput_table!$I$2:$I$100,Summary_species!G442,Ouput_table!$N$2:$N$99))</f>
        <v/>
      </c>
      <c r="I442" t="str">
        <f>IF(LEN(G442)&lt;2,"",SUMIF(Ouput_table!$I$2:$I$100,Summary_species!G442,Ouput_table!$S$2:$S$99))</f>
        <v/>
      </c>
      <c r="J442" s="81" t="str">
        <f t="shared" si="12"/>
        <v/>
      </c>
      <c r="K442" t="str">
        <f>IF(LEN(G442)&lt;2,"",SUMIFS(Ouput_table!$N$2:$N$99,Ouput_table!$I$2:$I$99,Summary_species!G442,Ouput_table!$T$2:$T$99,"&gt;0"))</f>
        <v/>
      </c>
      <c r="L442" t="str">
        <f>IF(LEN(G442)&lt;2,"",SUMIFS(Ouput_table!$S$2:$S$99,Ouput_table!$I$2:$I$99,Summary_species!G442,Ouput_table!$T$2:$T$99,"&gt;0"))</f>
        <v/>
      </c>
      <c r="M442" s="81" t="str">
        <f t="shared" si="13"/>
        <v/>
      </c>
      <c r="O442" s="90"/>
      <c r="P442" s="90"/>
      <c r="Q442" s="90"/>
    </row>
    <row r="443" spans="4:17" x14ac:dyDescent="0.25">
      <c r="D443" t="str">
        <f>IF(LEN(G443)&lt;2,"",COUNTIFS(Ouput_table!$I$2:$I$99,Summary_species!G443,Ouput_table!$T$2:$T$99,0))</f>
        <v/>
      </c>
      <c r="E443" t="str">
        <f>IF(LEN(G443)&lt;2,"",COUNTIFS(Ouput_table!$I$2:$I$99,Summary_species!G443,Ouput_table!$T$2:$T$99,"&gt;0"))</f>
        <v/>
      </c>
      <c r="F443" t="str">
        <f>IF(LEN(G443)&lt;2,"",COUNTIF(Ouput_table!$I$2:$I$100,Summary_species!G443))</f>
        <v/>
      </c>
      <c r="H443" t="str">
        <f>IF(LEN(G443)&lt;2,"",SUMIF(Ouput_table!$I$2:$I$100,Summary_species!G443,Ouput_table!$N$2:$N$99))</f>
        <v/>
      </c>
      <c r="I443" t="str">
        <f>IF(LEN(G443)&lt;2,"",SUMIF(Ouput_table!$I$2:$I$100,Summary_species!G443,Ouput_table!$S$2:$S$99))</f>
        <v/>
      </c>
      <c r="J443" s="81" t="str">
        <f t="shared" si="12"/>
        <v/>
      </c>
      <c r="K443" t="str">
        <f>IF(LEN(G443)&lt;2,"",SUMIFS(Ouput_table!$N$2:$N$99,Ouput_table!$I$2:$I$99,Summary_species!G443,Ouput_table!$T$2:$T$99,"&gt;0"))</f>
        <v/>
      </c>
      <c r="L443" t="str">
        <f>IF(LEN(G443)&lt;2,"",SUMIFS(Ouput_table!$S$2:$S$99,Ouput_table!$I$2:$I$99,Summary_species!G443,Ouput_table!$T$2:$T$99,"&gt;0"))</f>
        <v/>
      </c>
      <c r="M443" s="81" t="str">
        <f t="shared" si="13"/>
        <v/>
      </c>
      <c r="O443" s="90"/>
      <c r="P443" s="90"/>
      <c r="Q443" s="90"/>
    </row>
    <row r="444" spans="4:17" x14ac:dyDescent="0.25">
      <c r="D444" t="str">
        <f>IF(LEN(G444)&lt;2,"",COUNTIFS(Ouput_table!$I$2:$I$99,Summary_species!G444,Ouput_table!$T$2:$T$99,0))</f>
        <v/>
      </c>
      <c r="E444" t="str">
        <f>IF(LEN(G444)&lt;2,"",COUNTIFS(Ouput_table!$I$2:$I$99,Summary_species!G444,Ouput_table!$T$2:$T$99,"&gt;0"))</f>
        <v/>
      </c>
      <c r="F444" t="str">
        <f>IF(LEN(G444)&lt;2,"",COUNTIF(Ouput_table!$I$2:$I$100,Summary_species!G444))</f>
        <v/>
      </c>
      <c r="H444" t="str">
        <f>IF(LEN(G444)&lt;2,"",SUMIF(Ouput_table!$I$2:$I$100,Summary_species!G444,Ouput_table!$N$2:$N$99))</f>
        <v/>
      </c>
      <c r="I444" t="str">
        <f>IF(LEN(G444)&lt;2,"",SUMIF(Ouput_table!$I$2:$I$100,Summary_species!G444,Ouput_table!$S$2:$S$99))</f>
        <v/>
      </c>
      <c r="J444" s="81" t="str">
        <f t="shared" si="12"/>
        <v/>
      </c>
      <c r="K444" t="str">
        <f>IF(LEN(G444)&lt;2,"",SUMIFS(Ouput_table!$N$2:$N$99,Ouput_table!$I$2:$I$99,Summary_species!G444,Ouput_table!$T$2:$T$99,"&gt;0"))</f>
        <v/>
      </c>
      <c r="L444" t="str">
        <f>IF(LEN(G444)&lt;2,"",SUMIFS(Ouput_table!$S$2:$S$99,Ouput_table!$I$2:$I$99,Summary_species!G444,Ouput_table!$T$2:$T$99,"&gt;0"))</f>
        <v/>
      </c>
      <c r="M444" s="81" t="str">
        <f t="shared" si="13"/>
        <v/>
      </c>
      <c r="O444" s="90"/>
      <c r="P444" s="90"/>
      <c r="Q444" s="90"/>
    </row>
    <row r="445" spans="4:17" x14ac:dyDescent="0.25">
      <c r="D445" t="str">
        <f>IF(LEN(G445)&lt;2,"",COUNTIFS(Ouput_table!$I$2:$I$99,Summary_species!G445,Ouput_table!$T$2:$T$99,0))</f>
        <v/>
      </c>
      <c r="E445" t="str">
        <f>IF(LEN(G445)&lt;2,"",COUNTIFS(Ouput_table!$I$2:$I$99,Summary_species!G445,Ouput_table!$T$2:$T$99,"&gt;0"))</f>
        <v/>
      </c>
      <c r="F445" t="str">
        <f>IF(LEN(G445)&lt;2,"",COUNTIF(Ouput_table!$I$2:$I$100,Summary_species!G445))</f>
        <v/>
      </c>
      <c r="H445" t="str">
        <f>IF(LEN(G445)&lt;2,"",SUMIF(Ouput_table!$I$2:$I$100,Summary_species!G445,Ouput_table!$N$2:$N$99))</f>
        <v/>
      </c>
      <c r="I445" t="str">
        <f>IF(LEN(G445)&lt;2,"",SUMIF(Ouput_table!$I$2:$I$100,Summary_species!G445,Ouput_table!$S$2:$S$99))</f>
        <v/>
      </c>
      <c r="J445" s="81" t="str">
        <f t="shared" si="12"/>
        <v/>
      </c>
      <c r="K445" t="str">
        <f>IF(LEN(G445)&lt;2,"",SUMIFS(Ouput_table!$N$2:$N$99,Ouput_table!$I$2:$I$99,Summary_species!G445,Ouput_table!$T$2:$T$99,"&gt;0"))</f>
        <v/>
      </c>
      <c r="L445" t="str">
        <f>IF(LEN(G445)&lt;2,"",SUMIFS(Ouput_table!$S$2:$S$99,Ouput_table!$I$2:$I$99,Summary_species!G445,Ouput_table!$T$2:$T$99,"&gt;0"))</f>
        <v/>
      </c>
      <c r="M445" s="81" t="str">
        <f t="shared" si="13"/>
        <v/>
      </c>
      <c r="O445" s="90"/>
      <c r="P445" s="90"/>
      <c r="Q445" s="90"/>
    </row>
    <row r="446" spans="4:17" x14ac:dyDescent="0.25">
      <c r="D446" t="str">
        <f>IF(LEN(G446)&lt;2,"",COUNTIFS(Ouput_table!$I$2:$I$99,Summary_species!G446,Ouput_table!$T$2:$T$99,0))</f>
        <v/>
      </c>
      <c r="E446" t="str">
        <f>IF(LEN(G446)&lt;2,"",COUNTIFS(Ouput_table!$I$2:$I$99,Summary_species!G446,Ouput_table!$T$2:$T$99,"&gt;0"))</f>
        <v/>
      </c>
      <c r="F446" t="str">
        <f>IF(LEN(G446)&lt;2,"",COUNTIF(Ouput_table!$I$2:$I$100,Summary_species!G446))</f>
        <v/>
      </c>
      <c r="H446" t="str">
        <f>IF(LEN(G446)&lt;2,"",SUMIF(Ouput_table!$I$2:$I$100,Summary_species!G446,Ouput_table!$N$2:$N$99))</f>
        <v/>
      </c>
      <c r="I446" t="str">
        <f>IF(LEN(G446)&lt;2,"",SUMIF(Ouput_table!$I$2:$I$100,Summary_species!G446,Ouput_table!$S$2:$S$99))</f>
        <v/>
      </c>
      <c r="J446" s="81" t="str">
        <f t="shared" si="12"/>
        <v/>
      </c>
      <c r="K446" t="str">
        <f>IF(LEN(G446)&lt;2,"",SUMIFS(Ouput_table!$N$2:$N$99,Ouput_table!$I$2:$I$99,Summary_species!G446,Ouput_table!$T$2:$T$99,"&gt;0"))</f>
        <v/>
      </c>
      <c r="L446" t="str">
        <f>IF(LEN(G446)&lt;2,"",SUMIFS(Ouput_table!$S$2:$S$99,Ouput_table!$I$2:$I$99,Summary_species!G446,Ouput_table!$T$2:$T$99,"&gt;0"))</f>
        <v/>
      </c>
      <c r="M446" s="81" t="str">
        <f t="shared" si="13"/>
        <v/>
      </c>
      <c r="O446" s="90"/>
      <c r="P446" s="90"/>
      <c r="Q446" s="90"/>
    </row>
    <row r="447" spans="4:17" x14ac:dyDescent="0.25">
      <c r="D447" t="str">
        <f>IF(LEN(G447)&lt;2,"",COUNTIFS(Ouput_table!$I$2:$I$99,Summary_species!G447,Ouput_table!$T$2:$T$99,0))</f>
        <v/>
      </c>
      <c r="E447" t="str">
        <f>IF(LEN(G447)&lt;2,"",COUNTIFS(Ouput_table!$I$2:$I$99,Summary_species!G447,Ouput_table!$T$2:$T$99,"&gt;0"))</f>
        <v/>
      </c>
      <c r="F447" t="str">
        <f>IF(LEN(G447)&lt;2,"",COUNTIF(Ouput_table!$I$2:$I$100,Summary_species!G447))</f>
        <v/>
      </c>
      <c r="H447" t="str">
        <f>IF(LEN(G447)&lt;2,"",SUMIF(Ouput_table!$I$2:$I$100,Summary_species!G447,Ouput_table!$N$2:$N$99))</f>
        <v/>
      </c>
      <c r="I447" t="str">
        <f>IF(LEN(G447)&lt;2,"",SUMIF(Ouput_table!$I$2:$I$100,Summary_species!G447,Ouput_table!$S$2:$S$99))</f>
        <v/>
      </c>
      <c r="J447" s="81" t="str">
        <f t="shared" si="12"/>
        <v/>
      </c>
      <c r="K447" t="str">
        <f>IF(LEN(G447)&lt;2,"",SUMIFS(Ouput_table!$N$2:$N$99,Ouput_table!$I$2:$I$99,Summary_species!G447,Ouput_table!$T$2:$T$99,"&gt;0"))</f>
        <v/>
      </c>
      <c r="L447" t="str">
        <f>IF(LEN(G447)&lt;2,"",SUMIFS(Ouput_table!$S$2:$S$99,Ouput_table!$I$2:$I$99,Summary_species!G447,Ouput_table!$T$2:$T$99,"&gt;0"))</f>
        <v/>
      </c>
      <c r="M447" s="81" t="str">
        <f t="shared" si="13"/>
        <v/>
      </c>
      <c r="O447" s="90"/>
      <c r="P447" s="90"/>
      <c r="Q447" s="90"/>
    </row>
    <row r="448" spans="4:17" x14ac:dyDescent="0.25">
      <c r="D448" t="str">
        <f>IF(LEN(G448)&lt;2,"",COUNTIFS(Ouput_table!$I$2:$I$99,Summary_species!G448,Ouput_table!$T$2:$T$99,0))</f>
        <v/>
      </c>
      <c r="E448" t="str">
        <f>IF(LEN(G448)&lt;2,"",COUNTIFS(Ouput_table!$I$2:$I$99,Summary_species!G448,Ouput_table!$T$2:$T$99,"&gt;0"))</f>
        <v/>
      </c>
      <c r="F448" t="str">
        <f>IF(LEN(G448)&lt;2,"",COUNTIF(Ouput_table!$I$2:$I$100,Summary_species!G448))</f>
        <v/>
      </c>
      <c r="H448" t="str">
        <f>IF(LEN(G448)&lt;2,"",SUMIF(Ouput_table!$I$2:$I$100,Summary_species!G448,Ouput_table!$N$2:$N$99))</f>
        <v/>
      </c>
      <c r="I448" t="str">
        <f>IF(LEN(G448)&lt;2,"",SUMIF(Ouput_table!$I$2:$I$100,Summary_species!G448,Ouput_table!$S$2:$S$99))</f>
        <v/>
      </c>
      <c r="J448" s="81" t="str">
        <f t="shared" si="12"/>
        <v/>
      </c>
      <c r="K448" t="str">
        <f>IF(LEN(G448)&lt;2,"",SUMIFS(Ouput_table!$N$2:$N$99,Ouput_table!$I$2:$I$99,Summary_species!G448,Ouput_table!$T$2:$T$99,"&gt;0"))</f>
        <v/>
      </c>
      <c r="L448" t="str">
        <f>IF(LEN(G448)&lt;2,"",SUMIFS(Ouput_table!$S$2:$S$99,Ouput_table!$I$2:$I$99,Summary_species!G448,Ouput_table!$T$2:$T$99,"&gt;0"))</f>
        <v/>
      </c>
      <c r="M448" s="81" t="str">
        <f t="shared" si="13"/>
        <v/>
      </c>
      <c r="O448" s="90"/>
      <c r="P448" s="90"/>
      <c r="Q448" s="90"/>
    </row>
    <row r="449" spans="4:17" x14ac:dyDescent="0.25">
      <c r="D449" t="str">
        <f>IF(LEN(G449)&lt;2,"",COUNTIFS(Ouput_table!$I$2:$I$99,Summary_species!G449,Ouput_table!$T$2:$T$99,0))</f>
        <v/>
      </c>
      <c r="E449" t="str">
        <f>IF(LEN(G449)&lt;2,"",COUNTIFS(Ouput_table!$I$2:$I$99,Summary_species!G449,Ouput_table!$T$2:$T$99,"&gt;0"))</f>
        <v/>
      </c>
      <c r="F449" t="str">
        <f>IF(LEN(G449)&lt;2,"",COUNTIF(Ouput_table!$I$2:$I$100,Summary_species!G449))</f>
        <v/>
      </c>
      <c r="H449" t="str">
        <f>IF(LEN(G449)&lt;2,"",SUMIF(Ouput_table!$I$2:$I$100,Summary_species!G449,Ouput_table!$N$2:$N$99))</f>
        <v/>
      </c>
      <c r="I449" t="str">
        <f>IF(LEN(G449)&lt;2,"",SUMIF(Ouput_table!$I$2:$I$100,Summary_species!G449,Ouput_table!$S$2:$S$99))</f>
        <v/>
      </c>
      <c r="J449" s="81" t="str">
        <f t="shared" si="12"/>
        <v/>
      </c>
      <c r="K449" t="str">
        <f>IF(LEN(G449)&lt;2,"",SUMIFS(Ouput_table!$N$2:$N$99,Ouput_table!$I$2:$I$99,Summary_species!G449,Ouput_table!$T$2:$T$99,"&gt;0"))</f>
        <v/>
      </c>
      <c r="L449" t="str">
        <f>IF(LEN(G449)&lt;2,"",SUMIFS(Ouput_table!$S$2:$S$99,Ouput_table!$I$2:$I$99,Summary_species!G449,Ouput_table!$T$2:$T$99,"&gt;0"))</f>
        <v/>
      </c>
      <c r="M449" s="81" t="str">
        <f t="shared" si="13"/>
        <v/>
      </c>
      <c r="O449" s="90"/>
      <c r="P449" s="90"/>
      <c r="Q449" s="90"/>
    </row>
    <row r="450" spans="4:17" x14ac:dyDescent="0.25">
      <c r="D450" t="str">
        <f>IF(LEN(G450)&lt;2,"",COUNTIFS(Ouput_table!$I$2:$I$99,Summary_species!G450,Ouput_table!$T$2:$T$99,0))</f>
        <v/>
      </c>
      <c r="E450" t="str">
        <f>IF(LEN(G450)&lt;2,"",COUNTIFS(Ouput_table!$I$2:$I$99,Summary_species!G450,Ouput_table!$T$2:$T$99,"&gt;0"))</f>
        <v/>
      </c>
      <c r="F450" t="str">
        <f>IF(LEN(G450)&lt;2,"",COUNTIF(Ouput_table!$I$2:$I$100,Summary_species!G450))</f>
        <v/>
      </c>
      <c r="H450" t="str">
        <f>IF(LEN(G450)&lt;2,"",SUMIF(Ouput_table!$I$2:$I$100,Summary_species!G450,Ouput_table!$N$2:$N$99))</f>
        <v/>
      </c>
      <c r="I450" t="str">
        <f>IF(LEN(G450)&lt;2,"",SUMIF(Ouput_table!$I$2:$I$100,Summary_species!G450,Ouput_table!$S$2:$S$99))</f>
        <v/>
      </c>
      <c r="J450" s="81" t="str">
        <f t="shared" si="12"/>
        <v/>
      </c>
      <c r="K450" t="str">
        <f>IF(LEN(G450)&lt;2,"",SUMIFS(Ouput_table!$N$2:$N$99,Ouput_table!$I$2:$I$99,Summary_species!G450,Ouput_table!$T$2:$T$99,"&gt;0"))</f>
        <v/>
      </c>
      <c r="L450" t="str">
        <f>IF(LEN(G450)&lt;2,"",SUMIFS(Ouput_table!$S$2:$S$99,Ouput_table!$I$2:$I$99,Summary_species!G450,Ouput_table!$T$2:$T$99,"&gt;0"))</f>
        <v/>
      </c>
      <c r="M450" s="81" t="str">
        <f t="shared" si="13"/>
        <v/>
      </c>
      <c r="O450" s="90"/>
      <c r="P450" s="90"/>
      <c r="Q450" s="90"/>
    </row>
    <row r="451" spans="4:17" x14ac:dyDescent="0.25">
      <c r="D451" t="str">
        <f>IF(LEN(G451)&lt;2,"",COUNTIFS(Ouput_table!$I$2:$I$99,Summary_species!G451,Ouput_table!$T$2:$T$99,0))</f>
        <v/>
      </c>
      <c r="E451" t="str">
        <f>IF(LEN(G451)&lt;2,"",COUNTIFS(Ouput_table!$I$2:$I$99,Summary_species!G451,Ouput_table!$T$2:$T$99,"&gt;0"))</f>
        <v/>
      </c>
      <c r="F451" t="str">
        <f>IF(LEN(G451)&lt;2,"",COUNTIF(Ouput_table!$I$2:$I$100,Summary_species!G451))</f>
        <v/>
      </c>
      <c r="H451" t="str">
        <f>IF(LEN(G451)&lt;2,"",SUMIF(Ouput_table!$I$2:$I$100,Summary_species!G451,Ouput_table!$N$2:$N$99))</f>
        <v/>
      </c>
      <c r="I451" t="str">
        <f>IF(LEN(G451)&lt;2,"",SUMIF(Ouput_table!$I$2:$I$100,Summary_species!G451,Ouput_table!$S$2:$S$99))</f>
        <v/>
      </c>
      <c r="J451" s="81" t="str">
        <f t="shared" si="12"/>
        <v/>
      </c>
      <c r="K451" t="str">
        <f>IF(LEN(G451)&lt;2,"",SUMIFS(Ouput_table!$N$2:$N$99,Ouput_table!$I$2:$I$99,Summary_species!G451,Ouput_table!$T$2:$T$99,"&gt;0"))</f>
        <v/>
      </c>
      <c r="L451" t="str">
        <f>IF(LEN(G451)&lt;2,"",SUMIFS(Ouput_table!$S$2:$S$99,Ouput_table!$I$2:$I$99,Summary_species!G451,Ouput_table!$T$2:$T$99,"&gt;0"))</f>
        <v/>
      </c>
      <c r="M451" s="81" t="str">
        <f t="shared" si="13"/>
        <v/>
      </c>
      <c r="O451" s="90"/>
      <c r="P451" s="90"/>
      <c r="Q451" s="90"/>
    </row>
    <row r="452" spans="4:17" x14ac:dyDescent="0.25">
      <c r="D452" t="str">
        <f>IF(LEN(G452)&lt;2,"",COUNTIFS(Ouput_table!$I$2:$I$99,Summary_species!G452,Ouput_table!$T$2:$T$99,0))</f>
        <v/>
      </c>
      <c r="E452" t="str">
        <f>IF(LEN(G452)&lt;2,"",COUNTIFS(Ouput_table!$I$2:$I$99,Summary_species!G452,Ouput_table!$T$2:$T$99,"&gt;0"))</f>
        <v/>
      </c>
      <c r="F452" t="str">
        <f>IF(LEN(G452)&lt;2,"",COUNTIF(Ouput_table!$I$2:$I$100,Summary_species!G452))</f>
        <v/>
      </c>
      <c r="H452" t="str">
        <f>IF(LEN(G452)&lt;2,"",SUMIF(Ouput_table!$I$2:$I$100,Summary_species!G452,Ouput_table!$N$2:$N$99))</f>
        <v/>
      </c>
      <c r="I452" t="str">
        <f>IF(LEN(G452)&lt;2,"",SUMIF(Ouput_table!$I$2:$I$100,Summary_species!G452,Ouput_table!$S$2:$S$99))</f>
        <v/>
      </c>
      <c r="J452" s="81" t="str">
        <f t="shared" ref="J452:J500" si="14">IF(LEN(G452)&lt;2,"",((H452-I452)/(H452)))</f>
        <v/>
      </c>
      <c r="K452" t="str">
        <f>IF(LEN(G452)&lt;2,"",SUMIFS(Ouput_table!$N$2:$N$99,Ouput_table!$I$2:$I$99,Summary_species!G452,Ouput_table!$T$2:$T$99,"&gt;0"))</f>
        <v/>
      </c>
      <c r="L452" t="str">
        <f>IF(LEN(G452)&lt;2,"",SUMIFS(Ouput_table!$S$2:$S$99,Ouput_table!$I$2:$I$99,Summary_species!G452,Ouput_table!$T$2:$T$99,"&gt;0"))</f>
        <v/>
      </c>
      <c r="M452" s="81" t="str">
        <f t="shared" ref="M452:M500" si="15">IF(LEN(G452)&lt;2,"",((K452-L452)/(K452)))</f>
        <v/>
      </c>
      <c r="O452" s="90"/>
      <c r="P452" s="90"/>
      <c r="Q452" s="90"/>
    </row>
    <row r="453" spans="4:17" x14ac:dyDescent="0.25">
      <c r="D453" t="str">
        <f>IF(LEN(G453)&lt;2,"",COUNTIFS(Ouput_table!$I$2:$I$99,Summary_species!G453,Ouput_table!$T$2:$T$99,0))</f>
        <v/>
      </c>
      <c r="E453" t="str">
        <f>IF(LEN(G453)&lt;2,"",COUNTIFS(Ouput_table!$I$2:$I$99,Summary_species!G453,Ouput_table!$T$2:$T$99,"&gt;0"))</f>
        <v/>
      </c>
      <c r="F453" t="str">
        <f>IF(LEN(G453)&lt;2,"",COUNTIF(Ouput_table!$I$2:$I$100,Summary_species!G453))</f>
        <v/>
      </c>
      <c r="H453" t="str">
        <f>IF(LEN(G453)&lt;2,"",SUMIF(Ouput_table!$I$2:$I$100,Summary_species!G453,Ouput_table!$N$2:$N$99))</f>
        <v/>
      </c>
      <c r="I453" t="str">
        <f>IF(LEN(G453)&lt;2,"",SUMIF(Ouput_table!$I$2:$I$100,Summary_species!G453,Ouput_table!$S$2:$S$99))</f>
        <v/>
      </c>
      <c r="J453" s="81" t="str">
        <f t="shared" si="14"/>
        <v/>
      </c>
      <c r="K453" t="str">
        <f>IF(LEN(G453)&lt;2,"",SUMIFS(Ouput_table!$N$2:$N$99,Ouput_table!$I$2:$I$99,Summary_species!G453,Ouput_table!$T$2:$T$99,"&gt;0"))</f>
        <v/>
      </c>
      <c r="L453" t="str">
        <f>IF(LEN(G453)&lt;2,"",SUMIFS(Ouput_table!$S$2:$S$99,Ouput_table!$I$2:$I$99,Summary_species!G453,Ouput_table!$T$2:$T$99,"&gt;0"))</f>
        <v/>
      </c>
      <c r="M453" s="81" t="str">
        <f t="shared" si="15"/>
        <v/>
      </c>
      <c r="O453" s="90"/>
      <c r="P453" s="90"/>
      <c r="Q453" s="90"/>
    </row>
    <row r="454" spans="4:17" x14ac:dyDescent="0.25">
      <c r="D454" t="str">
        <f>IF(LEN(G454)&lt;2,"",COUNTIFS(Ouput_table!$I$2:$I$99,Summary_species!G454,Ouput_table!$T$2:$T$99,0))</f>
        <v/>
      </c>
      <c r="E454" t="str">
        <f>IF(LEN(G454)&lt;2,"",COUNTIFS(Ouput_table!$I$2:$I$99,Summary_species!G454,Ouput_table!$T$2:$T$99,"&gt;0"))</f>
        <v/>
      </c>
      <c r="F454" t="str">
        <f>IF(LEN(G454)&lt;2,"",COUNTIF(Ouput_table!$I$2:$I$100,Summary_species!G454))</f>
        <v/>
      </c>
      <c r="H454" t="str">
        <f>IF(LEN(G454)&lt;2,"",SUMIF(Ouput_table!$I$2:$I$100,Summary_species!G454,Ouput_table!$N$2:$N$99))</f>
        <v/>
      </c>
      <c r="I454" t="str">
        <f>IF(LEN(G454)&lt;2,"",SUMIF(Ouput_table!$I$2:$I$100,Summary_species!G454,Ouput_table!$S$2:$S$99))</f>
        <v/>
      </c>
      <c r="J454" s="81" t="str">
        <f t="shared" si="14"/>
        <v/>
      </c>
      <c r="K454" t="str">
        <f>IF(LEN(G454)&lt;2,"",SUMIFS(Ouput_table!$N$2:$N$99,Ouput_table!$I$2:$I$99,Summary_species!G454,Ouput_table!$T$2:$T$99,"&gt;0"))</f>
        <v/>
      </c>
      <c r="L454" t="str">
        <f>IF(LEN(G454)&lt;2,"",SUMIFS(Ouput_table!$S$2:$S$99,Ouput_table!$I$2:$I$99,Summary_species!G454,Ouput_table!$T$2:$T$99,"&gt;0"))</f>
        <v/>
      </c>
      <c r="M454" s="81" t="str">
        <f t="shared" si="15"/>
        <v/>
      </c>
      <c r="O454" s="90"/>
      <c r="P454" s="90"/>
      <c r="Q454" s="90"/>
    </row>
    <row r="455" spans="4:17" x14ac:dyDescent="0.25">
      <c r="D455" t="str">
        <f>IF(LEN(G455)&lt;2,"",COUNTIFS(Ouput_table!$I$2:$I$99,Summary_species!G455,Ouput_table!$T$2:$T$99,0))</f>
        <v/>
      </c>
      <c r="E455" t="str">
        <f>IF(LEN(G455)&lt;2,"",COUNTIFS(Ouput_table!$I$2:$I$99,Summary_species!G455,Ouput_table!$T$2:$T$99,"&gt;0"))</f>
        <v/>
      </c>
      <c r="F455" t="str">
        <f>IF(LEN(G455)&lt;2,"",COUNTIF(Ouput_table!$I$2:$I$100,Summary_species!G455))</f>
        <v/>
      </c>
      <c r="H455" t="str">
        <f>IF(LEN(G455)&lt;2,"",SUMIF(Ouput_table!$I$2:$I$100,Summary_species!G455,Ouput_table!$N$2:$N$99))</f>
        <v/>
      </c>
      <c r="I455" t="str">
        <f>IF(LEN(G455)&lt;2,"",SUMIF(Ouput_table!$I$2:$I$100,Summary_species!G455,Ouput_table!$S$2:$S$99))</f>
        <v/>
      </c>
      <c r="J455" s="81" t="str">
        <f t="shared" si="14"/>
        <v/>
      </c>
      <c r="K455" t="str">
        <f>IF(LEN(G455)&lt;2,"",SUMIFS(Ouput_table!$N$2:$N$99,Ouput_table!$I$2:$I$99,Summary_species!G455,Ouput_table!$T$2:$T$99,"&gt;0"))</f>
        <v/>
      </c>
      <c r="L455" t="str">
        <f>IF(LEN(G455)&lt;2,"",SUMIFS(Ouput_table!$S$2:$S$99,Ouput_table!$I$2:$I$99,Summary_species!G455,Ouput_table!$T$2:$T$99,"&gt;0"))</f>
        <v/>
      </c>
      <c r="M455" s="81" t="str">
        <f t="shared" si="15"/>
        <v/>
      </c>
      <c r="O455" s="90"/>
      <c r="P455" s="90"/>
      <c r="Q455" s="90"/>
    </row>
    <row r="456" spans="4:17" x14ac:dyDescent="0.25">
      <c r="D456" t="str">
        <f>IF(LEN(G456)&lt;2,"",COUNTIFS(Ouput_table!$I$2:$I$99,Summary_species!G456,Ouput_table!$T$2:$T$99,0))</f>
        <v/>
      </c>
      <c r="E456" t="str">
        <f>IF(LEN(G456)&lt;2,"",COUNTIFS(Ouput_table!$I$2:$I$99,Summary_species!G456,Ouput_table!$T$2:$T$99,"&gt;0"))</f>
        <v/>
      </c>
      <c r="F456" t="str">
        <f>IF(LEN(G456)&lt;2,"",COUNTIF(Ouput_table!$I$2:$I$100,Summary_species!G456))</f>
        <v/>
      </c>
      <c r="H456" t="str">
        <f>IF(LEN(G456)&lt;2,"",SUMIF(Ouput_table!$I$2:$I$100,Summary_species!G456,Ouput_table!$N$2:$N$99))</f>
        <v/>
      </c>
      <c r="I456" t="str">
        <f>IF(LEN(G456)&lt;2,"",SUMIF(Ouput_table!$I$2:$I$100,Summary_species!G456,Ouput_table!$S$2:$S$99))</f>
        <v/>
      </c>
      <c r="J456" s="81" t="str">
        <f t="shared" si="14"/>
        <v/>
      </c>
      <c r="K456" t="str">
        <f>IF(LEN(G456)&lt;2,"",SUMIFS(Ouput_table!$N$2:$N$99,Ouput_table!$I$2:$I$99,Summary_species!G456,Ouput_table!$T$2:$T$99,"&gt;0"))</f>
        <v/>
      </c>
      <c r="L456" t="str">
        <f>IF(LEN(G456)&lt;2,"",SUMIFS(Ouput_table!$S$2:$S$99,Ouput_table!$I$2:$I$99,Summary_species!G456,Ouput_table!$T$2:$T$99,"&gt;0"))</f>
        <v/>
      </c>
      <c r="M456" s="81" t="str">
        <f t="shared" si="15"/>
        <v/>
      </c>
      <c r="O456" s="90"/>
      <c r="P456" s="90"/>
      <c r="Q456" s="90"/>
    </row>
    <row r="457" spans="4:17" x14ac:dyDescent="0.25">
      <c r="D457" t="str">
        <f>IF(LEN(G457)&lt;2,"",COUNTIFS(Ouput_table!$I$2:$I$99,Summary_species!G457,Ouput_table!$T$2:$T$99,0))</f>
        <v/>
      </c>
      <c r="E457" t="str">
        <f>IF(LEN(G457)&lt;2,"",COUNTIFS(Ouput_table!$I$2:$I$99,Summary_species!G457,Ouput_table!$T$2:$T$99,"&gt;0"))</f>
        <v/>
      </c>
      <c r="F457" t="str">
        <f>IF(LEN(G457)&lt;2,"",COUNTIF(Ouput_table!$I$2:$I$100,Summary_species!G457))</f>
        <v/>
      </c>
      <c r="H457" t="str">
        <f>IF(LEN(G457)&lt;2,"",SUMIF(Ouput_table!$I$2:$I$100,Summary_species!G457,Ouput_table!$N$2:$N$99))</f>
        <v/>
      </c>
      <c r="I457" t="str">
        <f>IF(LEN(G457)&lt;2,"",SUMIF(Ouput_table!$I$2:$I$100,Summary_species!G457,Ouput_table!$S$2:$S$99))</f>
        <v/>
      </c>
      <c r="J457" s="81" t="str">
        <f t="shared" si="14"/>
        <v/>
      </c>
      <c r="K457" t="str">
        <f>IF(LEN(G457)&lt;2,"",SUMIFS(Ouput_table!$N$2:$N$99,Ouput_table!$I$2:$I$99,Summary_species!G457,Ouput_table!$T$2:$T$99,"&gt;0"))</f>
        <v/>
      </c>
      <c r="L457" t="str">
        <f>IF(LEN(G457)&lt;2,"",SUMIFS(Ouput_table!$S$2:$S$99,Ouput_table!$I$2:$I$99,Summary_species!G457,Ouput_table!$T$2:$T$99,"&gt;0"))</f>
        <v/>
      </c>
      <c r="M457" s="81" t="str">
        <f t="shared" si="15"/>
        <v/>
      </c>
      <c r="O457" s="90"/>
      <c r="P457" s="90"/>
      <c r="Q457" s="90"/>
    </row>
    <row r="458" spans="4:17" x14ac:dyDescent="0.25">
      <c r="D458" t="str">
        <f>IF(LEN(G458)&lt;2,"",COUNTIFS(Ouput_table!$I$2:$I$99,Summary_species!G458,Ouput_table!$T$2:$T$99,0))</f>
        <v/>
      </c>
      <c r="E458" t="str">
        <f>IF(LEN(G458)&lt;2,"",COUNTIFS(Ouput_table!$I$2:$I$99,Summary_species!G458,Ouput_table!$T$2:$T$99,"&gt;0"))</f>
        <v/>
      </c>
      <c r="F458" t="str">
        <f>IF(LEN(G458)&lt;2,"",COUNTIF(Ouput_table!$I$2:$I$100,Summary_species!G458))</f>
        <v/>
      </c>
      <c r="H458" t="str">
        <f>IF(LEN(G458)&lt;2,"",SUMIF(Ouput_table!$I$2:$I$100,Summary_species!G458,Ouput_table!$N$2:$N$99))</f>
        <v/>
      </c>
      <c r="I458" t="str">
        <f>IF(LEN(G458)&lt;2,"",SUMIF(Ouput_table!$I$2:$I$100,Summary_species!G458,Ouput_table!$S$2:$S$99))</f>
        <v/>
      </c>
      <c r="J458" s="81" t="str">
        <f t="shared" si="14"/>
        <v/>
      </c>
      <c r="K458" t="str">
        <f>IF(LEN(G458)&lt;2,"",SUMIFS(Ouput_table!$N$2:$N$99,Ouput_table!$I$2:$I$99,Summary_species!G458,Ouput_table!$T$2:$T$99,"&gt;0"))</f>
        <v/>
      </c>
      <c r="L458" t="str">
        <f>IF(LEN(G458)&lt;2,"",SUMIFS(Ouput_table!$S$2:$S$99,Ouput_table!$I$2:$I$99,Summary_species!G458,Ouput_table!$T$2:$T$99,"&gt;0"))</f>
        <v/>
      </c>
      <c r="M458" s="81" t="str">
        <f t="shared" si="15"/>
        <v/>
      </c>
      <c r="O458" s="90"/>
      <c r="P458" s="90"/>
      <c r="Q458" s="90"/>
    </row>
    <row r="459" spans="4:17" x14ac:dyDescent="0.25">
      <c r="D459" t="str">
        <f>IF(LEN(G459)&lt;2,"",COUNTIFS(Ouput_table!$I$2:$I$99,Summary_species!G459,Ouput_table!$T$2:$T$99,0))</f>
        <v/>
      </c>
      <c r="E459" t="str">
        <f>IF(LEN(G459)&lt;2,"",COUNTIFS(Ouput_table!$I$2:$I$99,Summary_species!G459,Ouput_table!$T$2:$T$99,"&gt;0"))</f>
        <v/>
      </c>
      <c r="F459" t="str">
        <f>IF(LEN(G459)&lt;2,"",COUNTIF(Ouput_table!$I$2:$I$100,Summary_species!G459))</f>
        <v/>
      </c>
      <c r="H459" t="str">
        <f>IF(LEN(G459)&lt;2,"",SUMIF(Ouput_table!$I$2:$I$100,Summary_species!G459,Ouput_table!$N$2:$N$99))</f>
        <v/>
      </c>
      <c r="I459" t="str">
        <f>IF(LEN(G459)&lt;2,"",SUMIF(Ouput_table!$I$2:$I$100,Summary_species!G459,Ouput_table!$S$2:$S$99))</f>
        <v/>
      </c>
      <c r="J459" s="81" t="str">
        <f t="shared" si="14"/>
        <v/>
      </c>
      <c r="K459" t="str">
        <f>IF(LEN(G459)&lt;2,"",SUMIFS(Ouput_table!$N$2:$N$99,Ouput_table!$I$2:$I$99,Summary_species!G459,Ouput_table!$T$2:$T$99,"&gt;0"))</f>
        <v/>
      </c>
      <c r="L459" t="str">
        <f>IF(LEN(G459)&lt;2,"",SUMIFS(Ouput_table!$S$2:$S$99,Ouput_table!$I$2:$I$99,Summary_species!G459,Ouput_table!$T$2:$T$99,"&gt;0"))</f>
        <v/>
      </c>
      <c r="M459" s="81" t="str">
        <f t="shared" si="15"/>
        <v/>
      </c>
      <c r="O459" s="90"/>
      <c r="P459" s="90"/>
      <c r="Q459" s="90"/>
    </row>
    <row r="460" spans="4:17" x14ac:dyDescent="0.25">
      <c r="D460" t="str">
        <f>IF(LEN(G460)&lt;2,"",COUNTIFS(Ouput_table!$I$2:$I$99,Summary_species!G460,Ouput_table!$T$2:$T$99,0))</f>
        <v/>
      </c>
      <c r="E460" t="str">
        <f>IF(LEN(G460)&lt;2,"",COUNTIFS(Ouput_table!$I$2:$I$99,Summary_species!G460,Ouput_table!$T$2:$T$99,"&gt;0"))</f>
        <v/>
      </c>
      <c r="F460" t="str">
        <f>IF(LEN(G460)&lt;2,"",COUNTIF(Ouput_table!$I$2:$I$100,Summary_species!G460))</f>
        <v/>
      </c>
      <c r="H460" t="str">
        <f>IF(LEN(G460)&lt;2,"",SUMIF(Ouput_table!$I$2:$I$100,Summary_species!G460,Ouput_table!$N$2:$N$99))</f>
        <v/>
      </c>
      <c r="I460" t="str">
        <f>IF(LEN(G460)&lt;2,"",SUMIF(Ouput_table!$I$2:$I$100,Summary_species!G460,Ouput_table!$S$2:$S$99))</f>
        <v/>
      </c>
      <c r="J460" s="81" t="str">
        <f t="shared" si="14"/>
        <v/>
      </c>
      <c r="K460" t="str">
        <f>IF(LEN(G460)&lt;2,"",SUMIFS(Ouput_table!$N$2:$N$99,Ouput_table!$I$2:$I$99,Summary_species!G460,Ouput_table!$T$2:$T$99,"&gt;0"))</f>
        <v/>
      </c>
      <c r="L460" t="str">
        <f>IF(LEN(G460)&lt;2,"",SUMIFS(Ouput_table!$S$2:$S$99,Ouput_table!$I$2:$I$99,Summary_species!G460,Ouput_table!$T$2:$T$99,"&gt;0"))</f>
        <v/>
      </c>
      <c r="M460" s="81" t="str">
        <f t="shared" si="15"/>
        <v/>
      </c>
      <c r="O460" s="90"/>
      <c r="P460" s="90"/>
      <c r="Q460" s="90"/>
    </row>
    <row r="461" spans="4:17" x14ac:dyDescent="0.25">
      <c r="D461" t="str">
        <f>IF(LEN(G461)&lt;2,"",COUNTIFS(Ouput_table!$I$2:$I$99,Summary_species!G461,Ouput_table!$T$2:$T$99,0))</f>
        <v/>
      </c>
      <c r="E461" t="str">
        <f>IF(LEN(G461)&lt;2,"",COUNTIFS(Ouput_table!$I$2:$I$99,Summary_species!G461,Ouput_table!$T$2:$T$99,"&gt;0"))</f>
        <v/>
      </c>
      <c r="F461" t="str">
        <f>IF(LEN(G461)&lt;2,"",COUNTIF(Ouput_table!$I$2:$I$100,Summary_species!G461))</f>
        <v/>
      </c>
      <c r="H461" t="str">
        <f>IF(LEN(G461)&lt;2,"",SUMIF(Ouput_table!$I$2:$I$100,Summary_species!G461,Ouput_table!$N$2:$N$99))</f>
        <v/>
      </c>
      <c r="I461" t="str">
        <f>IF(LEN(G461)&lt;2,"",SUMIF(Ouput_table!$I$2:$I$100,Summary_species!G461,Ouput_table!$S$2:$S$99))</f>
        <v/>
      </c>
      <c r="J461" s="81" t="str">
        <f t="shared" si="14"/>
        <v/>
      </c>
      <c r="K461" t="str">
        <f>IF(LEN(G461)&lt;2,"",SUMIFS(Ouput_table!$N$2:$N$99,Ouput_table!$I$2:$I$99,Summary_species!G461,Ouput_table!$T$2:$T$99,"&gt;0"))</f>
        <v/>
      </c>
      <c r="L461" t="str">
        <f>IF(LEN(G461)&lt;2,"",SUMIFS(Ouput_table!$S$2:$S$99,Ouput_table!$I$2:$I$99,Summary_species!G461,Ouput_table!$T$2:$T$99,"&gt;0"))</f>
        <v/>
      </c>
      <c r="M461" s="81" t="str">
        <f t="shared" si="15"/>
        <v/>
      </c>
      <c r="O461" s="90"/>
      <c r="P461" s="90"/>
      <c r="Q461" s="90"/>
    </row>
    <row r="462" spans="4:17" x14ac:dyDescent="0.25">
      <c r="D462" t="str">
        <f>IF(LEN(G462)&lt;2,"",COUNTIFS(Ouput_table!$I$2:$I$99,Summary_species!G462,Ouput_table!$T$2:$T$99,0))</f>
        <v/>
      </c>
      <c r="E462" t="str">
        <f>IF(LEN(G462)&lt;2,"",COUNTIFS(Ouput_table!$I$2:$I$99,Summary_species!G462,Ouput_table!$T$2:$T$99,"&gt;0"))</f>
        <v/>
      </c>
      <c r="F462" t="str">
        <f>IF(LEN(G462)&lt;2,"",COUNTIF(Ouput_table!$I$2:$I$100,Summary_species!G462))</f>
        <v/>
      </c>
      <c r="H462" t="str">
        <f>IF(LEN(G462)&lt;2,"",SUMIF(Ouput_table!$I$2:$I$100,Summary_species!G462,Ouput_table!$N$2:$N$99))</f>
        <v/>
      </c>
      <c r="I462" t="str">
        <f>IF(LEN(G462)&lt;2,"",SUMIF(Ouput_table!$I$2:$I$100,Summary_species!G462,Ouput_table!$S$2:$S$99))</f>
        <v/>
      </c>
      <c r="J462" s="81" t="str">
        <f t="shared" si="14"/>
        <v/>
      </c>
      <c r="K462" t="str">
        <f>IF(LEN(G462)&lt;2,"",SUMIFS(Ouput_table!$N$2:$N$99,Ouput_table!$I$2:$I$99,Summary_species!G462,Ouput_table!$T$2:$T$99,"&gt;0"))</f>
        <v/>
      </c>
      <c r="L462" t="str">
        <f>IF(LEN(G462)&lt;2,"",SUMIFS(Ouput_table!$S$2:$S$99,Ouput_table!$I$2:$I$99,Summary_species!G462,Ouput_table!$T$2:$T$99,"&gt;0"))</f>
        <v/>
      </c>
      <c r="M462" s="81" t="str">
        <f t="shared" si="15"/>
        <v/>
      </c>
      <c r="O462" s="90"/>
      <c r="P462" s="90"/>
      <c r="Q462" s="90"/>
    </row>
    <row r="463" spans="4:17" x14ac:dyDescent="0.25">
      <c r="D463" t="str">
        <f>IF(LEN(G463)&lt;2,"",COUNTIFS(Ouput_table!$I$2:$I$99,Summary_species!G463,Ouput_table!$T$2:$T$99,0))</f>
        <v/>
      </c>
      <c r="E463" t="str">
        <f>IF(LEN(G463)&lt;2,"",COUNTIFS(Ouput_table!$I$2:$I$99,Summary_species!G463,Ouput_table!$T$2:$T$99,"&gt;0"))</f>
        <v/>
      </c>
      <c r="F463" t="str">
        <f>IF(LEN(G463)&lt;2,"",COUNTIF(Ouput_table!$I$2:$I$100,Summary_species!G463))</f>
        <v/>
      </c>
      <c r="H463" t="str">
        <f>IF(LEN(G463)&lt;2,"",SUMIF(Ouput_table!$I$2:$I$100,Summary_species!G463,Ouput_table!$N$2:$N$99))</f>
        <v/>
      </c>
      <c r="I463" t="str">
        <f>IF(LEN(G463)&lt;2,"",SUMIF(Ouput_table!$I$2:$I$100,Summary_species!G463,Ouput_table!$S$2:$S$99))</f>
        <v/>
      </c>
      <c r="J463" s="81" t="str">
        <f t="shared" si="14"/>
        <v/>
      </c>
      <c r="K463" t="str">
        <f>IF(LEN(G463)&lt;2,"",SUMIFS(Ouput_table!$N$2:$N$99,Ouput_table!$I$2:$I$99,Summary_species!G463,Ouput_table!$T$2:$T$99,"&gt;0"))</f>
        <v/>
      </c>
      <c r="L463" t="str">
        <f>IF(LEN(G463)&lt;2,"",SUMIFS(Ouput_table!$S$2:$S$99,Ouput_table!$I$2:$I$99,Summary_species!G463,Ouput_table!$T$2:$T$99,"&gt;0"))</f>
        <v/>
      </c>
      <c r="M463" s="81" t="str">
        <f t="shared" si="15"/>
        <v/>
      </c>
      <c r="O463" s="90"/>
      <c r="P463" s="90"/>
      <c r="Q463" s="90"/>
    </row>
    <row r="464" spans="4:17" x14ac:dyDescent="0.25">
      <c r="D464" t="str">
        <f>IF(LEN(G464)&lt;2,"",COUNTIFS(Ouput_table!$I$2:$I$99,Summary_species!G464,Ouput_table!$T$2:$T$99,0))</f>
        <v/>
      </c>
      <c r="E464" t="str">
        <f>IF(LEN(G464)&lt;2,"",COUNTIFS(Ouput_table!$I$2:$I$99,Summary_species!G464,Ouput_table!$T$2:$T$99,"&gt;0"))</f>
        <v/>
      </c>
      <c r="F464" t="str">
        <f>IF(LEN(G464)&lt;2,"",COUNTIF(Ouput_table!$I$2:$I$100,Summary_species!G464))</f>
        <v/>
      </c>
      <c r="H464" t="str">
        <f>IF(LEN(G464)&lt;2,"",SUMIF(Ouput_table!$I$2:$I$100,Summary_species!G464,Ouput_table!$N$2:$N$99))</f>
        <v/>
      </c>
      <c r="I464" t="str">
        <f>IF(LEN(G464)&lt;2,"",SUMIF(Ouput_table!$I$2:$I$100,Summary_species!G464,Ouput_table!$S$2:$S$99))</f>
        <v/>
      </c>
      <c r="J464" s="81" t="str">
        <f t="shared" si="14"/>
        <v/>
      </c>
      <c r="K464" t="str">
        <f>IF(LEN(G464)&lt;2,"",SUMIFS(Ouput_table!$N$2:$N$99,Ouput_table!$I$2:$I$99,Summary_species!G464,Ouput_table!$T$2:$T$99,"&gt;0"))</f>
        <v/>
      </c>
      <c r="L464" t="str">
        <f>IF(LEN(G464)&lt;2,"",SUMIFS(Ouput_table!$S$2:$S$99,Ouput_table!$I$2:$I$99,Summary_species!G464,Ouput_table!$T$2:$T$99,"&gt;0"))</f>
        <v/>
      </c>
      <c r="M464" s="81" t="str">
        <f t="shared" si="15"/>
        <v/>
      </c>
      <c r="O464" s="90"/>
      <c r="P464" s="90"/>
      <c r="Q464" s="90"/>
    </row>
    <row r="465" spans="4:17" x14ac:dyDescent="0.25">
      <c r="D465" t="str">
        <f>IF(LEN(G465)&lt;2,"",COUNTIFS(Ouput_table!$I$2:$I$99,Summary_species!G465,Ouput_table!$T$2:$T$99,0))</f>
        <v/>
      </c>
      <c r="E465" t="str">
        <f>IF(LEN(G465)&lt;2,"",COUNTIFS(Ouput_table!$I$2:$I$99,Summary_species!G465,Ouput_table!$T$2:$T$99,"&gt;0"))</f>
        <v/>
      </c>
      <c r="F465" t="str">
        <f>IF(LEN(G465)&lt;2,"",COUNTIF(Ouput_table!$I$2:$I$100,Summary_species!G465))</f>
        <v/>
      </c>
      <c r="H465" t="str">
        <f>IF(LEN(G465)&lt;2,"",SUMIF(Ouput_table!$I$2:$I$100,Summary_species!G465,Ouput_table!$N$2:$N$99))</f>
        <v/>
      </c>
      <c r="I465" t="str">
        <f>IF(LEN(G465)&lt;2,"",SUMIF(Ouput_table!$I$2:$I$100,Summary_species!G465,Ouput_table!$S$2:$S$99))</f>
        <v/>
      </c>
      <c r="J465" s="81" t="str">
        <f t="shared" si="14"/>
        <v/>
      </c>
      <c r="K465" t="str">
        <f>IF(LEN(G465)&lt;2,"",SUMIFS(Ouput_table!$N$2:$N$99,Ouput_table!$I$2:$I$99,Summary_species!G465,Ouput_table!$T$2:$T$99,"&gt;0"))</f>
        <v/>
      </c>
      <c r="L465" t="str">
        <f>IF(LEN(G465)&lt;2,"",SUMIFS(Ouput_table!$S$2:$S$99,Ouput_table!$I$2:$I$99,Summary_species!G465,Ouput_table!$T$2:$T$99,"&gt;0"))</f>
        <v/>
      </c>
      <c r="M465" s="81" t="str">
        <f t="shared" si="15"/>
        <v/>
      </c>
      <c r="O465" s="90"/>
      <c r="P465" s="90"/>
      <c r="Q465" s="90"/>
    </row>
    <row r="466" spans="4:17" x14ac:dyDescent="0.25">
      <c r="D466" t="str">
        <f>IF(LEN(G466)&lt;2,"",COUNTIFS(Ouput_table!$I$2:$I$99,Summary_species!G466,Ouput_table!$T$2:$T$99,0))</f>
        <v/>
      </c>
      <c r="E466" t="str">
        <f>IF(LEN(G466)&lt;2,"",COUNTIFS(Ouput_table!$I$2:$I$99,Summary_species!G466,Ouput_table!$T$2:$T$99,"&gt;0"))</f>
        <v/>
      </c>
      <c r="F466" t="str">
        <f>IF(LEN(G466)&lt;2,"",COUNTIF(Ouput_table!$I$2:$I$100,Summary_species!G466))</f>
        <v/>
      </c>
      <c r="H466" t="str">
        <f>IF(LEN(G466)&lt;2,"",SUMIF(Ouput_table!$I$2:$I$100,Summary_species!G466,Ouput_table!$N$2:$N$99))</f>
        <v/>
      </c>
      <c r="I466" t="str">
        <f>IF(LEN(G466)&lt;2,"",SUMIF(Ouput_table!$I$2:$I$100,Summary_species!G466,Ouput_table!$S$2:$S$99))</f>
        <v/>
      </c>
      <c r="J466" s="81" t="str">
        <f t="shared" si="14"/>
        <v/>
      </c>
      <c r="K466" t="str">
        <f>IF(LEN(G466)&lt;2,"",SUMIFS(Ouput_table!$N$2:$N$99,Ouput_table!$I$2:$I$99,Summary_species!G466,Ouput_table!$T$2:$T$99,"&gt;0"))</f>
        <v/>
      </c>
      <c r="L466" t="str">
        <f>IF(LEN(G466)&lt;2,"",SUMIFS(Ouput_table!$S$2:$S$99,Ouput_table!$I$2:$I$99,Summary_species!G466,Ouput_table!$T$2:$T$99,"&gt;0"))</f>
        <v/>
      </c>
      <c r="M466" s="81" t="str">
        <f t="shared" si="15"/>
        <v/>
      </c>
      <c r="O466" s="90"/>
      <c r="P466" s="90"/>
      <c r="Q466" s="90"/>
    </row>
    <row r="467" spans="4:17" x14ac:dyDescent="0.25">
      <c r="D467" t="str">
        <f>IF(LEN(G467)&lt;2,"",COUNTIFS(Ouput_table!$I$2:$I$99,Summary_species!G467,Ouput_table!$T$2:$T$99,0))</f>
        <v/>
      </c>
      <c r="E467" t="str">
        <f>IF(LEN(G467)&lt;2,"",COUNTIFS(Ouput_table!$I$2:$I$99,Summary_species!G467,Ouput_table!$T$2:$T$99,"&gt;0"))</f>
        <v/>
      </c>
      <c r="F467" t="str">
        <f>IF(LEN(G467)&lt;2,"",COUNTIF(Ouput_table!$I$2:$I$100,Summary_species!G467))</f>
        <v/>
      </c>
      <c r="H467" t="str">
        <f>IF(LEN(G467)&lt;2,"",SUMIF(Ouput_table!$I$2:$I$100,Summary_species!G467,Ouput_table!$N$2:$N$99))</f>
        <v/>
      </c>
      <c r="I467" t="str">
        <f>IF(LEN(G467)&lt;2,"",SUMIF(Ouput_table!$I$2:$I$100,Summary_species!G467,Ouput_table!$S$2:$S$99))</f>
        <v/>
      </c>
      <c r="J467" s="81" t="str">
        <f t="shared" si="14"/>
        <v/>
      </c>
      <c r="K467" t="str">
        <f>IF(LEN(G467)&lt;2,"",SUMIFS(Ouput_table!$N$2:$N$99,Ouput_table!$I$2:$I$99,Summary_species!G467,Ouput_table!$T$2:$T$99,"&gt;0"))</f>
        <v/>
      </c>
      <c r="L467" t="str">
        <f>IF(LEN(G467)&lt;2,"",SUMIFS(Ouput_table!$S$2:$S$99,Ouput_table!$I$2:$I$99,Summary_species!G467,Ouput_table!$T$2:$T$99,"&gt;0"))</f>
        <v/>
      </c>
      <c r="M467" s="81" t="str">
        <f t="shared" si="15"/>
        <v/>
      </c>
      <c r="O467" s="90"/>
      <c r="P467" s="90"/>
      <c r="Q467" s="90"/>
    </row>
    <row r="468" spans="4:17" x14ac:dyDescent="0.25">
      <c r="D468" t="str">
        <f>IF(LEN(G468)&lt;2,"",COUNTIFS(Ouput_table!$I$2:$I$99,Summary_species!G468,Ouput_table!$T$2:$T$99,0))</f>
        <v/>
      </c>
      <c r="E468" t="str">
        <f>IF(LEN(G468)&lt;2,"",COUNTIFS(Ouput_table!$I$2:$I$99,Summary_species!G468,Ouput_table!$T$2:$T$99,"&gt;0"))</f>
        <v/>
      </c>
      <c r="F468" t="str">
        <f>IF(LEN(G468)&lt;2,"",COUNTIF(Ouput_table!$I$2:$I$100,Summary_species!G468))</f>
        <v/>
      </c>
      <c r="H468" t="str">
        <f>IF(LEN(G468)&lt;2,"",SUMIF(Ouput_table!$I$2:$I$100,Summary_species!G468,Ouput_table!$N$2:$N$99))</f>
        <v/>
      </c>
      <c r="I468" t="str">
        <f>IF(LEN(G468)&lt;2,"",SUMIF(Ouput_table!$I$2:$I$100,Summary_species!G468,Ouput_table!$S$2:$S$99))</f>
        <v/>
      </c>
      <c r="J468" s="81" t="str">
        <f t="shared" si="14"/>
        <v/>
      </c>
      <c r="K468" t="str">
        <f>IF(LEN(G468)&lt;2,"",SUMIFS(Ouput_table!$N$2:$N$99,Ouput_table!$I$2:$I$99,Summary_species!G468,Ouput_table!$T$2:$T$99,"&gt;0"))</f>
        <v/>
      </c>
      <c r="L468" t="str">
        <f>IF(LEN(G468)&lt;2,"",SUMIFS(Ouput_table!$S$2:$S$99,Ouput_table!$I$2:$I$99,Summary_species!G468,Ouput_table!$T$2:$T$99,"&gt;0"))</f>
        <v/>
      </c>
      <c r="M468" s="81" t="str">
        <f t="shared" si="15"/>
        <v/>
      </c>
      <c r="O468" s="90"/>
      <c r="P468" s="90"/>
      <c r="Q468" s="90"/>
    </row>
    <row r="469" spans="4:17" x14ac:dyDescent="0.25">
      <c r="D469" t="str">
        <f>IF(LEN(G469)&lt;2,"",COUNTIFS(Ouput_table!$I$2:$I$99,Summary_species!G469,Ouput_table!$T$2:$T$99,0))</f>
        <v/>
      </c>
      <c r="E469" t="str">
        <f>IF(LEN(G469)&lt;2,"",COUNTIFS(Ouput_table!$I$2:$I$99,Summary_species!G469,Ouput_table!$T$2:$T$99,"&gt;0"))</f>
        <v/>
      </c>
      <c r="F469" t="str">
        <f>IF(LEN(G469)&lt;2,"",COUNTIF(Ouput_table!$I$2:$I$100,Summary_species!G469))</f>
        <v/>
      </c>
      <c r="H469" t="str">
        <f>IF(LEN(G469)&lt;2,"",SUMIF(Ouput_table!$I$2:$I$100,Summary_species!G469,Ouput_table!$N$2:$N$99))</f>
        <v/>
      </c>
      <c r="I469" t="str">
        <f>IF(LEN(G469)&lt;2,"",SUMIF(Ouput_table!$I$2:$I$100,Summary_species!G469,Ouput_table!$S$2:$S$99))</f>
        <v/>
      </c>
      <c r="J469" s="81" t="str">
        <f t="shared" si="14"/>
        <v/>
      </c>
      <c r="K469" t="str">
        <f>IF(LEN(G469)&lt;2,"",SUMIFS(Ouput_table!$N$2:$N$99,Ouput_table!$I$2:$I$99,Summary_species!G469,Ouput_table!$T$2:$T$99,"&gt;0"))</f>
        <v/>
      </c>
      <c r="L469" t="str">
        <f>IF(LEN(G469)&lt;2,"",SUMIFS(Ouput_table!$S$2:$S$99,Ouput_table!$I$2:$I$99,Summary_species!G469,Ouput_table!$T$2:$T$99,"&gt;0"))</f>
        <v/>
      </c>
      <c r="M469" s="81" t="str">
        <f t="shared" si="15"/>
        <v/>
      </c>
      <c r="O469" s="90"/>
      <c r="P469" s="90"/>
      <c r="Q469" s="90"/>
    </row>
    <row r="470" spans="4:17" x14ac:dyDescent="0.25">
      <c r="D470" t="str">
        <f>IF(LEN(G470)&lt;2,"",COUNTIFS(Ouput_table!$I$2:$I$99,Summary_species!G470,Ouput_table!$T$2:$T$99,0))</f>
        <v/>
      </c>
      <c r="E470" t="str">
        <f>IF(LEN(G470)&lt;2,"",COUNTIFS(Ouput_table!$I$2:$I$99,Summary_species!G470,Ouput_table!$T$2:$T$99,"&gt;0"))</f>
        <v/>
      </c>
      <c r="F470" t="str">
        <f>IF(LEN(G470)&lt;2,"",COUNTIF(Ouput_table!$I$2:$I$100,Summary_species!G470))</f>
        <v/>
      </c>
      <c r="H470" t="str">
        <f>IF(LEN(G470)&lt;2,"",SUMIF(Ouput_table!$I$2:$I$100,Summary_species!G470,Ouput_table!$N$2:$N$99))</f>
        <v/>
      </c>
      <c r="I470" t="str">
        <f>IF(LEN(G470)&lt;2,"",SUMIF(Ouput_table!$I$2:$I$100,Summary_species!G470,Ouput_table!$S$2:$S$99))</f>
        <v/>
      </c>
      <c r="J470" s="81" t="str">
        <f t="shared" si="14"/>
        <v/>
      </c>
      <c r="K470" t="str">
        <f>IF(LEN(G470)&lt;2,"",SUMIFS(Ouput_table!$N$2:$N$99,Ouput_table!$I$2:$I$99,Summary_species!G470,Ouput_table!$T$2:$T$99,"&gt;0"))</f>
        <v/>
      </c>
      <c r="L470" t="str">
        <f>IF(LEN(G470)&lt;2,"",SUMIFS(Ouput_table!$S$2:$S$99,Ouput_table!$I$2:$I$99,Summary_species!G470,Ouput_table!$T$2:$T$99,"&gt;0"))</f>
        <v/>
      </c>
      <c r="M470" s="81" t="str">
        <f t="shared" si="15"/>
        <v/>
      </c>
      <c r="O470" s="90"/>
      <c r="P470" s="90"/>
      <c r="Q470" s="90"/>
    </row>
    <row r="471" spans="4:17" x14ac:dyDescent="0.25">
      <c r="D471" t="str">
        <f>IF(LEN(G471)&lt;2,"",COUNTIFS(Ouput_table!$I$2:$I$99,Summary_species!G471,Ouput_table!$T$2:$T$99,0))</f>
        <v/>
      </c>
      <c r="E471" t="str">
        <f>IF(LEN(G471)&lt;2,"",COUNTIFS(Ouput_table!$I$2:$I$99,Summary_species!G471,Ouput_table!$T$2:$T$99,"&gt;0"))</f>
        <v/>
      </c>
      <c r="F471" t="str">
        <f>IF(LEN(G471)&lt;2,"",COUNTIF(Ouput_table!$I$2:$I$100,Summary_species!G471))</f>
        <v/>
      </c>
      <c r="H471" t="str">
        <f>IF(LEN(G471)&lt;2,"",SUMIF(Ouput_table!$I$2:$I$100,Summary_species!G471,Ouput_table!$N$2:$N$99))</f>
        <v/>
      </c>
      <c r="I471" t="str">
        <f>IF(LEN(G471)&lt;2,"",SUMIF(Ouput_table!$I$2:$I$100,Summary_species!G471,Ouput_table!$S$2:$S$99))</f>
        <v/>
      </c>
      <c r="J471" s="81" t="str">
        <f t="shared" si="14"/>
        <v/>
      </c>
      <c r="K471" t="str">
        <f>IF(LEN(G471)&lt;2,"",SUMIFS(Ouput_table!$N$2:$N$99,Ouput_table!$I$2:$I$99,Summary_species!G471,Ouput_table!$T$2:$T$99,"&gt;0"))</f>
        <v/>
      </c>
      <c r="L471" t="str">
        <f>IF(LEN(G471)&lt;2,"",SUMIFS(Ouput_table!$S$2:$S$99,Ouput_table!$I$2:$I$99,Summary_species!G471,Ouput_table!$T$2:$T$99,"&gt;0"))</f>
        <v/>
      </c>
      <c r="M471" s="81" t="str">
        <f t="shared" si="15"/>
        <v/>
      </c>
      <c r="O471" s="90"/>
      <c r="P471" s="90"/>
      <c r="Q471" s="90"/>
    </row>
    <row r="472" spans="4:17" x14ac:dyDescent="0.25">
      <c r="D472" t="str">
        <f>IF(LEN(G472)&lt;2,"",COUNTIFS(Ouput_table!$I$2:$I$99,Summary_species!G472,Ouput_table!$T$2:$T$99,0))</f>
        <v/>
      </c>
      <c r="E472" t="str">
        <f>IF(LEN(G472)&lt;2,"",COUNTIFS(Ouput_table!$I$2:$I$99,Summary_species!G472,Ouput_table!$T$2:$T$99,"&gt;0"))</f>
        <v/>
      </c>
      <c r="F472" t="str">
        <f>IF(LEN(G472)&lt;2,"",COUNTIF(Ouput_table!$I$2:$I$100,Summary_species!G472))</f>
        <v/>
      </c>
      <c r="H472" t="str">
        <f>IF(LEN(G472)&lt;2,"",SUMIF(Ouput_table!$I$2:$I$100,Summary_species!G472,Ouput_table!$N$2:$N$99))</f>
        <v/>
      </c>
      <c r="I472" t="str">
        <f>IF(LEN(G472)&lt;2,"",SUMIF(Ouput_table!$I$2:$I$100,Summary_species!G472,Ouput_table!$S$2:$S$99))</f>
        <v/>
      </c>
      <c r="J472" s="81" t="str">
        <f t="shared" si="14"/>
        <v/>
      </c>
      <c r="K472" t="str">
        <f>IF(LEN(G472)&lt;2,"",SUMIFS(Ouput_table!$N$2:$N$99,Ouput_table!$I$2:$I$99,Summary_species!G472,Ouput_table!$T$2:$T$99,"&gt;0"))</f>
        <v/>
      </c>
      <c r="L472" t="str">
        <f>IF(LEN(G472)&lt;2,"",SUMIFS(Ouput_table!$S$2:$S$99,Ouput_table!$I$2:$I$99,Summary_species!G472,Ouput_table!$T$2:$T$99,"&gt;0"))</f>
        <v/>
      </c>
      <c r="M472" s="81" t="str">
        <f t="shared" si="15"/>
        <v/>
      </c>
      <c r="O472" s="90"/>
      <c r="P472" s="90"/>
      <c r="Q472" s="90"/>
    </row>
    <row r="473" spans="4:17" x14ac:dyDescent="0.25">
      <c r="D473" t="str">
        <f>IF(LEN(G473)&lt;2,"",COUNTIFS(Ouput_table!$I$2:$I$99,Summary_species!G473,Ouput_table!$T$2:$T$99,0))</f>
        <v/>
      </c>
      <c r="E473" t="str">
        <f>IF(LEN(G473)&lt;2,"",COUNTIFS(Ouput_table!$I$2:$I$99,Summary_species!G473,Ouput_table!$T$2:$T$99,"&gt;0"))</f>
        <v/>
      </c>
      <c r="F473" t="str">
        <f>IF(LEN(G473)&lt;2,"",COUNTIF(Ouput_table!$I$2:$I$100,Summary_species!G473))</f>
        <v/>
      </c>
      <c r="H473" t="str">
        <f>IF(LEN(G473)&lt;2,"",SUMIF(Ouput_table!$I$2:$I$100,Summary_species!G473,Ouput_table!$N$2:$N$99))</f>
        <v/>
      </c>
      <c r="I473" t="str">
        <f>IF(LEN(G473)&lt;2,"",SUMIF(Ouput_table!$I$2:$I$100,Summary_species!G473,Ouput_table!$S$2:$S$99))</f>
        <v/>
      </c>
      <c r="J473" s="81" t="str">
        <f t="shared" si="14"/>
        <v/>
      </c>
      <c r="K473" t="str">
        <f>IF(LEN(G473)&lt;2,"",SUMIFS(Ouput_table!$N$2:$N$99,Ouput_table!$I$2:$I$99,Summary_species!G473,Ouput_table!$T$2:$T$99,"&gt;0"))</f>
        <v/>
      </c>
      <c r="L473" t="str">
        <f>IF(LEN(G473)&lt;2,"",SUMIFS(Ouput_table!$S$2:$S$99,Ouput_table!$I$2:$I$99,Summary_species!G473,Ouput_table!$T$2:$T$99,"&gt;0"))</f>
        <v/>
      </c>
      <c r="M473" s="81" t="str">
        <f t="shared" si="15"/>
        <v/>
      </c>
      <c r="O473" s="90"/>
      <c r="P473" s="90"/>
      <c r="Q473" s="90"/>
    </row>
    <row r="474" spans="4:17" x14ac:dyDescent="0.25">
      <c r="D474" t="str">
        <f>IF(LEN(G474)&lt;2,"",COUNTIFS(Ouput_table!$I$2:$I$99,Summary_species!G474,Ouput_table!$T$2:$T$99,0))</f>
        <v/>
      </c>
      <c r="E474" t="str">
        <f>IF(LEN(G474)&lt;2,"",COUNTIFS(Ouput_table!$I$2:$I$99,Summary_species!G474,Ouput_table!$T$2:$T$99,"&gt;0"))</f>
        <v/>
      </c>
      <c r="F474" t="str">
        <f>IF(LEN(G474)&lt;2,"",COUNTIF(Ouput_table!$I$2:$I$100,Summary_species!G474))</f>
        <v/>
      </c>
      <c r="H474" t="str">
        <f>IF(LEN(G474)&lt;2,"",SUMIF(Ouput_table!$I$2:$I$100,Summary_species!G474,Ouput_table!$N$2:$N$99))</f>
        <v/>
      </c>
      <c r="I474" t="str">
        <f>IF(LEN(G474)&lt;2,"",SUMIF(Ouput_table!$I$2:$I$100,Summary_species!G474,Ouput_table!$S$2:$S$99))</f>
        <v/>
      </c>
      <c r="J474" s="81" t="str">
        <f t="shared" si="14"/>
        <v/>
      </c>
      <c r="K474" t="str">
        <f>IF(LEN(G474)&lt;2,"",SUMIFS(Ouput_table!$N$2:$N$99,Ouput_table!$I$2:$I$99,Summary_species!G474,Ouput_table!$T$2:$T$99,"&gt;0"))</f>
        <v/>
      </c>
      <c r="L474" t="str">
        <f>IF(LEN(G474)&lt;2,"",SUMIFS(Ouput_table!$S$2:$S$99,Ouput_table!$I$2:$I$99,Summary_species!G474,Ouput_table!$T$2:$T$99,"&gt;0"))</f>
        <v/>
      </c>
      <c r="M474" s="81" t="str">
        <f t="shared" si="15"/>
        <v/>
      </c>
      <c r="O474" s="90"/>
      <c r="P474" s="90"/>
      <c r="Q474" s="90"/>
    </row>
    <row r="475" spans="4:17" x14ac:dyDescent="0.25">
      <c r="D475" t="str">
        <f>IF(LEN(G475)&lt;2,"",COUNTIFS(Ouput_table!$I$2:$I$99,Summary_species!G475,Ouput_table!$T$2:$T$99,0))</f>
        <v/>
      </c>
      <c r="E475" t="str">
        <f>IF(LEN(G475)&lt;2,"",COUNTIFS(Ouput_table!$I$2:$I$99,Summary_species!G475,Ouput_table!$T$2:$T$99,"&gt;0"))</f>
        <v/>
      </c>
      <c r="F475" t="str">
        <f>IF(LEN(G475)&lt;2,"",COUNTIF(Ouput_table!$I$2:$I$100,Summary_species!G475))</f>
        <v/>
      </c>
      <c r="H475" t="str">
        <f>IF(LEN(G475)&lt;2,"",SUMIF(Ouput_table!$I$2:$I$100,Summary_species!G475,Ouput_table!$N$2:$N$99))</f>
        <v/>
      </c>
      <c r="I475" t="str">
        <f>IF(LEN(G475)&lt;2,"",SUMIF(Ouput_table!$I$2:$I$100,Summary_species!G475,Ouput_table!$S$2:$S$99))</f>
        <v/>
      </c>
      <c r="J475" s="81" t="str">
        <f t="shared" si="14"/>
        <v/>
      </c>
      <c r="K475" t="str">
        <f>IF(LEN(G475)&lt;2,"",SUMIFS(Ouput_table!$N$2:$N$99,Ouput_table!$I$2:$I$99,Summary_species!G475,Ouput_table!$T$2:$T$99,"&gt;0"))</f>
        <v/>
      </c>
      <c r="L475" t="str">
        <f>IF(LEN(G475)&lt;2,"",SUMIFS(Ouput_table!$S$2:$S$99,Ouput_table!$I$2:$I$99,Summary_species!G475,Ouput_table!$T$2:$T$99,"&gt;0"))</f>
        <v/>
      </c>
      <c r="M475" s="81" t="str">
        <f t="shared" si="15"/>
        <v/>
      </c>
      <c r="O475" s="90"/>
      <c r="P475" s="90"/>
      <c r="Q475" s="90"/>
    </row>
    <row r="476" spans="4:17" x14ac:dyDescent="0.25">
      <c r="D476" t="str">
        <f>IF(LEN(G476)&lt;2,"",COUNTIFS(Ouput_table!$I$2:$I$99,Summary_species!G476,Ouput_table!$T$2:$T$99,0))</f>
        <v/>
      </c>
      <c r="E476" t="str">
        <f>IF(LEN(G476)&lt;2,"",COUNTIFS(Ouput_table!$I$2:$I$99,Summary_species!G476,Ouput_table!$T$2:$T$99,"&gt;0"))</f>
        <v/>
      </c>
      <c r="F476" t="str">
        <f>IF(LEN(G476)&lt;2,"",COUNTIF(Ouput_table!$I$2:$I$100,Summary_species!G476))</f>
        <v/>
      </c>
      <c r="H476" t="str">
        <f>IF(LEN(G476)&lt;2,"",SUMIF(Ouput_table!$I$2:$I$100,Summary_species!G476,Ouput_table!$N$2:$N$99))</f>
        <v/>
      </c>
      <c r="I476" t="str">
        <f>IF(LEN(G476)&lt;2,"",SUMIF(Ouput_table!$I$2:$I$100,Summary_species!G476,Ouput_table!$S$2:$S$99))</f>
        <v/>
      </c>
      <c r="J476" s="81" t="str">
        <f t="shared" si="14"/>
        <v/>
      </c>
      <c r="K476" t="str">
        <f>IF(LEN(G476)&lt;2,"",SUMIFS(Ouput_table!$N$2:$N$99,Ouput_table!$I$2:$I$99,Summary_species!G476,Ouput_table!$T$2:$T$99,"&gt;0"))</f>
        <v/>
      </c>
      <c r="L476" t="str">
        <f>IF(LEN(G476)&lt;2,"",SUMIFS(Ouput_table!$S$2:$S$99,Ouput_table!$I$2:$I$99,Summary_species!G476,Ouput_table!$T$2:$T$99,"&gt;0"))</f>
        <v/>
      </c>
      <c r="M476" s="81" t="str">
        <f t="shared" si="15"/>
        <v/>
      </c>
      <c r="O476" s="90"/>
      <c r="P476" s="90"/>
      <c r="Q476" s="90"/>
    </row>
    <row r="477" spans="4:17" x14ac:dyDescent="0.25">
      <c r="D477" t="str">
        <f>IF(LEN(G477)&lt;2,"",COUNTIFS(Ouput_table!$I$2:$I$99,Summary_species!G477,Ouput_table!$T$2:$T$99,0))</f>
        <v/>
      </c>
      <c r="E477" t="str">
        <f>IF(LEN(G477)&lt;2,"",COUNTIFS(Ouput_table!$I$2:$I$99,Summary_species!G477,Ouput_table!$T$2:$T$99,"&gt;0"))</f>
        <v/>
      </c>
      <c r="F477" t="str">
        <f>IF(LEN(G477)&lt;2,"",COUNTIF(Ouput_table!$I$2:$I$100,Summary_species!G477))</f>
        <v/>
      </c>
      <c r="H477" t="str">
        <f>IF(LEN(G477)&lt;2,"",SUMIF(Ouput_table!$I$2:$I$100,Summary_species!G477,Ouput_table!$N$2:$N$99))</f>
        <v/>
      </c>
      <c r="I477" t="str">
        <f>IF(LEN(G477)&lt;2,"",SUMIF(Ouput_table!$I$2:$I$100,Summary_species!G477,Ouput_table!$S$2:$S$99))</f>
        <v/>
      </c>
      <c r="J477" s="81" t="str">
        <f t="shared" si="14"/>
        <v/>
      </c>
      <c r="K477" t="str">
        <f>IF(LEN(G477)&lt;2,"",SUMIFS(Ouput_table!$N$2:$N$99,Ouput_table!$I$2:$I$99,Summary_species!G477,Ouput_table!$T$2:$T$99,"&gt;0"))</f>
        <v/>
      </c>
      <c r="L477" t="str">
        <f>IF(LEN(G477)&lt;2,"",SUMIFS(Ouput_table!$S$2:$S$99,Ouput_table!$I$2:$I$99,Summary_species!G477,Ouput_table!$T$2:$T$99,"&gt;0"))</f>
        <v/>
      </c>
      <c r="M477" s="81" t="str">
        <f t="shared" si="15"/>
        <v/>
      </c>
      <c r="O477" s="90"/>
      <c r="P477" s="90"/>
      <c r="Q477" s="90"/>
    </row>
    <row r="478" spans="4:17" x14ac:dyDescent="0.25">
      <c r="D478" t="str">
        <f>IF(LEN(G478)&lt;2,"",COUNTIFS(Ouput_table!$I$2:$I$99,Summary_species!G478,Ouput_table!$T$2:$T$99,0))</f>
        <v/>
      </c>
      <c r="E478" t="str">
        <f>IF(LEN(G478)&lt;2,"",COUNTIFS(Ouput_table!$I$2:$I$99,Summary_species!G478,Ouput_table!$T$2:$T$99,"&gt;0"))</f>
        <v/>
      </c>
      <c r="F478" t="str">
        <f>IF(LEN(G478)&lt;2,"",COUNTIF(Ouput_table!$I$2:$I$100,Summary_species!G478))</f>
        <v/>
      </c>
      <c r="H478" t="str">
        <f>IF(LEN(G478)&lt;2,"",SUMIF(Ouput_table!$I$2:$I$100,Summary_species!G478,Ouput_table!$N$2:$N$99))</f>
        <v/>
      </c>
      <c r="I478" t="str">
        <f>IF(LEN(G478)&lt;2,"",SUMIF(Ouput_table!$I$2:$I$100,Summary_species!G478,Ouput_table!$S$2:$S$99))</f>
        <v/>
      </c>
      <c r="J478" s="81" t="str">
        <f t="shared" si="14"/>
        <v/>
      </c>
      <c r="K478" t="str">
        <f>IF(LEN(G478)&lt;2,"",SUMIFS(Ouput_table!$N$2:$N$99,Ouput_table!$I$2:$I$99,Summary_species!G478,Ouput_table!$T$2:$T$99,"&gt;0"))</f>
        <v/>
      </c>
      <c r="L478" t="str">
        <f>IF(LEN(G478)&lt;2,"",SUMIFS(Ouput_table!$S$2:$S$99,Ouput_table!$I$2:$I$99,Summary_species!G478,Ouput_table!$T$2:$T$99,"&gt;0"))</f>
        <v/>
      </c>
      <c r="M478" s="81" t="str">
        <f t="shared" si="15"/>
        <v/>
      </c>
      <c r="O478" s="90"/>
      <c r="P478" s="90"/>
      <c r="Q478" s="90"/>
    </row>
    <row r="479" spans="4:17" x14ac:dyDescent="0.25">
      <c r="D479" t="str">
        <f>IF(LEN(G479)&lt;2,"",COUNTIFS(Ouput_table!$I$2:$I$99,Summary_species!G479,Ouput_table!$T$2:$T$99,0))</f>
        <v/>
      </c>
      <c r="E479" t="str">
        <f>IF(LEN(G479)&lt;2,"",COUNTIFS(Ouput_table!$I$2:$I$99,Summary_species!G479,Ouput_table!$T$2:$T$99,"&gt;0"))</f>
        <v/>
      </c>
      <c r="F479" t="str">
        <f>IF(LEN(G479)&lt;2,"",COUNTIF(Ouput_table!$I$2:$I$100,Summary_species!G479))</f>
        <v/>
      </c>
      <c r="H479" t="str">
        <f>IF(LEN(G479)&lt;2,"",SUMIF(Ouput_table!$I$2:$I$100,Summary_species!G479,Ouput_table!$N$2:$N$99))</f>
        <v/>
      </c>
      <c r="I479" t="str">
        <f>IF(LEN(G479)&lt;2,"",SUMIF(Ouput_table!$I$2:$I$100,Summary_species!G479,Ouput_table!$S$2:$S$99))</f>
        <v/>
      </c>
      <c r="J479" s="81" t="str">
        <f t="shared" si="14"/>
        <v/>
      </c>
      <c r="K479" t="str">
        <f>IF(LEN(G479)&lt;2,"",SUMIFS(Ouput_table!$N$2:$N$99,Ouput_table!$I$2:$I$99,Summary_species!G479,Ouput_table!$T$2:$T$99,"&gt;0"))</f>
        <v/>
      </c>
      <c r="L479" t="str">
        <f>IF(LEN(G479)&lt;2,"",SUMIFS(Ouput_table!$S$2:$S$99,Ouput_table!$I$2:$I$99,Summary_species!G479,Ouput_table!$T$2:$T$99,"&gt;0"))</f>
        <v/>
      </c>
      <c r="M479" s="81" t="str">
        <f t="shared" si="15"/>
        <v/>
      </c>
      <c r="O479" s="90"/>
      <c r="P479" s="90"/>
      <c r="Q479" s="90"/>
    </row>
    <row r="480" spans="4:17" x14ac:dyDescent="0.25">
      <c r="D480" t="str">
        <f>IF(LEN(G480)&lt;2,"",COUNTIFS(Ouput_table!$I$2:$I$99,Summary_species!G480,Ouput_table!$T$2:$T$99,0))</f>
        <v/>
      </c>
      <c r="E480" t="str">
        <f>IF(LEN(G480)&lt;2,"",COUNTIFS(Ouput_table!$I$2:$I$99,Summary_species!G480,Ouput_table!$T$2:$T$99,"&gt;0"))</f>
        <v/>
      </c>
      <c r="F480" t="str">
        <f>IF(LEN(G480)&lt;2,"",COUNTIF(Ouput_table!$I$2:$I$100,Summary_species!G480))</f>
        <v/>
      </c>
      <c r="H480" t="str">
        <f>IF(LEN(G480)&lt;2,"",SUMIF(Ouput_table!$I$2:$I$100,Summary_species!G480,Ouput_table!$N$2:$N$99))</f>
        <v/>
      </c>
      <c r="I480" t="str">
        <f>IF(LEN(G480)&lt;2,"",SUMIF(Ouput_table!$I$2:$I$100,Summary_species!G480,Ouput_table!$S$2:$S$99))</f>
        <v/>
      </c>
      <c r="J480" s="81" t="str">
        <f t="shared" si="14"/>
        <v/>
      </c>
      <c r="K480" t="str">
        <f>IF(LEN(G480)&lt;2,"",SUMIFS(Ouput_table!$N$2:$N$99,Ouput_table!$I$2:$I$99,Summary_species!G480,Ouput_table!$T$2:$T$99,"&gt;0"))</f>
        <v/>
      </c>
      <c r="L480" t="str">
        <f>IF(LEN(G480)&lt;2,"",SUMIFS(Ouput_table!$S$2:$S$99,Ouput_table!$I$2:$I$99,Summary_species!G480,Ouput_table!$T$2:$T$99,"&gt;0"))</f>
        <v/>
      </c>
      <c r="M480" s="81" t="str">
        <f t="shared" si="15"/>
        <v/>
      </c>
      <c r="O480" s="90"/>
      <c r="P480" s="90"/>
      <c r="Q480" s="90"/>
    </row>
    <row r="481" spans="4:17" x14ac:dyDescent="0.25">
      <c r="D481" t="str">
        <f>IF(LEN(G481)&lt;2,"",COUNTIFS(Ouput_table!$I$2:$I$99,Summary_species!G481,Ouput_table!$T$2:$T$99,0))</f>
        <v/>
      </c>
      <c r="E481" t="str">
        <f>IF(LEN(G481)&lt;2,"",COUNTIFS(Ouput_table!$I$2:$I$99,Summary_species!G481,Ouput_table!$T$2:$T$99,"&gt;0"))</f>
        <v/>
      </c>
      <c r="F481" t="str">
        <f>IF(LEN(G481)&lt;2,"",COUNTIF(Ouput_table!$I$2:$I$100,Summary_species!G481))</f>
        <v/>
      </c>
      <c r="H481" t="str">
        <f>IF(LEN(G481)&lt;2,"",SUMIF(Ouput_table!$I$2:$I$100,Summary_species!G481,Ouput_table!$N$2:$N$99))</f>
        <v/>
      </c>
      <c r="I481" t="str">
        <f>IF(LEN(G481)&lt;2,"",SUMIF(Ouput_table!$I$2:$I$100,Summary_species!G481,Ouput_table!$S$2:$S$99))</f>
        <v/>
      </c>
      <c r="J481" s="81" t="str">
        <f t="shared" si="14"/>
        <v/>
      </c>
      <c r="K481" t="str">
        <f>IF(LEN(G481)&lt;2,"",SUMIFS(Ouput_table!$N$2:$N$99,Ouput_table!$I$2:$I$99,Summary_species!G481,Ouput_table!$T$2:$T$99,"&gt;0"))</f>
        <v/>
      </c>
      <c r="L481" t="str">
        <f>IF(LEN(G481)&lt;2,"",SUMIFS(Ouput_table!$S$2:$S$99,Ouput_table!$I$2:$I$99,Summary_species!G481,Ouput_table!$T$2:$T$99,"&gt;0"))</f>
        <v/>
      </c>
      <c r="M481" s="81" t="str">
        <f t="shared" si="15"/>
        <v/>
      </c>
      <c r="O481" s="90"/>
      <c r="P481" s="90"/>
      <c r="Q481" s="90"/>
    </row>
    <row r="482" spans="4:17" x14ac:dyDescent="0.25">
      <c r="D482" t="str">
        <f>IF(LEN(G482)&lt;2,"",COUNTIFS(Ouput_table!$I$2:$I$99,Summary_species!G482,Ouput_table!$T$2:$T$99,0))</f>
        <v/>
      </c>
      <c r="E482" t="str">
        <f>IF(LEN(G482)&lt;2,"",COUNTIFS(Ouput_table!$I$2:$I$99,Summary_species!G482,Ouput_table!$T$2:$T$99,"&gt;0"))</f>
        <v/>
      </c>
      <c r="F482" t="str">
        <f>IF(LEN(G482)&lt;2,"",COUNTIF(Ouput_table!$I$2:$I$100,Summary_species!G482))</f>
        <v/>
      </c>
      <c r="H482" t="str">
        <f>IF(LEN(G482)&lt;2,"",SUMIF(Ouput_table!$I$2:$I$100,Summary_species!G482,Ouput_table!$N$2:$N$99))</f>
        <v/>
      </c>
      <c r="I482" t="str">
        <f>IF(LEN(G482)&lt;2,"",SUMIF(Ouput_table!$I$2:$I$100,Summary_species!G482,Ouput_table!$S$2:$S$99))</f>
        <v/>
      </c>
      <c r="J482" s="81" t="str">
        <f t="shared" si="14"/>
        <v/>
      </c>
      <c r="K482" t="str">
        <f>IF(LEN(G482)&lt;2,"",SUMIFS(Ouput_table!$N$2:$N$99,Ouput_table!$I$2:$I$99,Summary_species!G482,Ouput_table!$T$2:$T$99,"&gt;0"))</f>
        <v/>
      </c>
      <c r="L482" t="str">
        <f>IF(LEN(G482)&lt;2,"",SUMIFS(Ouput_table!$S$2:$S$99,Ouput_table!$I$2:$I$99,Summary_species!G482,Ouput_table!$T$2:$T$99,"&gt;0"))</f>
        <v/>
      </c>
      <c r="M482" s="81" t="str">
        <f t="shared" si="15"/>
        <v/>
      </c>
      <c r="O482" s="90"/>
      <c r="P482" s="90"/>
      <c r="Q482" s="90"/>
    </row>
    <row r="483" spans="4:17" x14ac:dyDescent="0.25">
      <c r="D483" t="str">
        <f>IF(LEN(G483)&lt;2,"",COUNTIFS(Ouput_table!$I$2:$I$99,Summary_species!G483,Ouput_table!$T$2:$T$99,0))</f>
        <v/>
      </c>
      <c r="E483" t="str">
        <f>IF(LEN(G483)&lt;2,"",COUNTIFS(Ouput_table!$I$2:$I$99,Summary_species!G483,Ouput_table!$T$2:$T$99,"&gt;0"))</f>
        <v/>
      </c>
      <c r="F483" t="str">
        <f>IF(LEN(G483)&lt;2,"",COUNTIF(Ouput_table!$I$2:$I$100,Summary_species!G483))</f>
        <v/>
      </c>
      <c r="H483" t="str">
        <f>IF(LEN(G483)&lt;2,"",SUMIF(Ouput_table!$I$2:$I$100,Summary_species!G483,Ouput_table!$N$2:$N$99))</f>
        <v/>
      </c>
      <c r="I483" t="str">
        <f>IF(LEN(G483)&lt;2,"",SUMIF(Ouput_table!$I$2:$I$100,Summary_species!G483,Ouput_table!$S$2:$S$99))</f>
        <v/>
      </c>
      <c r="J483" s="81" t="str">
        <f t="shared" si="14"/>
        <v/>
      </c>
      <c r="K483" t="str">
        <f>IF(LEN(G483)&lt;2,"",SUMIFS(Ouput_table!$N$2:$N$99,Ouput_table!$I$2:$I$99,Summary_species!G483,Ouput_table!$T$2:$T$99,"&gt;0"))</f>
        <v/>
      </c>
      <c r="L483" t="str">
        <f>IF(LEN(G483)&lt;2,"",SUMIFS(Ouput_table!$S$2:$S$99,Ouput_table!$I$2:$I$99,Summary_species!G483,Ouput_table!$T$2:$T$99,"&gt;0"))</f>
        <v/>
      </c>
      <c r="M483" s="81" t="str">
        <f t="shared" si="15"/>
        <v/>
      </c>
      <c r="O483" s="90"/>
      <c r="P483" s="90"/>
      <c r="Q483" s="90"/>
    </row>
    <row r="484" spans="4:17" x14ac:dyDescent="0.25">
      <c r="D484" t="str">
        <f>IF(LEN(G484)&lt;2,"",COUNTIFS(Ouput_table!$I$2:$I$99,Summary_species!G484,Ouput_table!$T$2:$T$99,0))</f>
        <v/>
      </c>
      <c r="E484" t="str">
        <f>IF(LEN(G484)&lt;2,"",COUNTIFS(Ouput_table!$I$2:$I$99,Summary_species!G484,Ouput_table!$T$2:$T$99,"&gt;0"))</f>
        <v/>
      </c>
      <c r="F484" t="str">
        <f>IF(LEN(G484)&lt;2,"",COUNTIF(Ouput_table!$I$2:$I$100,Summary_species!G484))</f>
        <v/>
      </c>
      <c r="H484" t="str">
        <f>IF(LEN(G484)&lt;2,"",SUMIF(Ouput_table!$I$2:$I$100,Summary_species!G484,Ouput_table!$N$2:$N$99))</f>
        <v/>
      </c>
      <c r="I484" t="str">
        <f>IF(LEN(G484)&lt;2,"",SUMIF(Ouput_table!$I$2:$I$100,Summary_species!G484,Ouput_table!$S$2:$S$99))</f>
        <v/>
      </c>
      <c r="J484" s="81" t="str">
        <f t="shared" si="14"/>
        <v/>
      </c>
      <c r="K484" t="str">
        <f>IF(LEN(G484)&lt;2,"",SUMIFS(Ouput_table!$N$2:$N$99,Ouput_table!$I$2:$I$99,Summary_species!G484,Ouput_table!$T$2:$T$99,"&gt;0"))</f>
        <v/>
      </c>
      <c r="L484" t="str">
        <f>IF(LEN(G484)&lt;2,"",SUMIFS(Ouput_table!$S$2:$S$99,Ouput_table!$I$2:$I$99,Summary_species!G484,Ouput_table!$T$2:$T$99,"&gt;0"))</f>
        <v/>
      </c>
      <c r="M484" s="81" t="str">
        <f t="shared" si="15"/>
        <v/>
      </c>
      <c r="O484" s="90"/>
      <c r="P484" s="90"/>
      <c r="Q484" s="90"/>
    </row>
    <row r="485" spans="4:17" x14ac:dyDescent="0.25">
      <c r="D485" t="str">
        <f>IF(LEN(G485)&lt;2,"",COUNTIFS(Ouput_table!$I$2:$I$99,Summary_species!G485,Ouput_table!$T$2:$T$99,0))</f>
        <v/>
      </c>
      <c r="E485" t="str">
        <f>IF(LEN(G485)&lt;2,"",COUNTIFS(Ouput_table!$I$2:$I$99,Summary_species!G485,Ouput_table!$T$2:$T$99,"&gt;0"))</f>
        <v/>
      </c>
      <c r="F485" t="str">
        <f>IF(LEN(G485)&lt;2,"",COUNTIF(Ouput_table!$I$2:$I$100,Summary_species!G485))</f>
        <v/>
      </c>
      <c r="H485" t="str">
        <f>IF(LEN(G485)&lt;2,"",SUMIF(Ouput_table!$I$2:$I$100,Summary_species!G485,Ouput_table!$N$2:$N$99))</f>
        <v/>
      </c>
      <c r="I485" t="str">
        <f>IF(LEN(G485)&lt;2,"",SUMIF(Ouput_table!$I$2:$I$100,Summary_species!G485,Ouput_table!$S$2:$S$99))</f>
        <v/>
      </c>
      <c r="J485" s="81" t="str">
        <f t="shared" si="14"/>
        <v/>
      </c>
      <c r="K485" t="str">
        <f>IF(LEN(G485)&lt;2,"",SUMIFS(Ouput_table!$N$2:$N$99,Ouput_table!$I$2:$I$99,Summary_species!G485,Ouput_table!$T$2:$T$99,"&gt;0"))</f>
        <v/>
      </c>
      <c r="L485" t="str">
        <f>IF(LEN(G485)&lt;2,"",SUMIFS(Ouput_table!$S$2:$S$99,Ouput_table!$I$2:$I$99,Summary_species!G485,Ouput_table!$T$2:$T$99,"&gt;0"))</f>
        <v/>
      </c>
      <c r="M485" s="81" t="str">
        <f t="shared" si="15"/>
        <v/>
      </c>
      <c r="O485" s="90"/>
      <c r="P485" s="90"/>
      <c r="Q485" s="90"/>
    </row>
    <row r="486" spans="4:17" x14ac:dyDescent="0.25">
      <c r="D486" t="str">
        <f>IF(LEN(G486)&lt;2,"",COUNTIFS(Ouput_table!$I$2:$I$99,Summary_species!G486,Ouput_table!$T$2:$T$99,0))</f>
        <v/>
      </c>
      <c r="E486" t="str">
        <f>IF(LEN(G486)&lt;2,"",COUNTIFS(Ouput_table!$I$2:$I$99,Summary_species!G486,Ouput_table!$T$2:$T$99,"&gt;0"))</f>
        <v/>
      </c>
      <c r="F486" t="str">
        <f>IF(LEN(G486)&lt;2,"",COUNTIF(Ouput_table!$I$2:$I$100,Summary_species!G486))</f>
        <v/>
      </c>
      <c r="H486" t="str">
        <f>IF(LEN(G486)&lt;2,"",SUMIF(Ouput_table!$I$2:$I$100,Summary_species!G486,Ouput_table!$N$2:$N$99))</f>
        <v/>
      </c>
      <c r="I486" t="str">
        <f>IF(LEN(G486)&lt;2,"",SUMIF(Ouput_table!$I$2:$I$100,Summary_species!G486,Ouput_table!$S$2:$S$99))</f>
        <v/>
      </c>
      <c r="J486" s="81" t="str">
        <f t="shared" si="14"/>
        <v/>
      </c>
      <c r="K486" t="str">
        <f>IF(LEN(G486)&lt;2,"",SUMIFS(Ouput_table!$N$2:$N$99,Ouput_table!$I$2:$I$99,Summary_species!G486,Ouput_table!$T$2:$T$99,"&gt;0"))</f>
        <v/>
      </c>
      <c r="L486" t="str">
        <f>IF(LEN(G486)&lt;2,"",SUMIFS(Ouput_table!$S$2:$S$99,Ouput_table!$I$2:$I$99,Summary_species!G486,Ouput_table!$T$2:$T$99,"&gt;0"))</f>
        <v/>
      </c>
      <c r="M486" s="81" t="str">
        <f t="shared" si="15"/>
        <v/>
      </c>
      <c r="O486" s="90"/>
      <c r="P486" s="90"/>
      <c r="Q486" s="90"/>
    </row>
    <row r="487" spans="4:17" x14ac:dyDescent="0.25">
      <c r="D487" t="str">
        <f>IF(LEN(G487)&lt;2,"",COUNTIFS(Ouput_table!$I$2:$I$99,Summary_species!G487,Ouput_table!$T$2:$T$99,0))</f>
        <v/>
      </c>
      <c r="E487" t="str">
        <f>IF(LEN(G487)&lt;2,"",COUNTIFS(Ouput_table!$I$2:$I$99,Summary_species!G487,Ouput_table!$T$2:$T$99,"&gt;0"))</f>
        <v/>
      </c>
      <c r="F487" t="str">
        <f>IF(LEN(G487)&lt;2,"",COUNTIF(Ouput_table!$I$2:$I$100,Summary_species!G487))</f>
        <v/>
      </c>
      <c r="H487" t="str">
        <f>IF(LEN(G487)&lt;2,"",SUMIF(Ouput_table!$I$2:$I$100,Summary_species!G487,Ouput_table!$N$2:$N$99))</f>
        <v/>
      </c>
      <c r="I487" t="str">
        <f>IF(LEN(G487)&lt;2,"",SUMIF(Ouput_table!$I$2:$I$100,Summary_species!G487,Ouput_table!$S$2:$S$99))</f>
        <v/>
      </c>
      <c r="J487" s="81" t="str">
        <f t="shared" si="14"/>
        <v/>
      </c>
      <c r="K487" t="str">
        <f>IF(LEN(G487)&lt;2,"",SUMIFS(Ouput_table!$N$2:$N$99,Ouput_table!$I$2:$I$99,Summary_species!G487,Ouput_table!$T$2:$T$99,"&gt;0"))</f>
        <v/>
      </c>
      <c r="L487" t="str">
        <f>IF(LEN(G487)&lt;2,"",SUMIFS(Ouput_table!$S$2:$S$99,Ouput_table!$I$2:$I$99,Summary_species!G487,Ouput_table!$T$2:$T$99,"&gt;0"))</f>
        <v/>
      </c>
      <c r="M487" s="81" t="str">
        <f t="shared" si="15"/>
        <v/>
      </c>
      <c r="O487" s="90"/>
      <c r="P487" s="90"/>
      <c r="Q487" s="90"/>
    </row>
    <row r="488" spans="4:17" x14ac:dyDescent="0.25">
      <c r="D488" t="str">
        <f>IF(LEN(G488)&lt;2,"",COUNTIFS(Ouput_table!$I$2:$I$99,Summary_species!G488,Ouput_table!$T$2:$T$99,0))</f>
        <v/>
      </c>
      <c r="E488" t="str">
        <f>IF(LEN(G488)&lt;2,"",COUNTIFS(Ouput_table!$I$2:$I$99,Summary_species!G488,Ouput_table!$T$2:$T$99,"&gt;0"))</f>
        <v/>
      </c>
      <c r="F488" t="str">
        <f>IF(LEN(G488)&lt;2,"",COUNTIF(Ouput_table!$I$2:$I$100,Summary_species!G488))</f>
        <v/>
      </c>
      <c r="H488" t="str">
        <f>IF(LEN(G488)&lt;2,"",SUMIF(Ouput_table!$I$2:$I$100,Summary_species!G488,Ouput_table!$N$2:$N$99))</f>
        <v/>
      </c>
      <c r="I488" t="str">
        <f>IF(LEN(G488)&lt;2,"",SUMIF(Ouput_table!$I$2:$I$100,Summary_species!G488,Ouput_table!$S$2:$S$99))</f>
        <v/>
      </c>
      <c r="J488" s="81" t="str">
        <f t="shared" si="14"/>
        <v/>
      </c>
      <c r="K488" t="str">
        <f>IF(LEN(G488)&lt;2,"",SUMIFS(Ouput_table!$N$2:$N$99,Ouput_table!$I$2:$I$99,Summary_species!G488,Ouput_table!$T$2:$T$99,"&gt;0"))</f>
        <v/>
      </c>
      <c r="L488" t="str">
        <f>IF(LEN(G488)&lt;2,"",SUMIFS(Ouput_table!$S$2:$S$99,Ouput_table!$I$2:$I$99,Summary_species!G488,Ouput_table!$T$2:$T$99,"&gt;0"))</f>
        <v/>
      </c>
      <c r="M488" s="81" t="str">
        <f t="shared" si="15"/>
        <v/>
      </c>
      <c r="O488" s="90"/>
      <c r="P488" s="90"/>
      <c r="Q488" s="90"/>
    </row>
    <row r="489" spans="4:17" x14ac:dyDescent="0.25">
      <c r="D489" t="str">
        <f>IF(LEN(G489)&lt;2,"",COUNTIFS(Ouput_table!$I$2:$I$99,Summary_species!G489,Ouput_table!$T$2:$T$99,0))</f>
        <v/>
      </c>
      <c r="E489" t="str">
        <f>IF(LEN(G489)&lt;2,"",COUNTIFS(Ouput_table!$I$2:$I$99,Summary_species!G489,Ouput_table!$T$2:$T$99,"&gt;0"))</f>
        <v/>
      </c>
      <c r="F489" t="str">
        <f>IF(LEN(G489)&lt;2,"",COUNTIF(Ouput_table!$I$2:$I$100,Summary_species!G489))</f>
        <v/>
      </c>
      <c r="H489" t="str">
        <f>IF(LEN(G489)&lt;2,"",SUMIF(Ouput_table!$I$2:$I$100,Summary_species!G489,Ouput_table!$N$2:$N$99))</f>
        <v/>
      </c>
      <c r="I489" t="str">
        <f>IF(LEN(G489)&lt;2,"",SUMIF(Ouput_table!$I$2:$I$100,Summary_species!G489,Ouput_table!$S$2:$S$99))</f>
        <v/>
      </c>
      <c r="J489" s="81" t="str">
        <f t="shared" si="14"/>
        <v/>
      </c>
      <c r="K489" t="str">
        <f>IF(LEN(G489)&lt;2,"",SUMIFS(Ouput_table!$N$2:$N$99,Ouput_table!$I$2:$I$99,Summary_species!G489,Ouput_table!$T$2:$T$99,"&gt;0"))</f>
        <v/>
      </c>
      <c r="L489" t="str">
        <f>IF(LEN(G489)&lt;2,"",SUMIFS(Ouput_table!$S$2:$S$99,Ouput_table!$I$2:$I$99,Summary_species!G489,Ouput_table!$T$2:$T$99,"&gt;0"))</f>
        <v/>
      </c>
      <c r="M489" s="81" t="str">
        <f t="shared" si="15"/>
        <v/>
      </c>
      <c r="O489" s="90"/>
      <c r="P489" s="90"/>
      <c r="Q489" s="90"/>
    </row>
    <row r="490" spans="4:17" x14ac:dyDescent="0.25">
      <c r="D490" t="str">
        <f>IF(LEN(G490)&lt;2,"",COUNTIFS(Ouput_table!$I$2:$I$99,Summary_species!G490,Ouput_table!$T$2:$T$99,0))</f>
        <v/>
      </c>
      <c r="E490" t="str">
        <f>IF(LEN(G490)&lt;2,"",COUNTIFS(Ouput_table!$I$2:$I$99,Summary_species!G490,Ouput_table!$T$2:$T$99,"&gt;0"))</f>
        <v/>
      </c>
      <c r="F490" t="str">
        <f>IF(LEN(G490)&lt;2,"",COUNTIF(Ouput_table!$I$2:$I$100,Summary_species!G490))</f>
        <v/>
      </c>
      <c r="H490" t="str">
        <f>IF(LEN(G490)&lt;2,"",SUMIF(Ouput_table!$I$2:$I$100,Summary_species!G490,Ouput_table!$N$2:$N$99))</f>
        <v/>
      </c>
      <c r="I490" t="str">
        <f>IF(LEN(G490)&lt;2,"",SUMIF(Ouput_table!$I$2:$I$100,Summary_species!G490,Ouput_table!$S$2:$S$99))</f>
        <v/>
      </c>
      <c r="J490" s="81" t="str">
        <f t="shared" si="14"/>
        <v/>
      </c>
      <c r="K490" t="str">
        <f>IF(LEN(G490)&lt;2,"",SUMIFS(Ouput_table!$N$2:$N$99,Ouput_table!$I$2:$I$99,Summary_species!G490,Ouput_table!$T$2:$T$99,"&gt;0"))</f>
        <v/>
      </c>
      <c r="L490" t="str">
        <f>IF(LEN(G490)&lt;2,"",SUMIFS(Ouput_table!$S$2:$S$99,Ouput_table!$I$2:$I$99,Summary_species!G490,Ouput_table!$T$2:$T$99,"&gt;0"))</f>
        <v/>
      </c>
      <c r="M490" s="81" t="str">
        <f t="shared" si="15"/>
        <v/>
      </c>
      <c r="O490" s="90"/>
      <c r="P490" s="90"/>
      <c r="Q490" s="90"/>
    </row>
    <row r="491" spans="4:17" x14ac:dyDescent="0.25">
      <c r="D491" t="str">
        <f>IF(LEN(G491)&lt;2,"",COUNTIFS(Ouput_table!$I$2:$I$99,Summary_species!G491,Ouput_table!$T$2:$T$99,0))</f>
        <v/>
      </c>
      <c r="E491" t="str">
        <f>IF(LEN(G491)&lt;2,"",COUNTIFS(Ouput_table!$I$2:$I$99,Summary_species!G491,Ouput_table!$T$2:$T$99,"&gt;0"))</f>
        <v/>
      </c>
      <c r="F491" t="str">
        <f>IF(LEN(G491)&lt;2,"",COUNTIF(Ouput_table!$I$2:$I$100,Summary_species!G491))</f>
        <v/>
      </c>
      <c r="H491" t="str">
        <f>IF(LEN(G491)&lt;2,"",SUMIF(Ouput_table!$I$2:$I$100,Summary_species!G491,Ouput_table!$N$2:$N$99))</f>
        <v/>
      </c>
      <c r="I491" t="str">
        <f>IF(LEN(G491)&lt;2,"",SUMIF(Ouput_table!$I$2:$I$100,Summary_species!G491,Ouput_table!$S$2:$S$99))</f>
        <v/>
      </c>
      <c r="J491" s="81" t="str">
        <f t="shared" si="14"/>
        <v/>
      </c>
      <c r="K491" t="str">
        <f>IF(LEN(G491)&lt;2,"",SUMIFS(Ouput_table!$N$2:$N$99,Ouput_table!$I$2:$I$99,Summary_species!G491,Ouput_table!$T$2:$T$99,"&gt;0"))</f>
        <v/>
      </c>
      <c r="L491" t="str">
        <f>IF(LEN(G491)&lt;2,"",SUMIFS(Ouput_table!$S$2:$S$99,Ouput_table!$I$2:$I$99,Summary_species!G491,Ouput_table!$T$2:$T$99,"&gt;0"))</f>
        <v/>
      </c>
      <c r="M491" s="81" t="str">
        <f t="shared" si="15"/>
        <v/>
      </c>
      <c r="O491" s="90"/>
      <c r="P491" s="90"/>
      <c r="Q491" s="90"/>
    </row>
    <row r="492" spans="4:17" x14ac:dyDescent="0.25">
      <c r="D492" t="str">
        <f>IF(LEN(G492)&lt;2,"",COUNTIFS(Ouput_table!$I$2:$I$99,Summary_species!G492,Ouput_table!$T$2:$T$99,0))</f>
        <v/>
      </c>
      <c r="E492" t="str">
        <f>IF(LEN(G492)&lt;2,"",COUNTIFS(Ouput_table!$I$2:$I$99,Summary_species!G492,Ouput_table!$T$2:$T$99,"&gt;0"))</f>
        <v/>
      </c>
      <c r="F492" t="str">
        <f>IF(LEN(G492)&lt;2,"",COUNTIF(Ouput_table!$I$2:$I$100,Summary_species!G492))</f>
        <v/>
      </c>
      <c r="H492" t="str">
        <f>IF(LEN(G492)&lt;2,"",SUMIF(Ouput_table!$I$2:$I$100,Summary_species!G492,Ouput_table!$N$2:$N$99))</f>
        <v/>
      </c>
      <c r="I492" t="str">
        <f>IF(LEN(G492)&lt;2,"",SUMIF(Ouput_table!$I$2:$I$100,Summary_species!G492,Ouput_table!$S$2:$S$99))</f>
        <v/>
      </c>
      <c r="J492" s="81" t="str">
        <f t="shared" si="14"/>
        <v/>
      </c>
      <c r="K492" t="str">
        <f>IF(LEN(G492)&lt;2,"",SUMIFS(Ouput_table!$N$2:$N$99,Ouput_table!$I$2:$I$99,Summary_species!G492,Ouput_table!$T$2:$T$99,"&gt;0"))</f>
        <v/>
      </c>
      <c r="L492" t="str">
        <f>IF(LEN(G492)&lt;2,"",SUMIFS(Ouput_table!$S$2:$S$99,Ouput_table!$I$2:$I$99,Summary_species!G492,Ouput_table!$T$2:$T$99,"&gt;0"))</f>
        <v/>
      </c>
      <c r="M492" s="81" t="str">
        <f t="shared" si="15"/>
        <v/>
      </c>
      <c r="O492" s="90"/>
      <c r="P492" s="90"/>
      <c r="Q492" s="90"/>
    </row>
    <row r="493" spans="4:17" x14ac:dyDescent="0.25">
      <c r="D493" t="str">
        <f>IF(LEN(G493)&lt;2,"",COUNTIFS(Ouput_table!$I$2:$I$99,Summary_species!G493,Ouput_table!$T$2:$T$99,0))</f>
        <v/>
      </c>
      <c r="E493" t="str">
        <f>IF(LEN(G493)&lt;2,"",COUNTIFS(Ouput_table!$I$2:$I$99,Summary_species!G493,Ouput_table!$T$2:$T$99,"&gt;0"))</f>
        <v/>
      </c>
      <c r="F493" t="str">
        <f>IF(LEN(G493)&lt;2,"",COUNTIF(Ouput_table!$I$2:$I$100,Summary_species!G493))</f>
        <v/>
      </c>
      <c r="H493" t="str">
        <f>IF(LEN(G493)&lt;2,"",SUMIF(Ouput_table!$I$2:$I$100,Summary_species!G493,Ouput_table!$N$2:$N$99))</f>
        <v/>
      </c>
      <c r="I493" t="str">
        <f>IF(LEN(G493)&lt;2,"",SUMIF(Ouput_table!$I$2:$I$100,Summary_species!G493,Ouput_table!$S$2:$S$99))</f>
        <v/>
      </c>
      <c r="J493" s="81" t="str">
        <f t="shared" si="14"/>
        <v/>
      </c>
      <c r="K493" t="str">
        <f>IF(LEN(G493)&lt;2,"",SUMIFS(Ouput_table!$N$2:$N$99,Ouput_table!$I$2:$I$99,Summary_species!G493,Ouput_table!$T$2:$T$99,"&gt;0"))</f>
        <v/>
      </c>
      <c r="L493" t="str">
        <f>IF(LEN(G493)&lt;2,"",SUMIFS(Ouput_table!$S$2:$S$99,Ouput_table!$I$2:$I$99,Summary_species!G493,Ouput_table!$T$2:$T$99,"&gt;0"))</f>
        <v/>
      </c>
      <c r="M493" s="81" t="str">
        <f t="shared" si="15"/>
        <v/>
      </c>
      <c r="O493" s="90"/>
      <c r="P493" s="90"/>
      <c r="Q493" s="90"/>
    </row>
    <row r="494" spans="4:17" x14ac:dyDescent="0.25">
      <c r="D494" t="str">
        <f>IF(LEN(G494)&lt;2,"",COUNTIFS(Ouput_table!$I$2:$I$99,Summary_species!G494,Ouput_table!$T$2:$T$99,0))</f>
        <v/>
      </c>
      <c r="E494" t="str">
        <f>IF(LEN(G494)&lt;2,"",COUNTIFS(Ouput_table!$I$2:$I$99,Summary_species!G494,Ouput_table!$T$2:$T$99,"&gt;0"))</f>
        <v/>
      </c>
      <c r="F494" t="str">
        <f>IF(LEN(G494)&lt;2,"",COUNTIF(Ouput_table!$I$2:$I$100,Summary_species!G494))</f>
        <v/>
      </c>
      <c r="H494" t="str">
        <f>IF(LEN(G494)&lt;2,"",SUMIF(Ouput_table!$I$2:$I$100,Summary_species!G494,Ouput_table!$N$2:$N$99))</f>
        <v/>
      </c>
      <c r="I494" t="str">
        <f>IF(LEN(G494)&lt;2,"",SUMIF(Ouput_table!$I$2:$I$100,Summary_species!G494,Ouput_table!$S$2:$S$99))</f>
        <v/>
      </c>
      <c r="J494" s="81" t="str">
        <f t="shared" si="14"/>
        <v/>
      </c>
      <c r="K494" t="str">
        <f>IF(LEN(G494)&lt;2,"",SUMIFS(Ouput_table!$N$2:$N$99,Ouput_table!$I$2:$I$99,Summary_species!G494,Ouput_table!$T$2:$T$99,"&gt;0"))</f>
        <v/>
      </c>
      <c r="L494" t="str">
        <f>IF(LEN(G494)&lt;2,"",SUMIFS(Ouput_table!$S$2:$S$99,Ouput_table!$I$2:$I$99,Summary_species!G494,Ouput_table!$T$2:$T$99,"&gt;0"))</f>
        <v/>
      </c>
      <c r="M494" s="81" t="str">
        <f t="shared" si="15"/>
        <v/>
      </c>
      <c r="O494" s="90"/>
      <c r="P494" s="90"/>
      <c r="Q494" s="90"/>
    </row>
    <row r="495" spans="4:17" x14ac:dyDescent="0.25">
      <c r="D495" t="str">
        <f>IF(LEN(G495)&lt;2,"",COUNTIFS(Ouput_table!$I$2:$I$99,Summary_species!G495,Ouput_table!$T$2:$T$99,0))</f>
        <v/>
      </c>
      <c r="E495" t="str">
        <f>IF(LEN(G495)&lt;2,"",COUNTIFS(Ouput_table!$I$2:$I$99,Summary_species!G495,Ouput_table!$T$2:$T$99,"&gt;0"))</f>
        <v/>
      </c>
      <c r="F495" t="str">
        <f>IF(LEN(G495)&lt;2,"",COUNTIF(Ouput_table!$I$2:$I$100,Summary_species!G495))</f>
        <v/>
      </c>
      <c r="H495" t="str">
        <f>IF(LEN(G495)&lt;2,"",SUMIF(Ouput_table!$I$2:$I$100,Summary_species!G495,Ouput_table!$N$2:$N$99))</f>
        <v/>
      </c>
      <c r="I495" t="str">
        <f>IF(LEN(G495)&lt;2,"",SUMIF(Ouput_table!$I$2:$I$100,Summary_species!G495,Ouput_table!$S$2:$S$99))</f>
        <v/>
      </c>
      <c r="J495" s="81" t="str">
        <f t="shared" si="14"/>
        <v/>
      </c>
      <c r="K495" t="str">
        <f>IF(LEN(G495)&lt;2,"",SUMIFS(Ouput_table!$N$2:$N$99,Ouput_table!$I$2:$I$99,Summary_species!G495,Ouput_table!$T$2:$T$99,"&gt;0"))</f>
        <v/>
      </c>
      <c r="L495" t="str">
        <f>IF(LEN(G495)&lt;2,"",SUMIFS(Ouput_table!$S$2:$S$99,Ouput_table!$I$2:$I$99,Summary_species!G495,Ouput_table!$T$2:$T$99,"&gt;0"))</f>
        <v/>
      </c>
      <c r="M495" s="81" t="str">
        <f t="shared" si="15"/>
        <v/>
      </c>
      <c r="O495" s="90"/>
      <c r="P495" s="90"/>
      <c r="Q495" s="90"/>
    </row>
    <row r="496" spans="4:17" x14ac:dyDescent="0.25">
      <c r="D496" t="str">
        <f>IF(LEN(G496)&lt;2,"",COUNTIFS(Ouput_table!$I$2:$I$99,Summary_species!G496,Ouput_table!$T$2:$T$99,0))</f>
        <v/>
      </c>
      <c r="E496" t="str">
        <f>IF(LEN(G496)&lt;2,"",COUNTIFS(Ouput_table!$I$2:$I$99,Summary_species!G496,Ouput_table!$T$2:$T$99,"&gt;0"))</f>
        <v/>
      </c>
      <c r="F496" t="str">
        <f>IF(LEN(G496)&lt;2,"",COUNTIF(Ouput_table!$I$2:$I$100,Summary_species!G496))</f>
        <v/>
      </c>
      <c r="H496" t="str">
        <f>IF(LEN(G496)&lt;2,"",SUMIF(Ouput_table!$I$2:$I$100,Summary_species!G496,Ouput_table!$N$2:$N$99))</f>
        <v/>
      </c>
      <c r="I496" t="str">
        <f>IF(LEN(G496)&lt;2,"",SUMIF(Ouput_table!$I$2:$I$100,Summary_species!G496,Ouput_table!$S$2:$S$99))</f>
        <v/>
      </c>
      <c r="J496" s="81" t="str">
        <f t="shared" si="14"/>
        <v/>
      </c>
      <c r="K496" t="str">
        <f>IF(LEN(G496)&lt;2,"",SUMIFS(Ouput_table!$N$2:$N$99,Ouput_table!$I$2:$I$99,Summary_species!G496,Ouput_table!$T$2:$T$99,"&gt;0"))</f>
        <v/>
      </c>
      <c r="L496" t="str">
        <f>IF(LEN(G496)&lt;2,"",SUMIFS(Ouput_table!$S$2:$S$99,Ouput_table!$I$2:$I$99,Summary_species!G496,Ouput_table!$T$2:$T$99,"&gt;0"))</f>
        <v/>
      </c>
      <c r="M496" s="81" t="str">
        <f t="shared" si="15"/>
        <v/>
      </c>
      <c r="O496" s="90"/>
      <c r="P496" s="90"/>
      <c r="Q496" s="90"/>
    </row>
    <row r="497" spans="4:17" x14ac:dyDescent="0.25">
      <c r="D497" t="str">
        <f>IF(LEN(G497)&lt;2,"",COUNTIFS(Ouput_table!$I$2:$I$99,Summary_species!G497,Ouput_table!$T$2:$T$99,0))</f>
        <v/>
      </c>
      <c r="E497" t="str">
        <f>IF(LEN(G497)&lt;2,"",COUNTIFS(Ouput_table!$I$2:$I$99,Summary_species!G497,Ouput_table!$T$2:$T$99,"&gt;0"))</f>
        <v/>
      </c>
      <c r="F497" t="str">
        <f>IF(LEN(G497)&lt;2,"",COUNTIF(Ouput_table!$I$2:$I$100,Summary_species!G497))</f>
        <v/>
      </c>
      <c r="H497" t="str">
        <f>IF(LEN(G497)&lt;2,"",SUMIF(Ouput_table!$I$2:$I$100,Summary_species!G497,Ouput_table!$N$2:$N$99))</f>
        <v/>
      </c>
      <c r="I497" t="str">
        <f>IF(LEN(G497)&lt;2,"",SUMIF(Ouput_table!$I$2:$I$100,Summary_species!G497,Ouput_table!$S$2:$S$99))</f>
        <v/>
      </c>
      <c r="J497" s="81" t="str">
        <f t="shared" si="14"/>
        <v/>
      </c>
      <c r="K497" t="str">
        <f>IF(LEN(G497)&lt;2,"",SUMIFS(Ouput_table!$N$2:$N$99,Ouput_table!$I$2:$I$99,Summary_species!G497,Ouput_table!$T$2:$T$99,"&gt;0"))</f>
        <v/>
      </c>
      <c r="L497" t="str">
        <f>IF(LEN(G497)&lt;2,"",SUMIFS(Ouput_table!$S$2:$S$99,Ouput_table!$I$2:$I$99,Summary_species!G497,Ouput_table!$T$2:$T$99,"&gt;0"))</f>
        <v/>
      </c>
      <c r="M497" s="81" t="str">
        <f t="shared" si="15"/>
        <v/>
      </c>
      <c r="O497" s="90"/>
      <c r="P497" s="90"/>
      <c r="Q497" s="90"/>
    </row>
    <row r="498" spans="4:17" x14ac:dyDescent="0.25">
      <c r="D498" t="str">
        <f>IF(LEN(G498)&lt;2,"",COUNTIFS(Ouput_table!$I$2:$I$99,Summary_species!G498,Ouput_table!$T$2:$T$99,0))</f>
        <v/>
      </c>
      <c r="E498" t="str">
        <f>IF(LEN(G498)&lt;2,"",COUNTIFS(Ouput_table!$I$2:$I$99,Summary_species!G498,Ouput_table!$T$2:$T$99,"&gt;0"))</f>
        <v/>
      </c>
      <c r="F498" t="str">
        <f>IF(LEN(G498)&lt;2,"",COUNTIF(Ouput_table!$I$2:$I$100,Summary_species!G498))</f>
        <v/>
      </c>
      <c r="H498" t="str">
        <f>IF(LEN(G498)&lt;2,"",SUMIF(Ouput_table!$I$2:$I$100,Summary_species!G498,Ouput_table!$N$2:$N$99))</f>
        <v/>
      </c>
      <c r="I498" t="str">
        <f>IF(LEN(G498)&lt;2,"",SUMIF(Ouput_table!$I$2:$I$100,Summary_species!G498,Ouput_table!$S$2:$S$99))</f>
        <v/>
      </c>
      <c r="J498" s="81" t="str">
        <f t="shared" si="14"/>
        <v/>
      </c>
      <c r="K498" t="str">
        <f>IF(LEN(G498)&lt;2,"",SUMIFS(Ouput_table!$N$2:$N$99,Ouput_table!$I$2:$I$99,Summary_species!G498,Ouput_table!$T$2:$T$99,"&gt;0"))</f>
        <v/>
      </c>
      <c r="L498" t="str">
        <f>IF(LEN(G498)&lt;2,"",SUMIFS(Ouput_table!$S$2:$S$99,Ouput_table!$I$2:$I$99,Summary_species!G498,Ouput_table!$T$2:$T$99,"&gt;0"))</f>
        <v/>
      </c>
      <c r="M498" s="81" t="str">
        <f t="shared" si="15"/>
        <v/>
      </c>
      <c r="O498" s="90"/>
      <c r="P498" s="90"/>
      <c r="Q498" s="90"/>
    </row>
    <row r="499" spans="4:17" x14ac:dyDescent="0.25">
      <c r="D499" t="str">
        <f>IF(LEN(G499)&lt;2,"",COUNTIFS(Ouput_table!$I$2:$I$99,Summary_species!G499,Ouput_table!$T$2:$T$99,0))</f>
        <v/>
      </c>
      <c r="E499" t="str">
        <f>IF(LEN(G499)&lt;2,"",COUNTIFS(Ouput_table!$I$2:$I$99,Summary_species!G499,Ouput_table!$T$2:$T$99,"&gt;0"))</f>
        <v/>
      </c>
      <c r="F499" t="str">
        <f>IF(LEN(G499)&lt;2,"",COUNTIF(Ouput_table!$I$2:$I$100,Summary_species!G499))</f>
        <v/>
      </c>
      <c r="H499" t="str">
        <f>IF(LEN(G499)&lt;2,"",SUMIF(Ouput_table!$I$2:$I$100,Summary_species!G499,Ouput_table!$N$2:$N$99))</f>
        <v/>
      </c>
      <c r="I499" t="str">
        <f>IF(LEN(G499)&lt;2,"",SUMIF(Ouput_table!$I$2:$I$100,Summary_species!G499,Ouput_table!$S$2:$S$99))</f>
        <v/>
      </c>
      <c r="J499" s="81" t="str">
        <f t="shared" si="14"/>
        <v/>
      </c>
      <c r="K499" t="str">
        <f>IF(LEN(G499)&lt;2,"",SUMIFS(Ouput_table!$N$2:$N$99,Ouput_table!$I$2:$I$99,Summary_species!G499,Ouput_table!$T$2:$T$99,"&gt;0"))</f>
        <v/>
      </c>
      <c r="L499" t="str">
        <f>IF(LEN(G499)&lt;2,"",SUMIFS(Ouput_table!$S$2:$S$99,Ouput_table!$I$2:$I$99,Summary_species!G499,Ouput_table!$T$2:$T$99,"&gt;0"))</f>
        <v/>
      </c>
      <c r="M499" s="81" t="str">
        <f t="shared" si="15"/>
        <v/>
      </c>
      <c r="O499" s="90"/>
      <c r="P499" s="90"/>
      <c r="Q499" s="90"/>
    </row>
    <row r="500" spans="4:17" x14ac:dyDescent="0.25">
      <c r="D500" t="str">
        <f>IF(LEN(G500)&lt;2,"",COUNTIFS(Ouput_table!$I$2:$I$99,Summary_species!G500,Ouput_table!$T$2:$T$99,0))</f>
        <v/>
      </c>
      <c r="E500" t="str">
        <f>IF(LEN(G500)&lt;2,"",COUNTIFS(Ouput_table!$I$2:$I$99,Summary_species!G500,Ouput_table!$T$2:$T$99,"&gt;0"))</f>
        <v/>
      </c>
      <c r="F500" t="str">
        <f>IF(LEN(G500)&lt;2,"",COUNTIF(Ouput_table!$I$2:$I$100,Summary_species!G500))</f>
        <v/>
      </c>
      <c r="H500" t="str">
        <f>IF(LEN(G500)&lt;2,"",SUMIF(Ouput_table!$I$2:$I$100,Summary_species!G500,Ouput_table!$N$2:$N$99))</f>
        <v/>
      </c>
      <c r="I500" t="str">
        <f>IF(LEN(G500)&lt;2,"",SUMIF(Ouput_table!$I$2:$I$100,Summary_species!G500,Ouput_table!$S$2:$S$99))</f>
        <v/>
      </c>
      <c r="J500" s="81" t="str">
        <f t="shared" si="14"/>
        <v/>
      </c>
      <c r="K500" t="str">
        <f>IF(LEN(G500)&lt;2,"",SUMIFS(Ouput_table!$N$2:$N$99,Ouput_table!$I$2:$I$99,Summary_species!G500,Ouput_table!$T$2:$T$99,"&gt;0"))</f>
        <v/>
      </c>
      <c r="L500" t="str">
        <f>IF(LEN(G500)&lt;2,"",SUMIFS(Ouput_table!$S$2:$S$99,Ouput_table!$I$2:$I$99,Summary_species!G500,Ouput_table!$T$2:$T$99,"&gt;0"))</f>
        <v/>
      </c>
      <c r="M500" s="81" t="str">
        <f t="shared" si="15"/>
        <v/>
      </c>
      <c r="O500" s="90"/>
      <c r="P500" s="90"/>
      <c r="Q500" s="90"/>
    </row>
  </sheetData>
  <sortState xmlns:xlrd2="http://schemas.microsoft.com/office/spreadsheetml/2017/richdata2" ref="G3:G53">
    <sortCondition ref="G3:G53"/>
  </sortState>
  <conditionalFormatting sqref="G7:G9 G30:G31">
    <cfRule type="expression" dxfId="6" priority="1">
      <formula>AND(J7=K7,G7="Yes")</formula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6E1C-1571-402D-83BE-3FEDB276EBB6}">
  <dimension ref="A1:L12"/>
  <sheetViews>
    <sheetView workbookViewId="0">
      <selection activeCell="F3" sqref="F3:F5"/>
    </sheetView>
  </sheetViews>
  <sheetFormatPr defaultRowHeight="15" x14ac:dyDescent="0.25"/>
  <cols>
    <col min="1" max="1" width="31.5703125" bestFit="1" customWidth="1"/>
    <col min="2" max="2" width="7.5703125" bestFit="1" customWidth="1"/>
    <col min="4" max="4" width="12" bestFit="1" customWidth="1"/>
    <col min="6" max="6" width="12.5703125" customWidth="1"/>
    <col min="8" max="8" width="9.85546875" customWidth="1"/>
    <col min="9" max="9" width="10.140625" customWidth="1"/>
    <col min="12" max="12" width="10.140625" bestFit="1" customWidth="1"/>
  </cols>
  <sheetData>
    <row r="1" spans="1:12" ht="16.5" thickBot="1" x14ac:dyDescent="0.3">
      <c r="A1" s="133" t="s">
        <v>283</v>
      </c>
      <c r="B1" s="134"/>
      <c r="C1" s="87" t="s">
        <v>133</v>
      </c>
      <c r="D1" s="85">
        <f>SUM(D3:D500)</f>
        <v>0</v>
      </c>
      <c r="E1" s="85">
        <f>SUM(E3:E500)</f>
        <v>0</v>
      </c>
      <c r="F1" s="135"/>
      <c r="G1" s="85">
        <f>SUM(G3:G500)</f>
        <v>0</v>
      </c>
      <c r="H1" s="85">
        <f>SUM(H3:H500)</f>
        <v>0</v>
      </c>
      <c r="I1" s="86">
        <f>IF(G1&gt;0,(G1-H1)/G1,0)</f>
        <v>0</v>
      </c>
      <c r="J1" s="85">
        <f>SUM(J3:J500)</f>
        <v>0</v>
      </c>
      <c r="K1" s="85">
        <f t="shared" ref="J1:K1" si="0">SUM(K3:K500)</f>
        <v>0</v>
      </c>
      <c r="L1" s="88">
        <f>IF(J1&gt;0,(J1-K1)/J1,0)</f>
        <v>0</v>
      </c>
    </row>
    <row r="2" spans="1:12" x14ac:dyDescent="0.25">
      <c r="A2" t="s">
        <v>112</v>
      </c>
      <c r="B2" s="80">
        <f>SUM(Ouput_table!$K$2:$K$99)</f>
        <v>0</v>
      </c>
      <c r="D2" s="84" t="s">
        <v>134</v>
      </c>
      <c r="E2" s="84" t="s">
        <v>117</v>
      </c>
      <c r="F2" s="136" t="s">
        <v>284</v>
      </c>
      <c r="G2" s="84" t="s">
        <v>119</v>
      </c>
      <c r="H2" s="84" t="s">
        <v>120</v>
      </c>
      <c r="I2" s="84" t="s">
        <v>118</v>
      </c>
      <c r="J2" t="s">
        <v>135</v>
      </c>
      <c r="K2" t="s">
        <v>136</v>
      </c>
      <c r="L2" t="s">
        <v>137</v>
      </c>
    </row>
    <row r="3" spans="1:12" x14ac:dyDescent="0.25">
      <c r="A3" t="s">
        <v>114</v>
      </c>
      <c r="B3" s="80">
        <f>SUM(Ouput_table!$N$2:$N$99)</f>
        <v>0</v>
      </c>
      <c r="D3" t="str">
        <f>IF(LEN(F3)&lt;2,"",COUNTIFS(Ouput_table!P:P,F3,Ouput_table!T:T,"&gt;0"))</f>
        <v/>
      </c>
      <c r="E3" t="str">
        <f>IF(LEN(F3)&lt;2,"",COUNTIF(Ouput_table!P:P,F3))</f>
        <v/>
      </c>
      <c r="F3" s="138"/>
      <c r="G3" t="str">
        <f>IF(LEN(F3)&lt;2,"",SUMIF(Ouput_table!P:P,F3,Ouput_table!N:N))</f>
        <v/>
      </c>
      <c r="H3" t="str">
        <f>IF(LEN(F3)&lt;2,"",SUMIF(Ouput_table!P:P,F3,Ouput_table!S:S))</f>
        <v/>
      </c>
      <c r="I3" s="81" t="str">
        <f>IF(LEN(F3)&lt;2,"",(G3-H3)/G3)</f>
        <v/>
      </c>
      <c r="J3" t="str">
        <f>IF(LEN(F3)&lt;2,"",SUMIFS(Ouput_table!N:N,Ouput_table!P:P,F3,Ouput_table!T:T,"&gt;0"))</f>
        <v/>
      </c>
      <c r="K3" t="str">
        <f>IF(LEN(F3)&lt;2,"",SUMIFS(Ouput_table!S:S,Ouput_table!P:P,Summary_species!F4,Ouput_table!T:T,"&gt;0"))</f>
        <v/>
      </c>
      <c r="L3" s="90" t="str">
        <f>IF(LEN(F3)&lt;2,"",(J3-K3)/J3)</f>
        <v/>
      </c>
    </row>
    <row r="4" spans="1:12" x14ac:dyDescent="0.25">
      <c r="A4" t="s">
        <v>115</v>
      </c>
      <c r="B4" s="80">
        <f>SUM(Ouput_table!$S$2:$S$99)</f>
        <v>0</v>
      </c>
      <c r="D4" t="str">
        <f>IF(LEN(F4)&lt;2,"",COUNTIFS(Ouput_table!P:P,F4,Ouput_table!T:T,"&gt;0"))</f>
        <v/>
      </c>
      <c r="E4" t="str">
        <f>IF(LEN(F4)&lt;2,"",COUNTIF(Ouput_table!P:P,F4))</f>
        <v/>
      </c>
      <c r="F4" s="93"/>
      <c r="G4" t="str">
        <f>IF(LEN(F4)&lt;2,"",SUMIF(Ouput_table!P:P,F4,Ouput_table!N:N))</f>
        <v/>
      </c>
      <c r="H4" t="str">
        <f>IF(LEN(F4)&lt;2,"",SUMIF(Ouput_table!P:P,F4,Ouput_table!S:S))</f>
        <v/>
      </c>
      <c r="I4" s="81" t="str">
        <f t="shared" ref="I4:I5" si="1">IF(LEN(F4)&lt;2,"",(G4-H4)/G4)</f>
        <v/>
      </c>
      <c r="J4" t="str">
        <f>IF(LEN(F4)&lt;2,"",SUMIFS(Ouput_table!N:N,Ouput_table!P:P,F4,Ouput_table!T:T,"&gt;0"))</f>
        <v/>
      </c>
      <c r="K4" t="str">
        <f>IF(LEN(F4)&lt;2,"",SUMIFS(Ouput_table!S:S,Ouput_table!P:P,Summary_species!F5,Ouput_table!T:T,"&gt;0"))</f>
        <v/>
      </c>
      <c r="L4" s="90" t="str">
        <f t="shared" ref="L4:L5" si="2">IF(LEN(F4)&lt;2,"",(J4-K4)/J4)</f>
        <v/>
      </c>
    </row>
    <row r="5" spans="1:12" x14ac:dyDescent="0.25">
      <c r="D5" t="str">
        <f>IF(LEN(F5)&lt;2,"",COUNTIFS(Ouput_table!P:P,F5,Ouput_table!T:T,"&gt;0"))</f>
        <v/>
      </c>
      <c r="E5" t="str">
        <f>IF(LEN(F5)&lt;2,"",COUNTIF(Ouput_table!P:P,F5))</f>
        <v/>
      </c>
      <c r="G5" t="str">
        <f>IF(LEN(F5)&lt;2,"",SUMIF(Ouput_table!P:P,F5,Ouput_table!N:N))</f>
        <v/>
      </c>
      <c r="H5" t="str">
        <f>IF(LEN(F5)&lt;2,"",SUMIF(Ouput_table!P:P,F5,Ouput_table!S:S))</f>
        <v/>
      </c>
      <c r="I5" s="81" t="str">
        <f>IF(LEN(F5)&lt;2,"",(G5-H5)/G5)</f>
        <v/>
      </c>
      <c r="J5" t="str">
        <f>IF(LEN(F5)&lt;2,"",SUMIFS(Ouput_table!N:N,Ouput_table!P:P,F5,Ouput_table!T:T,"&gt;0"))</f>
        <v/>
      </c>
      <c r="K5" t="str">
        <f>IF(LEN(F5)&lt;2,"",SUMIFS(Ouput_table!S:S,Ouput_table!P:P,Summary_species!F6,Ouput_table!T:T,"&gt;0"))</f>
        <v/>
      </c>
      <c r="L5" s="90" t="str">
        <f t="shared" si="2"/>
        <v/>
      </c>
    </row>
    <row r="6" spans="1:12" x14ac:dyDescent="0.25">
      <c r="D6" t="str">
        <f>IF(LEN(F6)&lt;2,"",COUNTIFS(Ouput_table!P:P,F6,Ouput_table!T:T,"&gt;0"))</f>
        <v/>
      </c>
      <c r="E6" t="str">
        <f>IF(LEN(F6)&lt;2,"",COUNTIF(Ouput_table!P:P,F6))</f>
        <v/>
      </c>
      <c r="G6" t="str">
        <f>IF(LEN(F6)&lt;2,"",SUMIF(Ouput_table!P:P,F6,Ouput_table!N:N))</f>
        <v/>
      </c>
      <c r="H6" t="str">
        <f>IF(LEN(F6)&lt;2,"",SUMIF(Ouput_table!P:P,F6,Ouput_table!S:S))</f>
        <v/>
      </c>
      <c r="I6" s="81" t="str">
        <f t="shared" ref="I6:I12" si="3">IF(LEN(F6)&lt;2,"",(G6-H6)/G6)</f>
        <v/>
      </c>
    </row>
    <row r="7" spans="1:12" x14ac:dyDescent="0.25">
      <c r="D7" t="str">
        <f>IF(LEN(F7)&lt;2,"",COUNTIFS(Ouput_table!P:P,F7,Ouput_table!T:T,"&gt;0"))</f>
        <v/>
      </c>
      <c r="E7" t="str">
        <f>IF(LEN(F7)&lt;2,"",COUNTIF(Ouput_table!P:P,F7))</f>
        <v/>
      </c>
      <c r="G7" t="str">
        <f>IF(LEN(F7)&lt;2,"",SUMIF(Ouput_table!P:P,F7,Ouput_table!N:N))</f>
        <v/>
      </c>
      <c r="H7" t="str">
        <f>IF(LEN(F7)&lt;2,"",SUMIF(Ouput_table!P:P,F7,Ouput_table!S:S))</f>
        <v/>
      </c>
      <c r="I7" s="81" t="str">
        <f t="shared" si="3"/>
        <v/>
      </c>
    </row>
    <row r="8" spans="1:12" x14ac:dyDescent="0.25">
      <c r="D8" t="str">
        <f>IF(LEN(F8)&lt;2,"",COUNTIFS(Ouput_table!P:P,F8,Ouput_table!T:T,"&gt;0"))</f>
        <v/>
      </c>
      <c r="E8" t="str">
        <f>IF(LEN(F8)&lt;2,"",COUNTIF(Ouput_table!P:P,F8))</f>
        <v/>
      </c>
      <c r="G8" t="str">
        <f>IF(LEN(F8)&lt;2,"",SUMIF(Ouput_table!P:P,F8,Ouput_table!N:N))</f>
        <v/>
      </c>
      <c r="H8" t="str">
        <f>IF(LEN(F8)&lt;2,"",SUMIF(Ouput_table!P:P,F8,Ouput_table!S:S))</f>
        <v/>
      </c>
      <c r="I8" s="81" t="str">
        <f t="shared" si="3"/>
        <v/>
      </c>
    </row>
    <row r="9" spans="1:12" x14ac:dyDescent="0.25">
      <c r="D9" t="str">
        <f>IF(LEN(F9)&lt;2,"",COUNTIFS(Ouput_table!P:P,F9,Ouput_table!T:T,"&gt;0"))</f>
        <v/>
      </c>
      <c r="E9" t="str">
        <f>IF(LEN(F9)&lt;2,"",COUNTIF(Ouput_table!P:P,F9))</f>
        <v/>
      </c>
      <c r="G9" t="str">
        <f>IF(LEN(F9)&lt;2,"",SUMIF(Ouput_table!P:P,F9,Ouput_table!N:N))</f>
        <v/>
      </c>
      <c r="H9" t="str">
        <f>IF(LEN(F9)&lt;2,"",SUMIF(Ouput_table!P:P,F9,Ouput_table!S:S))</f>
        <v/>
      </c>
      <c r="I9" s="81" t="str">
        <f t="shared" si="3"/>
        <v/>
      </c>
    </row>
    <row r="10" spans="1:12" x14ac:dyDescent="0.25">
      <c r="D10" t="str">
        <f>IF(LEN(F10)&lt;2,"",COUNTIFS(Ouput_table!P:P,F10,Ouput_table!T:T,"&gt;0"))</f>
        <v/>
      </c>
      <c r="E10" t="str">
        <f>IF(LEN(F10)&lt;2,"",COUNTIF(Ouput_table!P:P,F10))</f>
        <v/>
      </c>
      <c r="G10" t="str">
        <f>IF(LEN(F10)&lt;2,"",SUMIF(Ouput_table!P:P,F10,Ouput_table!N:N))</f>
        <v/>
      </c>
      <c r="H10" t="str">
        <f>IF(LEN(F10)&lt;2,"",SUMIF(Ouput_table!P:P,F10,Ouput_table!S:S))</f>
        <v/>
      </c>
      <c r="I10" s="81" t="str">
        <f t="shared" si="3"/>
        <v/>
      </c>
    </row>
    <row r="11" spans="1:12" x14ac:dyDescent="0.25">
      <c r="D11" t="str">
        <f>IF(LEN(F11)&lt;2,"",COUNTIFS(Ouput_table!P:P,F11,Ouput_table!T:T,"&gt;0"))</f>
        <v/>
      </c>
      <c r="E11" t="str">
        <f>IF(LEN(F11)&lt;2,"",COUNTIF(Ouput_table!P:P,F11))</f>
        <v/>
      </c>
      <c r="G11" t="str">
        <f>IF(LEN(F11)&lt;2,"",SUMIF(Ouput_table!P:P,F11,Ouput_table!N:N))</f>
        <v/>
      </c>
      <c r="H11" t="str">
        <f>IF(LEN(F11)&lt;2,"",SUMIF(Ouput_table!P:P,F11,Ouput_table!S:S))</f>
        <v/>
      </c>
      <c r="I11" s="81" t="str">
        <f t="shared" si="3"/>
        <v/>
      </c>
    </row>
    <row r="12" spans="1:12" x14ac:dyDescent="0.25">
      <c r="D12" t="str">
        <f>IF(LEN(F12)&lt;2,"",COUNTIFS(Ouput_table!P:P,F12,Ouput_table!T:T,"&gt;0"))</f>
        <v/>
      </c>
      <c r="E12" t="str">
        <f>IF(LEN(F12)&lt;2,"",COUNTIF(Ouput_table!P:P,F12))</f>
        <v/>
      </c>
      <c r="G12" t="str">
        <f>IF(LEN(F12)&lt;2,"",SUMIF(Ouput_table!P:P,F12,Ouput_table!N:N))</f>
        <v/>
      </c>
      <c r="H12" t="str">
        <f>IF(LEN(F12)&lt;2,"",SUMIF(Ouput_table!P:P,F12,Ouput_table!S:S))</f>
        <v/>
      </c>
      <c r="I12" s="81" t="str">
        <f t="shared" si="3"/>
        <v/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2:B33"/>
  <sheetViews>
    <sheetView workbookViewId="0">
      <selection activeCell="B1" sqref="B1"/>
    </sheetView>
  </sheetViews>
  <sheetFormatPr defaultRowHeight="15" x14ac:dyDescent="0.25"/>
  <cols>
    <col min="1" max="1" width="47.7109375" customWidth="1"/>
    <col min="2" max="2" width="49.85546875" bestFit="1" customWidth="1"/>
    <col min="3" max="3" width="13.85546875" bestFit="1" customWidth="1"/>
    <col min="4" max="4" width="30.28515625" bestFit="1" customWidth="1"/>
    <col min="5" max="5" width="13.7109375" bestFit="1" customWidth="1"/>
    <col min="6" max="6" width="6.28515625" bestFit="1" customWidth="1"/>
    <col min="7" max="7" width="11.28515625" bestFit="1" customWidth="1"/>
    <col min="8" max="8" width="72.42578125" bestFit="1" customWidth="1"/>
    <col min="9" max="9" width="4.28515625" bestFit="1" customWidth="1"/>
    <col min="10" max="10" width="8.7109375" bestFit="1" customWidth="1"/>
    <col min="11" max="11" width="4.28515625" bestFit="1" customWidth="1"/>
    <col min="12" max="12" width="8.7109375" bestFit="1" customWidth="1"/>
    <col min="13" max="13" width="12.28515625" bestFit="1" customWidth="1"/>
    <col min="14" max="14" width="12" customWidth="1"/>
    <col min="15" max="15" width="12.28515625" bestFit="1" customWidth="1"/>
  </cols>
  <sheetData>
    <row r="2" spans="1:2" x14ac:dyDescent="0.25">
      <c r="A2" s="105" t="s">
        <v>236</v>
      </c>
      <c r="B2" s="106" t="s">
        <v>237</v>
      </c>
    </row>
    <row r="3" spans="1:2" x14ac:dyDescent="0.25">
      <c r="A3" s="103" t="s">
        <v>178</v>
      </c>
      <c r="B3" s="104">
        <v>1E-3</v>
      </c>
    </row>
    <row r="4" spans="1:2" x14ac:dyDescent="0.25">
      <c r="A4" s="98" t="s">
        <v>177</v>
      </c>
      <c r="B4" s="102">
        <v>0.01</v>
      </c>
    </row>
    <row r="5" spans="1:2" x14ac:dyDescent="0.25">
      <c r="A5" s="97" t="s">
        <v>176</v>
      </c>
      <c r="B5" s="101">
        <v>0.1</v>
      </c>
    </row>
    <row r="6" spans="1:2" x14ac:dyDescent="0.25">
      <c r="A6" s="98" t="s">
        <v>175</v>
      </c>
      <c r="B6" s="102">
        <v>0.25</v>
      </c>
    </row>
    <row r="7" spans="1:2" x14ac:dyDescent="0.25">
      <c r="A7" s="97" t="s">
        <v>174</v>
      </c>
      <c r="B7" s="101">
        <v>0.5</v>
      </c>
    </row>
    <row r="8" spans="1:2" x14ac:dyDescent="0.25">
      <c r="A8" s="98" t="s">
        <v>173</v>
      </c>
      <c r="B8" s="102">
        <v>1</v>
      </c>
    </row>
    <row r="9" spans="1:2" x14ac:dyDescent="0.25">
      <c r="A9" s="99" t="s">
        <v>171</v>
      </c>
      <c r="B9" s="100" t="s">
        <v>240</v>
      </c>
    </row>
    <row r="10" spans="1:2" x14ac:dyDescent="0.25">
      <c r="A10" s="95"/>
    </row>
    <row r="11" spans="1:2" x14ac:dyDescent="0.25">
      <c r="A11" s="107" t="s">
        <v>238</v>
      </c>
      <c r="B11" s="108" t="s">
        <v>239</v>
      </c>
    </row>
    <row r="12" spans="1:2" x14ac:dyDescent="0.25">
      <c r="A12" s="109" t="s">
        <v>170</v>
      </c>
      <c r="B12" s="110">
        <v>5.0000000000000001E-3</v>
      </c>
    </row>
    <row r="13" spans="1:2" x14ac:dyDescent="0.25">
      <c r="A13" s="97" t="s">
        <v>169</v>
      </c>
      <c r="B13" s="110">
        <v>0.03</v>
      </c>
    </row>
    <row r="14" spans="1:2" x14ac:dyDescent="0.25">
      <c r="A14" s="98" t="s">
        <v>168</v>
      </c>
      <c r="B14" s="110">
        <v>0.15</v>
      </c>
    </row>
    <row r="15" spans="1:2" x14ac:dyDescent="0.25">
      <c r="A15" s="97" t="s">
        <v>167</v>
      </c>
      <c r="B15" s="110">
        <v>0.375</v>
      </c>
    </row>
    <row r="16" spans="1:2" x14ac:dyDescent="0.25">
      <c r="A16" s="98" t="s">
        <v>166</v>
      </c>
      <c r="B16" s="110">
        <v>0.625</v>
      </c>
    </row>
    <row r="17" spans="1:2" x14ac:dyDescent="0.25">
      <c r="A17" s="97" t="s">
        <v>165</v>
      </c>
      <c r="B17" s="110">
        <v>0.85</v>
      </c>
    </row>
    <row r="18" spans="1:2" x14ac:dyDescent="0.25">
      <c r="A18" s="111" t="s">
        <v>163</v>
      </c>
      <c r="B18" s="112">
        <v>0.97499999999999998</v>
      </c>
    </row>
    <row r="19" spans="1:2" x14ac:dyDescent="0.25">
      <c r="A19" s="95"/>
    </row>
    <row r="20" spans="1:2" x14ac:dyDescent="0.25">
      <c r="A20" s="105" t="s">
        <v>241</v>
      </c>
      <c r="B20" s="106" t="s">
        <v>242</v>
      </c>
    </row>
    <row r="21" spans="1:2" x14ac:dyDescent="0.25">
      <c r="A21" s="103" t="s">
        <v>162</v>
      </c>
      <c r="B21" s="110">
        <v>0</v>
      </c>
    </row>
    <row r="22" spans="1:2" x14ac:dyDescent="0.25">
      <c r="A22" s="98" t="s">
        <v>161</v>
      </c>
      <c r="B22" s="110">
        <v>5.0000000000000001E-3</v>
      </c>
    </row>
    <row r="23" spans="1:2" x14ac:dyDescent="0.25">
      <c r="A23" s="97" t="s">
        <v>160</v>
      </c>
      <c r="B23" s="110">
        <v>0.03</v>
      </c>
    </row>
    <row r="24" spans="1:2" x14ac:dyDescent="0.25">
      <c r="A24" s="98" t="s">
        <v>159</v>
      </c>
      <c r="B24" s="110">
        <v>0.15</v>
      </c>
    </row>
    <row r="25" spans="1:2" x14ac:dyDescent="0.25">
      <c r="A25" s="97" t="s">
        <v>158</v>
      </c>
      <c r="B25" s="110">
        <v>0.375</v>
      </c>
    </row>
    <row r="26" spans="1:2" x14ac:dyDescent="0.25">
      <c r="A26" s="98" t="s">
        <v>157</v>
      </c>
      <c r="B26" s="110">
        <v>0.625</v>
      </c>
    </row>
    <row r="27" spans="1:2" x14ac:dyDescent="0.25">
      <c r="A27" s="97" t="s">
        <v>156</v>
      </c>
      <c r="B27" s="110">
        <v>0.85</v>
      </c>
    </row>
    <row r="28" spans="1:2" x14ac:dyDescent="0.25">
      <c r="A28" s="111" t="s">
        <v>153</v>
      </c>
      <c r="B28" s="112">
        <v>0.97499999999999998</v>
      </c>
    </row>
    <row r="29" spans="1:2" x14ac:dyDescent="0.25">
      <c r="A29" s="95"/>
    </row>
    <row r="30" spans="1:2" x14ac:dyDescent="0.25">
      <c r="A30" s="95"/>
    </row>
    <row r="31" spans="1:2" x14ac:dyDescent="0.25">
      <c r="A31" s="95"/>
    </row>
    <row r="32" spans="1:2" x14ac:dyDescent="0.25">
      <c r="A32" s="95"/>
    </row>
    <row r="33" spans="1:1" x14ac:dyDescent="0.25">
      <c r="A33" s="95"/>
    </row>
  </sheetData>
  <sheetProtection insertColumns="0" insertRows="0" insertHyperlinks="0" deleteColumns="0" deleteRows="0" sort="0" autoFilter="0" pivotTables="0"/>
  <sortState xmlns:xlrd2="http://schemas.microsoft.com/office/spreadsheetml/2017/richdata2" ref="A21:B28">
    <sortCondition ref="A21:A28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U60"/>
  <sheetViews>
    <sheetView topLeftCell="H41" workbookViewId="0">
      <selection activeCell="I52" sqref="I52"/>
    </sheetView>
  </sheetViews>
  <sheetFormatPr defaultRowHeight="15" x14ac:dyDescent="0.25"/>
  <cols>
    <col min="1" max="2" width="8.7109375" bestFit="1" customWidth="1"/>
    <col min="3" max="3" width="29.42578125" bestFit="1" customWidth="1"/>
    <col min="4" max="4" width="7.28515625" bestFit="1" customWidth="1"/>
    <col min="5" max="5" width="18.5703125" bestFit="1" customWidth="1"/>
    <col min="6" max="6" width="12.7109375" bestFit="1" customWidth="1"/>
    <col min="7" max="7" width="29.42578125" bestFit="1" customWidth="1"/>
    <col min="8" max="8" width="49.85546875" bestFit="1" customWidth="1"/>
    <col min="9" max="9" width="13.85546875" bestFit="1" customWidth="1"/>
    <col min="10" max="10" width="30.28515625" bestFit="1" customWidth="1"/>
    <col min="11" max="11" width="13.7109375" bestFit="1" customWidth="1"/>
    <col min="12" max="12" width="6.28515625" bestFit="1" customWidth="1"/>
    <col min="13" max="13" width="11.28515625" bestFit="1" customWidth="1"/>
    <col min="14" max="14" width="72.42578125" bestFit="1" customWidth="1"/>
    <col min="15" max="15" width="4.28515625" bestFit="1" customWidth="1"/>
    <col min="16" max="16" width="8.7109375" bestFit="1" customWidth="1"/>
    <col min="17" max="17" width="4.28515625" bestFit="1" customWidth="1"/>
    <col min="18" max="18" width="8.7109375" bestFit="1" customWidth="1"/>
    <col min="19" max="19" width="12.28515625" bestFit="1" customWidth="1"/>
    <col min="20" max="20" width="12" customWidth="1"/>
    <col min="21" max="21" width="12.28515625" bestFit="1" customWidth="1"/>
  </cols>
  <sheetData>
    <row r="1" spans="1:21" x14ac:dyDescent="0.25">
      <c r="A1" t="s">
        <v>235</v>
      </c>
      <c r="B1" t="s">
        <v>234</v>
      </c>
      <c r="C1" t="s">
        <v>233</v>
      </c>
      <c r="D1" t="s">
        <v>232</v>
      </c>
      <c r="E1" t="s">
        <v>231</v>
      </c>
      <c r="F1" t="s">
        <v>230</v>
      </c>
      <c r="G1" t="s">
        <v>229</v>
      </c>
      <c r="H1" t="s">
        <v>228</v>
      </c>
      <c r="I1" t="s">
        <v>227</v>
      </c>
      <c r="J1" t="s">
        <v>226</v>
      </c>
      <c r="K1" t="s">
        <v>225</v>
      </c>
      <c r="L1" t="s">
        <v>224</v>
      </c>
      <c r="M1" t="s">
        <v>223</v>
      </c>
      <c r="N1" t="s">
        <v>222</v>
      </c>
      <c r="O1" t="s">
        <v>221</v>
      </c>
      <c r="P1" t="s">
        <v>220</v>
      </c>
      <c r="Q1" t="s">
        <v>219</v>
      </c>
      <c r="R1" t="s">
        <v>218</v>
      </c>
      <c r="S1" t="s">
        <v>217</v>
      </c>
      <c r="T1" t="s">
        <v>216</v>
      </c>
      <c r="U1" t="s">
        <v>215</v>
      </c>
    </row>
    <row r="2" spans="1:21" x14ac:dyDescent="0.25">
      <c r="A2" s="95" t="s">
        <v>155</v>
      </c>
      <c r="B2" s="95" t="s">
        <v>155</v>
      </c>
      <c r="C2" s="95" t="s">
        <v>214</v>
      </c>
      <c r="D2" s="95" t="s">
        <v>211</v>
      </c>
      <c r="E2" s="95"/>
      <c r="F2" s="95"/>
      <c r="G2" s="95"/>
      <c r="H2" s="95"/>
      <c r="I2" s="95" t="s">
        <v>152</v>
      </c>
      <c r="J2" s="95" t="s">
        <v>151</v>
      </c>
      <c r="K2" s="95" t="s">
        <v>150</v>
      </c>
      <c r="L2" s="95" t="s">
        <v>149</v>
      </c>
      <c r="M2" s="95" t="s">
        <v>146</v>
      </c>
      <c r="N2" s="96" t="s">
        <v>148</v>
      </c>
      <c r="O2">
        <v>0.5</v>
      </c>
      <c r="P2" s="95" t="s">
        <v>147</v>
      </c>
      <c r="Q2">
        <v>0.5</v>
      </c>
      <c r="R2" s="95" t="s">
        <v>147</v>
      </c>
      <c r="S2" s="95" t="s">
        <v>146</v>
      </c>
      <c r="T2">
        <v>4</v>
      </c>
      <c r="U2" s="95" t="s">
        <v>146</v>
      </c>
    </row>
    <row r="3" spans="1:21" x14ac:dyDescent="0.25">
      <c r="A3" s="95" t="s">
        <v>155</v>
      </c>
      <c r="B3" s="95" t="s">
        <v>155</v>
      </c>
      <c r="C3" s="95" t="s">
        <v>213</v>
      </c>
      <c r="D3" s="95" t="s">
        <v>211</v>
      </c>
      <c r="E3" s="95" t="s">
        <v>212</v>
      </c>
      <c r="F3" s="95"/>
      <c r="G3" s="95"/>
      <c r="H3" s="95"/>
      <c r="I3" s="95" t="s">
        <v>152</v>
      </c>
      <c r="J3" s="95" t="s">
        <v>151</v>
      </c>
      <c r="K3" s="95" t="s">
        <v>150</v>
      </c>
      <c r="L3" s="95" t="s">
        <v>149</v>
      </c>
      <c r="M3" s="95" t="s">
        <v>146</v>
      </c>
      <c r="N3" s="96" t="s">
        <v>148</v>
      </c>
      <c r="O3">
        <v>0.5</v>
      </c>
      <c r="P3" s="95" t="s">
        <v>147</v>
      </c>
      <c r="Q3">
        <v>0.5</v>
      </c>
      <c r="R3" s="95" t="s">
        <v>147</v>
      </c>
      <c r="S3" s="95" t="s">
        <v>146</v>
      </c>
      <c r="T3">
        <v>4</v>
      </c>
      <c r="U3" s="95" t="s">
        <v>146</v>
      </c>
    </row>
    <row r="4" spans="1:21" x14ac:dyDescent="0.25">
      <c r="A4" s="95" t="s">
        <v>155</v>
      </c>
      <c r="B4" s="95" t="s">
        <v>155</v>
      </c>
      <c r="C4" s="95" t="s">
        <v>180</v>
      </c>
      <c r="D4" s="95" t="s">
        <v>211</v>
      </c>
      <c r="E4" s="95"/>
      <c r="F4" s="95"/>
      <c r="G4" s="95"/>
      <c r="H4" s="95"/>
      <c r="I4" s="95" t="s">
        <v>152</v>
      </c>
      <c r="J4" s="95" t="s">
        <v>151</v>
      </c>
      <c r="K4" s="95" t="s">
        <v>150</v>
      </c>
      <c r="L4" s="95" t="s">
        <v>149</v>
      </c>
      <c r="M4" s="95" t="s">
        <v>146</v>
      </c>
      <c r="N4" s="96" t="s">
        <v>148</v>
      </c>
      <c r="O4">
        <v>0.5</v>
      </c>
      <c r="P4" s="95" t="s">
        <v>147</v>
      </c>
      <c r="Q4">
        <v>0.5</v>
      </c>
      <c r="R4" s="95" t="s">
        <v>147</v>
      </c>
      <c r="S4" s="95" t="s">
        <v>146</v>
      </c>
      <c r="T4">
        <v>4</v>
      </c>
      <c r="U4" s="95" t="s">
        <v>146</v>
      </c>
    </row>
    <row r="5" spans="1:21" x14ac:dyDescent="0.25">
      <c r="A5" s="95" t="s">
        <v>155</v>
      </c>
      <c r="B5" s="95" t="s">
        <v>155</v>
      </c>
      <c r="C5" s="95" t="s">
        <v>172</v>
      </c>
      <c r="D5" s="95" t="s">
        <v>211</v>
      </c>
      <c r="E5" s="95"/>
      <c r="F5" s="95"/>
      <c r="G5" s="95"/>
      <c r="H5" s="95"/>
      <c r="I5" s="95" t="s">
        <v>152</v>
      </c>
      <c r="J5" s="95" t="s">
        <v>151</v>
      </c>
      <c r="K5" s="95" t="s">
        <v>150</v>
      </c>
      <c r="L5" s="95" t="s">
        <v>149</v>
      </c>
      <c r="M5" s="95" t="s">
        <v>146</v>
      </c>
      <c r="N5" s="96" t="s">
        <v>148</v>
      </c>
      <c r="O5">
        <v>0.5</v>
      </c>
      <c r="P5" s="95" t="s">
        <v>147</v>
      </c>
      <c r="Q5">
        <v>0.5</v>
      </c>
      <c r="R5" s="95" t="s">
        <v>147</v>
      </c>
      <c r="S5" s="95" t="s">
        <v>146</v>
      </c>
      <c r="T5">
        <v>4</v>
      </c>
      <c r="U5" s="95" t="s">
        <v>146</v>
      </c>
    </row>
    <row r="6" spans="1:21" x14ac:dyDescent="0.25">
      <c r="A6" s="95" t="s">
        <v>155</v>
      </c>
      <c r="B6" s="95" t="s">
        <v>155</v>
      </c>
      <c r="C6" s="95" t="s">
        <v>164</v>
      </c>
      <c r="D6" s="95" t="s">
        <v>211</v>
      </c>
      <c r="E6" s="95"/>
      <c r="F6" s="95"/>
      <c r="G6" s="95"/>
      <c r="H6" s="95"/>
      <c r="I6" s="95" t="s">
        <v>152</v>
      </c>
      <c r="J6" s="95" t="s">
        <v>151</v>
      </c>
      <c r="K6" s="95" t="s">
        <v>150</v>
      </c>
      <c r="L6" s="95" t="s">
        <v>149</v>
      </c>
      <c r="M6" s="95" t="s">
        <v>146</v>
      </c>
      <c r="N6" s="96" t="s">
        <v>148</v>
      </c>
      <c r="O6">
        <v>0.5</v>
      </c>
      <c r="P6" s="95" t="s">
        <v>147</v>
      </c>
      <c r="Q6">
        <v>0.5</v>
      </c>
      <c r="R6" s="95" t="s">
        <v>147</v>
      </c>
      <c r="S6" s="95" t="s">
        <v>146</v>
      </c>
      <c r="T6">
        <v>4</v>
      </c>
      <c r="U6" s="95" t="s">
        <v>146</v>
      </c>
    </row>
    <row r="7" spans="1:21" x14ac:dyDescent="0.25">
      <c r="A7" s="95" t="s">
        <v>155</v>
      </c>
      <c r="B7" s="95" t="s">
        <v>155</v>
      </c>
      <c r="C7" s="95" t="s">
        <v>154</v>
      </c>
      <c r="D7" s="95" t="s">
        <v>211</v>
      </c>
      <c r="E7" s="95"/>
      <c r="F7" s="95"/>
      <c r="G7" s="95"/>
      <c r="H7" s="95"/>
      <c r="I7" s="95" t="s">
        <v>152</v>
      </c>
      <c r="J7" s="95" t="s">
        <v>151</v>
      </c>
      <c r="K7" s="95" t="s">
        <v>150</v>
      </c>
      <c r="L7" s="95" t="s">
        <v>149</v>
      </c>
      <c r="M7" s="95" t="s">
        <v>146</v>
      </c>
      <c r="N7" s="96" t="s">
        <v>148</v>
      </c>
      <c r="O7">
        <v>0.5</v>
      </c>
      <c r="P7" s="95" t="s">
        <v>147</v>
      </c>
      <c r="Q7">
        <v>0.5</v>
      </c>
      <c r="R7" s="95" t="s">
        <v>147</v>
      </c>
      <c r="S7" s="95" t="s">
        <v>146</v>
      </c>
      <c r="T7">
        <v>4</v>
      </c>
      <c r="U7" s="95" t="s">
        <v>146</v>
      </c>
    </row>
    <row r="8" spans="1:21" x14ac:dyDescent="0.25">
      <c r="A8" s="95"/>
      <c r="B8" s="95"/>
      <c r="C8" s="95"/>
      <c r="D8" s="95"/>
      <c r="E8" s="95"/>
      <c r="F8" s="95" t="s">
        <v>155</v>
      </c>
      <c r="G8" s="95" t="s">
        <v>180</v>
      </c>
      <c r="H8" s="95" t="s">
        <v>210</v>
      </c>
      <c r="I8" s="95" t="s">
        <v>152</v>
      </c>
      <c r="J8" s="95" t="s">
        <v>151</v>
      </c>
      <c r="K8" s="95" t="s">
        <v>150</v>
      </c>
      <c r="L8" s="95" t="s">
        <v>149</v>
      </c>
      <c r="M8" s="95" t="s">
        <v>146</v>
      </c>
      <c r="N8" s="96" t="s">
        <v>148</v>
      </c>
      <c r="O8">
        <v>0.5</v>
      </c>
      <c r="P8" s="95" t="s">
        <v>147</v>
      </c>
      <c r="Q8">
        <v>0.5</v>
      </c>
      <c r="R8" s="95" t="s">
        <v>147</v>
      </c>
      <c r="S8" s="95" t="s">
        <v>146</v>
      </c>
      <c r="T8">
        <v>4</v>
      </c>
      <c r="U8" s="95" t="s">
        <v>146</v>
      </c>
    </row>
    <row r="9" spans="1:21" x14ac:dyDescent="0.25">
      <c r="A9" s="95"/>
      <c r="B9" s="95"/>
      <c r="C9" s="95"/>
      <c r="D9" s="95"/>
      <c r="E9" s="95"/>
      <c r="F9" s="95" t="s">
        <v>155</v>
      </c>
      <c r="G9" s="95" t="s">
        <v>180</v>
      </c>
      <c r="H9" s="95" t="s">
        <v>209</v>
      </c>
      <c r="I9" s="95" t="s">
        <v>152</v>
      </c>
      <c r="J9" s="95" t="s">
        <v>151</v>
      </c>
      <c r="K9" s="95" t="s">
        <v>150</v>
      </c>
      <c r="L9" s="95" t="s">
        <v>149</v>
      </c>
      <c r="M9" s="95" t="s">
        <v>146</v>
      </c>
      <c r="N9" s="96" t="s">
        <v>148</v>
      </c>
      <c r="O9">
        <v>0.5</v>
      </c>
      <c r="P9" s="95" t="s">
        <v>147</v>
      </c>
      <c r="Q9">
        <v>0.5</v>
      </c>
      <c r="R9" s="95" t="s">
        <v>147</v>
      </c>
      <c r="S9" s="95" t="s">
        <v>146</v>
      </c>
      <c r="T9">
        <v>4</v>
      </c>
      <c r="U9" s="95" t="s">
        <v>146</v>
      </c>
    </row>
    <row r="10" spans="1:21" x14ac:dyDescent="0.25">
      <c r="A10" s="95"/>
      <c r="B10" s="95"/>
      <c r="C10" s="95"/>
      <c r="D10" s="95"/>
      <c r="E10" s="95"/>
      <c r="F10" s="95" t="s">
        <v>155</v>
      </c>
      <c r="G10" s="95" t="s">
        <v>180</v>
      </c>
      <c r="H10" s="95" t="s">
        <v>208</v>
      </c>
      <c r="I10" s="95" t="s">
        <v>152</v>
      </c>
      <c r="J10" s="95" t="s">
        <v>151</v>
      </c>
      <c r="K10" s="95" t="s">
        <v>150</v>
      </c>
      <c r="L10" s="95" t="s">
        <v>149</v>
      </c>
      <c r="M10" s="95" t="s">
        <v>146</v>
      </c>
      <c r="N10" s="96" t="s">
        <v>148</v>
      </c>
      <c r="O10">
        <v>0.5</v>
      </c>
      <c r="P10" s="95" t="s">
        <v>147</v>
      </c>
      <c r="Q10">
        <v>0.5</v>
      </c>
      <c r="R10" s="95" t="s">
        <v>147</v>
      </c>
      <c r="S10" s="95" t="s">
        <v>146</v>
      </c>
      <c r="T10">
        <v>4</v>
      </c>
      <c r="U10" s="95" t="s">
        <v>146</v>
      </c>
    </row>
    <row r="11" spans="1:21" x14ac:dyDescent="0.25">
      <c r="A11" s="95"/>
      <c r="B11" s="95"/>
      <c r="C11" s="95"/>
      <c r="D11" s="95"/>
      <c r="E11" s="95"/>
      <c r="F11" s="95" t="s">
        <v>155</v>
      </c>
      <c r="G11" s="95" t="s">
        <v>180</v>
      </c>
      <c r="H11" s="95" t="s">
        <v>207</v>
      </c>
      <c r="I11" s="95" t="s">
        <v>152</v>
      </c>
      <c r="J11" s="95" t="s">
        <v>151</v>
      </c>
      <c r="K11" s="95" t="s">
        <v>150</v>
      </c>
      <c r="L11" s="95" t="s">
        <v>149</v>
      </c>
      <c r="M11" s="95" t="s">
        <v>146</v>
      </c>
      <c r="N11" s="96" t="s">
        <v>148</v>
      </c>
      <c r="O11">
        <v>0.5</v>
      </c>
      <c r="P11" s="95" t="s">
        <v>147</v>
      </c>
      <c r="Q11">
        <v>0.5</v>
      </c>
      <c r="R11" s="95" t="s">
        <v>147</v>
      </c>
      <c r="S11" s="95" t="s">
        <v>146</v>
      </c>
      <c r="T11">
        <v>4</v>
      </c>
      <c r="U11" s="95" t="s">
        <v>146</v>
      </c>
    </row>
    <row r="12" spans="1:21" x14ac:dyDescent="0.25">
      <c r="A12" s="95"/>
      <c r="B12" s="95"/>
      <c r="C12" s="95"/>
      <c r="D12" s="95"/>
      <c r="E12" s="95"/>
      <c r="F12" s="95" t="s">
        <v>155</v>
      </c>
      <c r="G12" s="95" t="s">
        <v>180</v>
      </c>
      <c r="H12" s="95" t="s">
        <v>206</v>
      </c>
      <c r="I12" s="95" t="s">
        <v>152</v>
      </c>
      <c r="J12" s="95" t="s">
        <v>151</v>
      </c>
      <c r="K12" s="95" t="s">
        <v>150</v>
      </c>
      <c r="L12" s="95" t="s">
        <v>149</v>
      </c>
      <c r="M12" s="95" t="s">
        <v>146</v>
      </c>
      <c r="N12" s="96" t="s">
        <v>148</v>
      </c>
      <c r="O12">
        <v>0.5</v>
      </c>
      <c r="P12" s="95" t="s">
        <v>147</v>
      </c>
      <c r="Q12">
        <v>0.5</v>
      </c>
      <c r="R12" s="95" t="s">
        <v>147</v>
      </c>
      <c r="S12" s="95" t="s">
        <v>146</v>
      </c>
      <c r="T12">
        <v>4</v>
      </c>
      <c r="U12" s="95" t="s">
        <v>146</v>
      </c>
    </row>
    <row r="13" spans="1:21" x14ac:dyDescent="0.25">
      <c r="A13" s="95"/>
      <c r="B13" s="95"/>
      <c r="C13" s="95"/>
      <c r="D13" s="95"/>
      <c r="E13" s="95"/>
      <c r="F13" s="95" t="s">
        <v>155</v>
      </c>
      <c r="G13" s="95" t="s">
        <v>180</v>
      </c>
      <c r="H13" s="95" t="s">
        <v>205</v>
      </c>
      <c r="I13" s="95" t="s">
        <v>152</v>
      </c>
      <c r="J13" s="95" t="s">
        <v>151</v>
      </c>
      <c r="K13" s="95" t="s">
        <v>150</v>
      </c>
      <c r="L13" s="95" t="s">
        <v>149</v>
      </c>
      <c r="M13" s="95" t="s">
        <v>146</v>
      </c>
      <c r="N13" s="96" t="s">
        <v>148</v>
      </c>
      <c r="O13">
        <v>0.5</v>
      </c>
      <c r="P13" s="95" t="s">
        <v>147</v>
      </c>
      <c r="Q13">
        <v>0.5</v>
      </c>
      <c r="R13" s="95" t="s">
        <v>147</v>
      </c>
      <c r="S13" s="95" t="s">
        <v>146</v>
      </c>
      <c r="T13">
        <v>4</v>
      </c>
      <c r="U13" s="95" t="s">
        <v>146</v>
      </c>
    </row>
    <row r="14" spans="1:21" x14ac:dyDescent="0.25">
      <c r="A14" s="95"/>
      <c r="B14" s="95"/>
      <c r="C14" s="95"/>
      <c r="D14" s="95"/>
      <c r="E14" s="95"/>
      <c r="F14" s="95" t="s">
        <v>155</v>
      </c>
      <c r="G14" s="95" t="s">
        <v>180</v>
      </c>
      <c r="H14" s="95" t="s">
        <v>204</v>
      </c>
      <c r="I14" s="95" t="s">
        <v>152</v>
      </c>
      <c r="J14" s="95" t="s">
        <v>151</v>
      </c>
      <c r="K14" s="95" t="s">
        <v>150</v>
      </c>
      <c r="L14" s="95" t="s">
        <v>149</v>
      </c>
      <c r="M14" s="95" t="s">
        <v>146</v>
      </c>
      <c r="N14" s="96" t="s">
        <v>148</v>
      </c>
      <c r="O14">
        <v>0.5</v>
      </c>
      <c r="P14" s="95" t="s">
        <v>147</v>
      </c>
      <c r="Q14">
        <v>0.5</v>
      </c>
      <c r="R14" s="95" t="s">
        <v>147</v>
      </c>
      <c r="S14" s="95" t="s">
        <v>146</v>
      </c>
      <c r="T14">
        <v>4</v>
      </c>
      <c r="U14" s="95" t="s">
        <v>146</v>
      </c>
    </row>
    <row r="15" spans="1:21" x14ac:dyDescent="0.25">
      <c r="A15" s="95"/>
      <c r="B15" s="95"/>
      <c r="C15" s="95"/>
      <c r="D15" s="95"/>
      <c r="E15" s="95"/>
      <c r="F15" s="95" t="s">
        <v>155</v>
      </c>
      <c r="G15" s="95" t="s">
        <v>180</v>
      </c>
      <c r="H15" s="95" t="s">
        <v>203</v>
      </c>
      <c r="I15" s="95" t="s">
        <v>152</v>
      </c>
      <c r="J15" s="95" t="s">
        <v>151</v>
      </c>
      <c r="K15" s="95" t="s">
        <v>150</v>
      </c>
      <c r="L15" s="95" t="s">
        <v>149</v>
      </c>
      <c r="M15" s="95" t="s">
        <v>146</v>
      </c>
      <c r="N15" s="96" t="s">
        <v>148</v>
      </c>
      <c r="O15">
        <v>0.5</v>
      </c>
      <c r="P15" s="95" t="s">
        <v>147</v>
      </c>
      <c r="Q15">
        <v>0.5</v>
      </c>
      <c r="R15" s="95" t="s">
        <v>147</v>
      </c>
      <c r="S15" s="95" t="s">
        <v>146</v>
      </c>
      <c r="T15">
        <v>4</v>
      </c>
      <c r="U15" s="95" t="s">
        <v>146</v>
      </c>
    </row>
    <row r="16" spans="1:21" x14ac:dyDescent="0.25">
      <c r="A16" s="95"/>
      <c r="B16" s="95"/>
      <c r="C16" s="95"/>
      <c r="D16" s="95"/>
      <c r="E16" s="95"/>
      <c r="F16" s="95" t="s">
        <v>155</v>
      </c>
      <c r="G16" s="95" t="s">
        <v>180</v>
      </c>
      <c r="H16" s="95" t="s">
        <v>202</v>
      </c>
      <c r="I16" s="95" t="s">
        <v>152</v>
      </c>
      <c r="J16" s="95" t="s">
        <v>151</v>
      </c>
      <c r="K16" s="95" t="s">
        <v>150</v>
      </c>
      <c r="L16" s="95" t="s">
        <v>149</v>
      </c>
      <c r="M16" s="95" t="s">
        <v>146</v>
      </c>
      <c r="N16" s="96" t="s">
        <v>148</v>
      </c>
      <c r="O16">
        <v>0.5</v>
      </c>
      <c r="P16" s="95" t="s">
        <v>147</v>
      </c>
      <c r="Q16">
        <v>0.5</v>
      </c>
      <c r="R16" s="95" t="s">
        <v>147</v>
      </c>
      <c r="S16" s="95" t="s">
        <v>146</v>
      </c>
      <c r="T16">
        <v>4</v>
      </c>
      <c r="U16" s="95" t="s">
        <v>146</v>
      </c>
    </row>
    <row r="17" spans="1:21" x14ac:dyDescent="0.25">
      <c r="A17" s="95"/>
      <c r="B17" s="95"/>
      <c r="C17" s="95"/>
      <c r="D17" s="95"/>
      <c r="E17" s="95"/>
      <c r="F17" s="95" t="s">
        <v>155</v>
      </c>
      <c r="G17" s="95" t="s">
        <v>180</v>
      </c>
      <c r="H17" s="95" t="s">
        <v>201</v>
      </c>
      <c r="I17" s="95" t="s">
        <v>152</v>
      </c>
      <c r="J17" s="95" t="s">
        <v>151</v>
      </c>
      <c r="K17" s="95" t="s">
        <v>150</v>
      </c>
      <c r="L17" s="95" t="s">
        <v>149</v>
      </c>
      <c r="M17" s="95" t="s">
        <v>146</v>
      </c>
      <c r="N17" s="96" t="s">
        <v>148</v>
      </c>
      <c r="O17">
        <v>0.5</v>
      </c>
      <c r="P17" s="95" t="s">
        <v>147</v>
      </c>
      <c r="Q17">
        <v>0.5</v>
      </c>
      <c r="R17" s="95" t="s">
        <v>147</v>
      </c>
      <c r="S17" s="95" t="s">
        <v>146</v>
      </c>
      <c r="T17">
        <v>4</v>
      </c>
      <c r="U17" s="95" t="s">
        <v>146</v>
      </c>
    </row>
    <row r="18" spans="1:21" x14ac:dyDescent="0.25">
      <c r="A18" s="95"/>
      <c r="B18" s="95"/>
      <c r="C18" s="95"/>
      <c r="D18" s="95"/>
      <c r="E18" s="95"/>
      <c r="F18" s="95" t="s">
        <v>155</v>
      </c>
      <c r="G18" s="95" t="s">
        <v>180</v>
      </c>
      <c r="H18" s="95" t="s">
        <v>200</v>
      </c>
      <c r="I18" s="95" t="s">
        <v>152</v>
      </c>
      <c r="J18" s="95" t="s">
        <v>151</v>
      </c>
      <c r="K18" s="95" t="s">
        <v>150</v>
      </c>
      <c r="L18" s="95" t="s">
        <v>149</v>
      </c>
      <c r="M18" s="95" t="s">
        <v>146</v>
      </c>
      <c r="N18" s="96" t="s">
        <v>148</v>
      </c>
      <c r="O18">
        <v>0.5</v>
      </c>
      <c r="P18" s="95" t="s">
        <v>147</v>
      </c>
      <c r="Q18">
        <v>0.5</v>
      </c>
      <c r="R18" s="95" t="s">
        <v>147</v>
      </c>
      <c r="S18" s="95" t="s">
        <v>146</v>
      </c>
      <c r="T18">
        <v>4</v>
      </c>
      <c r="U18" s="95" t="s">
        <v>146</v>
      </c>
    </row>
    <row r="19" spans="1:21" x14ac:dyDescent="0.25">
      <c r="A19" s="95"/>
      <c r="B19" s="95"/>
      <c r="C19" s="95"/>
      <c r="D19" s="95"/>
      <c r="E19" s="95"/>
      <c r="F19" s="95" t="s">
        <v>155</v>
      </c>
      <c r="G19" s="95" t="s">
        <v>180</v>
      </c>
      <c r="H19" s="95" t="s">
        <v>199</v>
      </c>
      <c r="I19" s="95" t="s">
        <v>152</v>
      </c>
      <c r="J19" s="95" t="s">
        <v>151</v>
      </c>
      <c r="K19" s="95" t="s">
        <v>150</v>
      </c>
      <c r="L19" s="95" t="s">
        <v>149</v>
      </c>
      <c r="M19" s="95" t="s">
        <v>146</v>
      </c>
      <c r="N19" s="96" t="s">
        <v>148</v>
      </c>
      <c r="O19">
        <v>0.5</v>
      </c>
      <c r="P19" s="95" t="s">
        <v>147</v>
      </c>
      <c r="Q19">
        <v>0.5</v>
      </c>
      <c r="R19" s="95" t="s">
        <v>147</v>
      </c>
      <c r="S19" s="95" t="s">
        <v>146</v>
      </c>
      <c r="T19">
        <v>4</v>
      </c>
      <c r="U19" s="95" t="s">
        <v>146</v>
      </c>
    </row>
    <row r="20" spans="1:21" x14ac:dyDescent="0.25">
      <c r="A20" s="95"/>
      <c r="B20" s="95"/>
      <c r="C20" s="95"/>
      <c r="D20" s="95"/>
      <c r="E20" s="95"/>
      <c r="F20" s="95" t="s">
        <v>155</v>
      </c>
      <c r="G20" s="95" t="s">
        <v>180</v>
      </c>
      <c r="H20" s="95" t="s">
        <v>198</v>
      </c>
      <c r="I20" s="95" t="s">
        <v>152</v>
      </c>
      <c r="J20" s="95" t="s">
        <v>151</v>
      </c>
      <c r="K20" s="95" t="s">
        <v>150</v>
      </c>
      <c r="L20" s="95" t="s">
        <v>149</v>
      </c>
      <c r="M20" s="95" t="s">
        <v>146</v>
      </c>
      <c r="N20" s="96" t="s">
        <v>148</v>
      </c>
      <c r="O20">
        <v>0.5</v>
      </c>
      <c r="P20" s="95" t="s">
        <v>147</v>
      </c>
      <c r="Q20">
        <v>0.5</v>
      </c>
      <c r="R20" s="95" t="s">
        <v>147</v>
      </c>
      <c r="S20" s="95" t="s">
        <v>146</v>
      </c>
      <c r="T20">
        <v>4</v>
      </c>
      <c r="U20" s="95" t="s">
        <v>146</v>
      </c>
    </row>
    <row r="21" spans="1:21" x14ac:dyDescent="0.25">
      <c r="A21" s="95"/>
      <c r="B21" s="95"/>
      <c r="C21" s="95"/>
      <c r="D21" s="95"/>
      <c r="E21" s="95"/>
      <c r="F21" s="95" t="s">
        <v>155</v>
      </c>
      <c r="G21" s="95" t="s">
        <v>180</v>
      </c>
      <c r="H21" s="95" t="s">
        <v>197</v>
      </c>
      <c r="I21" s="95" t="s">
        <v>152</v>
      </c>
      <c r="J21" s="95" t="s">
        <v>151</v>
      </c>
      <c r="K21" s="95" t="s">
        <v>150</v>
      </c>
      <c r="L21" s="95" t="s">
        <v>149</v>
      </c>
      <c r="M21" s="95" t="s">
        <v>146</v>
      </c>
      <c r="N21" s="96" t="s">
        <v>148</v>
      </c>
      <c r="O21">
        <v>0.5</v>
      </c>
      <c r="P21" s="95" t="s">
        <v>147</v>
      </c>
      <c r="Q21">
        <v>0.5</v>
      </c>
      <c r="R21" s="95" t="s">
        <v>147</v>
      </c>
      <c r="S21" s="95" t="s">
        <v>146</v>
      </c>
      <c r="T21">
        <v>4</v>
      </c>
      <c r="U21" s="95" t="s">
        <v>146</v>
      </c>
    </row>
    <row r="22" spans="1:21" x14ac:dyDescent="0.25">
      <c r="A22" s="95"/>
      <c r="B22" s="95"/>
      <c r="C22" s="95"/>
      <c r="D22" s="95"/>
      <c r="E22" s="95"/>
      <c r="F22" s="95" t="s">
        <v>155</v>
      </c>
      <c r="G22" s="95" t="s">
        <v>180</v>
      </c>
      <c r="H22" s="95" t="s">
        <v>196</v>
      </c>
      <c r="I22" s="95" t="s">
        <v>152</v>
      </c>
      <c r="J22" s="95" t="s">
        <v>151</v>
      </c>
      <c r="K22" s="95" t="s">
        <v>150</v>
      </c>
      <c r="L22" s="95" t="s">
        <v>149</v>
      </c>
      <c r="M22" s="95" t="s">
        <v>146</v>
      </c>
      <c r="N22" s="96" t="s">
        <v>148</v>
      </c>
      <c r="O22">
        <v>0.5</v>
      </c>
      <c r="P22" s="95" t="s">
        <v>147</v>
      </c>
      <c r="Q22">
        <v>0.5</v>
      </c>
      <c r="R22" s="95" t="s">
        <v>147</v>
      </c>
      <c r="S22" s="95" t="s">
        <v>146</v>
      </c>
      <c r="T22">
        <v>4</v>
      </c>
      <c r="U22" s="95" t="s">
        <v>146</v>
      </c>
    </row>
    <row r="23" spans="1:21" x14ac:dyDescent="0.25">
      <c r="A23" s="95"/>
      <c r="B23" s="95"/>
      <c r="C23" s="95"/>
      <c r="D23" s="95"/>
      <c r="E23" s="95"/>
      <c r="F23" s="95" t="s">
        <v>155</v>
      </c>
      <c r="G23" s="95" t="s">
        <v>180</v>
      </c>
      <c r="H23" s="95" t="s">
        <v>195</v>
      </c>
      <c r="I23" s="95" t="s">
        <v>152</v>
      </c>
      <c r="J23" s="95" t="s">
        <v>151</v>
      </c>
      <c r="K23" s="95" t="s">
        <v>150</v>
      </c>
      <c r="L23" s="95" t="s">
        <v>149</v>
      </c>
      <c r="M23" s="95" t="s">
        <v>146</v>
      </c>
      <c r="N23" s="96" t="s">
        <v>148</v>
      </c>
      <c r="O23">
        <v>0.5</v>
      </c>
      <c r="P23" s="95" t="s">
        <v>147</v>
      </c>
      <c r="Q23">
        <v>0.5</v>
      </c>
      <c r="R23" s="95" t="s">
        <v>147</v>
      </c>
      <c r="S23" s="95" t="s">
        <v>146</v>
      </c>
      <c r="T23">
        <v>4</v>
      </c>
      <c r="U23" s="95" t="s">
        <v>146</v>
      </c>
    </row>
    <row r="24" spans="1:21" x14ac:dyDescent="0.25">
      <c r="A24" s="95"/>
      <c r="B24" s="95"/>
      <c r="C24" s="95"/>
      <c r="D24" s="95"/>
      <c r="E24" s="95"/>
      <c r="F24" s="95" t="s">
        <v>155</v>
      </c>
      <c r="G24" s="95" t="s">
        <v>180</v>
      </c>
      <c r="H24" s="95" t="s">
        <v>194</v>
      </c>
      <c r="I24" s="95" t="s">
        <v>152</v>
      </c>
      <c r="J24" s="95" t="s">
        <v>151</v>
      </c>
      <c r="K24" s="95" t="s">
        <v>150</v>
      </c>
      <c r="L24" s="95" t="s">
        <v>149</v>
      </c>
      <c r="M24" s="95" t="s">
        <v>146</v>
      </c>
      <c r="N24" s="96" t="s">
        <v>148</v>
      </c>
      <c r="O24">
        <v>0.5</v>
      </c>
      <c r="P24" s="95" t="s">
        <v>147</v>
      </c>
      <c r="Q24">
        <v>0.5</v>
      </c>
      <c r="R24" s="95" t="s">
        <v>147</v>
      </c>
      <c r="S24" s="95" t="s">
        <v>146</v>
      </c>
      <c r="T24">
        <v>4</v>
      </c>
      <c r="U24" s="95" t="s">
        <v>146</v>
      </c>
    </row>
    <row r="25" spans="1:21" x14ac:dyDescent="0.25">
      <c r="A25" s="95"/>
      <c r="B25" s="95"/>
      <c r="C25" s="95"/>
      <c r="D25" s="95"/>
      <c r="E25" s="95"/>
      <c r="F25" s="95" t="s">
        <v>155</v>
      </c>
      <c r="G25" s="95" t="s">
        <v>180</v>
      </c>
      <c r="H25" s="95" t="s">
        <v>193</v>
      </c>
      <c r="I25" s="95" t="s">
        <v>152</v>
      </c>
      <c r="J25" s="95" t="s">
        <v>151</v>
      </c>
      <c r="K25" s="95" t="s">
        <v>150</v>
      </c>
      <c r="L25" s="95" t="s">
        <v>149</v>
      </c>
      <c r="M25" s="95" t="s">
        <v>146</v>
      </c>
      <c r="N25" s="96" t="s">
        <v>148</v>
      </c>
      <c r="O25">
        <v>0.5</v>
      </c>
      <c r="P25" s="95" t="s">
        <v>147</v>
      </c>
      <c r="Q25">
        <v>0.5</v>
      </c>
      <c r="R25" s="95" t="s">
        <v>147</v>
      </c>
      <c r="S25" s="95" t="s">
        <v>146</v>
      </c>
      <c r="T25">
        <v>4</v>
      </c>
      <c r="U25" s="95" t="s">
        <v>146</v>
      </c>
    </row>
    <row r="26" spans="1:21" x14ac:dyDescent="0.25">
      <c r="A26" s="95"/>
      <c r="B26" s="95"/>
      <c r="C26" s="95"/>
      <c r="D26" s="95"/>
      <c r="E26" s="95"/>
      <c r="F26" s="95" t="s">
        <v>155</v>
      </c>
      <c r="G26" s="95" t="s">
        <v>180</v>
      </c>
      <c r="H26" s="95" t="s">
        <v>192</v>
      </c>
      <c r="I26" s="95" t="s">
        <v>152</v>
      </c>
      <c r="J26" s="95" t="s">
        <v>151</v>
      </c>
      <c r="K26" s="95" t="s">
        <v>150</v>
      </c>
      <c r="L26" s="95" t="s">
        <v>149</v>
      </c>
      <c r="M26" s="95" t="s">
        <v>146</v>
      </c>
      <c r="N26" s="96" t="s">
        <v>148</v>
      </c>
      <c r="O26">
        <v>0.5</v>
      </c>
      <c r="P26" s="95" t="s">
        <v>147</v>
      </c>
      <c r="Q26">
        <v>0.5</v>
      </c>
      <c r="R26" s="95" t="s">
        <v>147</v>
      </c>
      <c r="S26" s="95" t="s">
        <v>146</v>
      </c>
      <c r="T26">
        <v>4</v>
      </c>
      <c r="U26" s="95" t="s">
        <v>146</v>
      </c>
    </row>
    <row r="27" spans="1:21" x14ac:dyDescent="0.25">
      <c r="A27" s="95"/>
      <c r="B27" s="95"/>
      <c r="C27" s="95"/>
      <c r="D27" s="95"/>
      <c r="E27" s="95"/>
      <c r="F27" s="95" t="s">
        <v>155</v>
      </c>
      <c r="G27" s="95" t="s">
        <v>180</v>
      </c>
      <c r="H27" s="95" t="s">
        <v>191</v>
      </c>
      <c r="I27" s="95" t="s">
        <v>152</v>
      </c>
      <c r="J27" s="95" t="s">
        <v>151</v>
      </c>
      <c r="K27" s="95" t="s">
        <v>150</v>
      </c>
      <c r="L27" s="95" t="s">
        <v>149</v>
      </c>
      <c r="M27" s="95" t="s">
        <v>146</v>
      </c>
      <c r="N27" s="96" t="s">
        <v>148</v>
      </c>
      <c r="O27">
        <v>0.5</v>
      </c>
      <c r="P27" s="95" t="s">
        <v>147</v>
      </c>
      <c r="Q27">
        <v>0.5</v>
      </c>
      <c r="R27" s="95" t="s">
        <v>147</v>
      </c>
      <c r="S27" s="95" t="s">
        <v>146</v>
      </c>
      <c r="T27">
        <v>4</v>
      </c>
      <c r="U27" s="95" t="s">
        <v>146</v>
      </c>
    </row>
    <row r="28" spans="1:21" x14ac:dyDescent="0.25">
      <c r="A28" s="95"/>
      <c r="B28" s="95"/>
      <c r="C28" s="95"/>
      <c r="D28" s="95"/>
      <c r="E28" s="95"/>
      <c r="F28" s="95" t="s">
        <v>155</v>
      </c>
      <c r="G28" s="95" t="s">
        <v>180</v>
      </c>
      <c r="H28" s="95" t="s">
        <v>190</v>
      </c>
      <c r="I28" s="95" t="s">
        <v>152</v>
      </c>
      <c r="J28" s="95" t="s">
        <v>151</v>
      </c>
      <c r="K28" s="95" t="s">
        <v>150</v>
      </c>
      <c r="L28" s="95" t="s">
        <v>149</v>
      </c>
      <c r="M28" s="95" t="s">
        <v>146</v>
      </c>
      <c r="N28" s="96" t="s">
        <v>148</v>
      </c>
      <c r="O28">
        <v>0.5</v>
      </c>
      <c r="P28" s="95" t="s">
        <v>147</v>
      </c>
      <c r="Q28">
        <v>0.5</v>
      </c>
      <c r="R28" s="95" t="s">
        <v>147</v>
      </c>
      <c r="S28" s="95" t="s">
        <v>146</v>
      </c>
      <c r="T28">
        <v>4</v>
      </c>
      <c r="U28" s="95" t="s">
        <v>146</v>
      </c>
    </row>
    <row r="29" spans="1:21" x14ac:dyDescent="0.25">
      <c r="A29" s="95"/>
      <c r="B29" s="95"/>
      <c r="C29" s="95"/>
      <c r="D29" s="95"/>
      <c r="E29" s="95"/>
      <c r="F29" s="95" t="s">
        <v>155</v>
      </c>
      <c r="G29" s="95" t="s">
        <v>180</v>
      </c>
      <c r="H29" s="95" t="s">
        <v>189</v>
      </c>
      <c r="I29" s="95" t="s">
        <v>152</v>
      </c>
      <c r="J29" s="95" t="s">
        <v>151</v>
      </c>
      <c r="K29" s="95" t="s">
        <v>150</v>
      </c>
      <c r="L29" s="95" t="s">
        <v>149</v>
      </c>
      <c r="M29" s="95" t="s">
        <v>146</v>
      </c>
      <c r="N29" s="96" t="s">
        <v>148</v>
      </c>
      <c r="O29">
        <v>0.5</v>
      </c>
      <c r="P29" s="95" t="s">
        <v>147</v>
      </c>
      <c r="Q29">
        <v>0.5</v>
      </c>
      <c r="R29" s="95" t="s">
        <v>147</v>
      </c>
      <c r="S29" s="95" t="s">
        <v>146</v>
      </c>
      <c r="T29">
        <v>4</v>
      </c>
      <c r="U29" s="95" t="s">
        <v>146</v>
      </c>
    </row>
    <row r="30" spans="1:21" x14ac:dyDescent="0.25">
      <c r="A30" s="95"/>
      <c r="B30" s="95"/>
      <c r="C30" s="95"/>
      <c r="D30" s="95"/>
      <c r="E30" s="95"/>
      <c r="F30" s="95" t="s">
        <v>155</v>
      </c>
      <c r="G30" s="95" t="s">
        <v>180</v>
      </c>
      <c r="H30" s="95" t="s">
        <v>188</v>
      </c>
      <c r="I30" s="95" t="s">
        <v>152</v>
      </c>
      <c r="J30" s="95" t="s">
        <v>151</v>
      </c>
      <c r="K30" s="95" t="s">
        <v>150</v>
      </c>
      <c r="L30" s="95" t="s">
        <v>149</v>
      </c>
      <c r="M30" s="95" t="s">
        <v>146</v>
      </c>
      <c r="N30" s="96" t="s">
        <v>148</v>
      </c>
      <c r="O30">
        <v>0.5</v>
      </c>
      <c r="P30" s="95" t="s">
        <v>147</v>
      </c>
      <c r="Q30">
        <v>0.5</v>
      </c>
      <c r="R30" s="95" t="s">
        <v>147</v>
      </c>
      <c r="S30" s="95" t="s">
        <v>146</v>
      </c>
      <c r="T30">
        <v>4</v>
      </c>
      <c r="U30" s="95" t="s">
        <v>146</v>
      </c>
    </row>
    <row r="31" spans="1:21" x14ac:dyDescent="0.25">
      <c r="A31" s="95"/>
      <c r="B31" s="95"/>
      <c r="C31" s="95"/>
      <c r="D31" s="95"/>
      <c r="E31" s="95"/>
      <c r="F31" s="95" t="s">
        <v>155</v>
      </c>
      <c r="G31" s="95" t="s">
        <v>180</v>
      </c>
      <c r="H31" s="95" t="s">
        <v>187</v>
      </c>
      <c r="I31" s="95" t="s">
        <v>152</v>
      </c>
      <c r="J31" s="95" t="s">
        <v>151</v>
      </c>
      <c r="K31" s="95" t="s">
        <v>150</v>
      </c>
      <c r="L31" s="95" t="s">
        <v>149</v>
      </c>
      <c r="M31" s="95" t="s">
        <v>146</v>
      </c>
      <c r="N31" s="96" t="s">
        <v>148</v>
      </c>
      <c r="O31">
        <v>0.5</v>
      </c>
      <c r="P31" s="95" t="s">
        <v>147</v>
      </c>
      <c r="Q31">
        <v>0.5</v>
      </c>
      <c r="R31" s="95" t="s">
        <v>147</v>
      </c>
      <c r="S31" s="95" t="s">
        <v>146</v>
      </c>
      <c r="T31">
        <v>4</v>
      </c>
      <c r="U31" s="95" t="s">
        <v>146</v>
      </c>
    </row>
    <row r="32" spans="1:21" x14ac:dyDescent="0.25">
      <c r="A32" s="95"/>
      <c r="B32" s="95"/>
      <c r="C32" s="95"/>
      <c r="D32" s="95"/>
      <c r="E32" s="95"/>
      <c r="F32" s="95" t="s">
        <v>155</v>
      </c>
      <c r="G32" s="95" t="s">
        <v>180</v>
      </c>
      <c r="H32" s="95" t="s">
        <v>186</v>
      </c>
      <c r="I32" s="95" t="s">
        <v>152</v>
      </c>
      <c r="J32" s="95" t="s">
        <v>151</v>
      </c>
      <c r="K32" s="95" t="s">
        <v>150</v>
      </c>
      <c r="L32" s="95" t="s">
        <v>149</v>
      </c>
      <c r="M32" s="95" t="s">
        <v>146</v>
      </c>
      <c r="N32" s="96" t="s">
        <v>148</v>
      </c>
      <c r="O32">
        <v>0.5</v>
      </c>
      <c r="P32" s="95" t="s">
        <v>147</v>
      </c>
      <c r="Q32">
        <v>0.5</v>
      </c>
      <c r="R32" s="95" t="s">
        <v>147</v>
      </c>
      <c r="S32" s="95" t="s">
        <v>146</v>
      </c>
      <c r="T32">
        <v>4</v>
      </c>
      <c r="U32" s="95" t="s">
        <v>146</v>
      </c>
    </row>
    <row r="33" spans="1:21" x14ac:dyDescent="0.25">
      <c r="A33" s="95"/>
      <c r="B33" s="95"/>
      <c r="C33" s="95"/>
      <c r="D33" s="95"/>
      <c r="E33" s="95"/>
      <c r="F33" s="95" t="s">
        <v>155</v>
      </c>
      <c r="G33" s="95" t="s">
        <v>180</v>
      </c>
      <c r="H33" s="95" t="s">
        <v>185</v>
      </c>
      <c r="I33" s="95" t="s">
        <v>152</v>
      </c>
      <c r="J33" s="95" t="s">
        <v>151</v>
      </c>
      <c r="K33" s="95" t="s">
        <v>150</v>
      </c>
      <c r="L33" s="95" t="s">
        <v>149</v>
      </c>
      <c r="M33" s="95" t="s">
        <v>146</v>
      </c>
      <c r="N33" s="96" t="s">
        <v>148</v>
      </c>
      <c r="O33">
        <v>0.5</v>
      </c>
      <c r="P33" s="95" t="s">
        <v>147</v>
      </c>
      <c r="Q33">
        <v>0.5</v>
      </c>
      <c r="R33" s="95" t="s">
        <v>147</v>
      </c>
      <c r="S33" s="95" t="s">
        <v>146</v>
      </c>
      <c r="T33">
        <v>4</v>
      </c>
      <c r="U33" s="95" t="s">
        <v>146</v>
      </c>
    </row>
    <row r="34" spans="1:21" x14ac:dyDescent="0.25">
      <c r="A34" s="95"/>
      <c r="B34" s="95"/>
      <c r="C34" s="95"/>
      <c r="D34" s="95"/>
      <c r="E34" s="95"/>
      <c r="F34" s="95" t="s">
        <v>155</v>
      </c>
      <c r="G34" s="95" t="s">
        <v>180</v>
      </c>
      <c r="H34" s="95" t="s">
        <v>184</v>
      </c>
      <c r="I34" s="95" t="s">
        <v>152</v>
      </c>
      <c r="J34" s="95" t="s">
        <v>151</v>
      </c>
      <c r="K34" s="95" t="s">
        <v>150</v>
      </c>
      <c r="L34" s="95" t="s">
        <v>149</v>
      </c>
      <c r="M34" s="95" t="s">
        <v>146</v>
      </c>
      <c r="N34" s="96" t="s">
        <v>148</v>
      </c>
      <c r="O34">
        <v>0.5</v>
      </c>
      <c r="P34" s="95" t="s">
        <v>147</v>
      </c>
      <c r="Q34">
        <v>0.5</v>
      </c>
      <c r="R34" s="95" t="s">
        <v>147</v>
      </c>
      <c r="S34" s="95" t="s">
        <v>146</v>
      </c>
      <c r="T34">
        <v>4</v>
      </c>
      <c r="U34" s="95" t="s">
        <v>146</v>
      </c>
    </row>
    <row r="35" spans="1:21" x14ac:dyDescent="0.25">
      <c r="A35" s="95"/>
      <c r="B35" s="95"/>
      <c r="C35" s="95"/>
      <c r="D35" s="95"/>
      <c r="E35" s="95"/>
      <c r="F35" s="95" t="s">
        <v>155</v>
      </c>
      <c r="G35" s="95" t="s">
        <v>180</v>
      </c>
      <c r="H35" s="95" t="s">
        <v>183</v>
      </c>
      <c r="I35" s="95" t="s">
        <v>152</v>
      </c>
      <c r="J35" s="95" t="s">
        <v>151</v>
      </c>
      <c r="K35" s="95" t="s">
        <v>150</v>
      </c>
      <c r="L35" s="95" t="s">
        <v>149</v>
      </c>
      <c r="M35" s="95" t="s">
        <v>146</v>
      </c>
      <c r="N35" s="96" t="s">
        <v>148</v>
      </c>
      <c r="O35">
        <v>0.5</v>
      </c>
      <c r="P35" s="95" t="s">
        <v>147</v>
      </c>
      <c r="Q35">
        <v>0.5</v>
      </c>
      <c r="R35" s="95" t="s">
        <v>147</v>
      </c>
      <c r="S35" s="95" t="s">
        <v>146</v>
      </c>
      <c r="T35">
        <v>4</v>
      </c>
      <c r="U35" s="95" t="s">
        <v>146</v>
      </c>
    </row>
    <row r="36" spans="1:21" x14ac:dyDescent="0.25">
      <c r="A36" s="95"/>
      <c r="B36" s="95"/>
      <c r="C36" s="95"/>
      <c r="D36" s="95"/>
      <c r="E36" s="95"/>
      <c r="F36" s="95" t="s">
        <v>155</v>
      </c>
      <c r="G36" s="95" t="s">
        <v>180</v>
      </c>
      <c r="H36" s="95" t="s">
        <v>182</v>
      </c>
      <c r="I36" s="95" t="s">
        <v>152</v>
      </c>
      <c r="J36" s="95" t="s">
        <v>151</v>
      </c>
      <c r="K36" s="95" t="s">
        <v>150</v>
      </c>
      <c r="L36" s="95" t="s">
        <v>149</v>
      </c>
      <c r="M36" s="95" t="s">
        <v>146</v>
      </c>
      <c r="N36" s="96" t="s">
        <v>148</v>
      </c>
      <c r="O36">
        <v>0.5</v>
      </c>
      <c r="P36" s="95" t="s">
        <v>147</v>
      </c>
      <c r="Q36">
        <v>0.5</v>
      </c>
      <c r="R36" s="95" t="s">
        <v>147</v>
      </c>
      <c r="S36" s="95" t="s">
        <v>146</v>
      </c>
      <c r="T36">
        <v>4</v>
      </c>
      <c r="U36" s="95" t="s">
        <v>146</v>
      </c>
    </row>
    <row r="37" spans="1:21" x14ac:dyDescent="0.25">
      <c r="A37" s="95"/>
      <c r="B37" s="95"/>
      <c r="C37" s="95"/>
      <c r="D37" s="95"/>
      <c r="E37" s="95"/>
      <c r="F37" s="95" t="s">
        <v>155</v>
      </c>
      <c r="G37" s="95" t="s">
        <v>180</v>
      </c>
      <c r="H37" s="95" t="s">
        <v>181</v>
      </c>
      <c r="I37" s="95" t="s">
        <v>152</v>
      </c>
      <c r="J37" s="95" t="s">
        <v>151</v>
      </c>
      <c r="K37" s="95" t="s">
        <v>150</v>
      </c>
      <c r="L37" s="95" t="s">
        <v>149</v>
      </c>
      <c r="M37" s="95" t="s">
        <v>146</v>
      </c>
      <c r="N37" s="96" t="s">
        <v>148</v>
      </c>
      <c r="O37">
        <v>0.5</v>
      </c>
      <c r="P37" s="95" t="s">
        <v>147</v>
      </c>
      <c r="Q37">
        <v>0.5</v>
      </c>
      <c r="R37" s="95" t="s">
        <v>147</v>
      </c>
      <c r="S37" s="95" t="s">
        <v>146</v>
      </c>
      <c r="T37">
        <v>4</v>
      </c>
      <c r="U37" s="95" t="s">
        <v>146</v>
      </c>
    </row>
    <row r="38" spans="1:21" x14ac:dyDescent="0.25">
      <c r="A38" s="95"/>
      <c r="B38" s="95"/>
      <c r="C38" s="95"/>
      <c r="D38" s="95"/>
      <c r="E38" s="95"/>
      <c r="F38" s="95" t="s">
        <v>155</v>
      </c>
      <c r="G38" s="95" t="s">
        <v>180</v>
      </c>
      <c r="H38" s="95" t="s">
        <v>179</v>
      </c>
      <c r="I38" s="95" t="s">
        <v>152</v>
      </c>
      <c r="J38" s="95" t="s">
        <v>151</v>
      </c>
      <c r="K38" s="95" t="s">
        <v>150</v>
      </c>
      <c r="L38" s="95" t="s">
        <v>149</v>
      </c>
      <c r="M38" s="95" t="s">
        <v>146</v>
      </c>
      <c r="N38" s="96" t="s">
        <v>148</v>
      </c>
      <c r="O38">
        <v>0.5</v>
      </c>
      <c r="P38" s="95" t="s">
        <v>147</v>
      </c>
      <c r="Q38">
        <v>0.5</v>
      </c>
      <c r="R38" s="95" t="s">
        <v>147</v>
      </c>
      <c r="S38" s="95" t="s">
        <v>146</v>
      </c>
      <c r="T38">
        <v>4</v>
      </c>
      <c r="U38" s="95" t="s">
        <v>146</v>
      </c>
    </row>
    <row r="39" spans="1:21" x14ac:dyDescent="0.25">
      <c r="A39" s="95"/>
      <c r="B39" s="95"/>
      <c r="C39" s="95"/>
      <c r="D39" s="95"/>
      <c r="E39" s="95"/>
      <c r="F39" s="95" t="s">
        <v>155</v>
      </c>
      <c r="G39" s="95" t="s">
        <v>172</v>
      </c>
      <c r="H39" s="95" t="s">
        <v>178</v>
      </c>
      <c r="I39" s="95" t="s">
        <v>152</v>
      </c>
      <c r="J39" s="95" t="s">
        <v>151</v>
      </c>
      <c r="K39" s="95" t="s">
        <v>150</v>
      </c>
      <c r="L39" s="95" t="s">
        <v>149</v>
      </c>
      <c r="M39" s="95" t="s">
        <v>146</v>
      </c>
      <c r="N39" s="96" t="s">
        <v>148</v>
      </c>
      <c r="O39">
        <v>0.5</v>
      </c>
      <c r="P39" s="95" t="s">
        <v>147</v>
      </c>
      <c r="Q39">
        <v>0.5</v>
      </c>
      <c r="R39" s="95" t="s">
        <v>147</v>
      </c>
      <c r="S39" s="95" t="s">
        <v>146</v>
      </c>
      <c r="T39">
        <v>4</v>
      </c>
      <c r="U39" s="95" t="s">
        <v>146</v>
      </c>
    </row>
    <row r="40" spans="1:21" x14ac:dyDescent="0.25">
      <c r="A40" s="95"/>
      <c r="B40" s="95"/>
      <c r="C40" s="95"/>
      <c r="D40" s="95"/>
      <c r="E40" s="95"/>
      <c r="F40" s="95" t="s">
        <v>155</v>
      </c>
      <c r="G40" s="95" t="s">
        <v>172</v>
      </c>
      <c r="H40" s="95" t="s">
        <v>177</v>
      </c>
      <c r="I40" s="95" t="s">
        <v>152</v>
      </c>
      <c r="J40" s="95" t="s">
        <v>151</v>
      </c>
      <c r="K40" s="95" t="s">
        <v>150</v>
      </c>
      <c r="L40" s="95" t="s">
        <v>149</v>
      </c>
      <c r="M40" s="95" t="s">
        <v>146</v>
      </c>
      <c r="N40" s="96" t="s">
        <v>148</v>
      </c>
      <c r="O40">
        <v>0.5</v>
      </c>
      <c r="P40" s="95" t="s">
        <v>147</v>
      </c>
      <c r="Q40">
        <v>0.5</v>
      </c>
      <c r="R40" s="95" t="s">
        <v>147</v>
      </c>
      <c r="S40" s="95" t="s">
        <v>146</v>
      </c>
      <c r="T40">
        <v>4</v>
      </c>
      <c r="U40" s="95" t="s">
        <v>146</v>
      </c>
    </row>
    <row r="41" spans="1:21" x14ac:dyDescent="0.25">
      <c r="A41" s="95"/>
      <c r="B41" s="95"/>
      <c r="C41" s="95"/>
      <c r="D41" s="95"/>
      <c r="E41" s="95"/>
      <c r="F41" s="95" t="s">
        <v>155</v>
      </c>
      <c r="G41" s="95" t="s">
        <v>172</v>
      </c>
      <c r="H41" s="95" t="s">
        <v>176</v>
      </c>
      <c r="I41" s="95" t="s">
        <v>152</v>
      </c>
      <c r="J41" s="95" t="s">
        <v>151</v>
      </c>
      <c r="K41" s="95" t="s">
        <v>150</v>
      </c>
      <c r="L41" s="95" t="s">
        <v>149</v>
      </c>
      <c r="M41" s="95" t="s">
        <v>146</v>
      </c>
      <c r="N41" s="96" t="s">
        <v>148</v>
      </c>
      <c r="O41">
        <v>0.5</v>
      </c>
      <c r="P41" s="95" t="s">
        <v>147</v>
      </c>
      <c r="Q41">
        <v>0.5</v>
      </c>
      <c r="R41" s="95" t="s">
        <v>147</v>
      </c>
      <c r="S41" s="95" t="s">
        <v>146</v>
      </c>
      <c r="T41">
        <v>4</v>
      </c>
      <c r="U41" s="95" t="s">
        <v>146</v>
      </c>
    </row>
    <row r="42" spans="1:21" x14ac:dyDescent="0.25">
      <c r="A42" s="95"/>
      <c r="B42" s="95"/>
      <c r="C42" s="95"/>
      <c r="D42" s="95"/>
      <c r="E42" s="95"/>
      <c r="F42" s="95" t="s">
        <v>155</v>
      </c>
      <c r="G42" s="95" t="s">
        <v>172</v>
      </c>
      <c r="H42" s="95" t="s">
        <v>175</v>
      </c>
      <c r="I42" s="95" t="s">
        <v>152</v>
      </c>
      <c r="J42" s="95" t="s">
        <v>151</v>
      </c>
      <c r="K42" s="95" t="s">
        <v>150</v>
      </c>
      <c r="L42" s="95" t="s">
        <v>149</v>
      </c>
      <c r="M42" s="95" t="s">
        <v>146</v>
      </c>
      <c r="N42" s="96" t="s">
        <v>148</v>
      </c>
      <c r="O42">
        <v>0.5</v>
      </c>
      <c r="P42" s="95" t="s">
        <v>147</v>
      </c>
      <c r="Q42">
        <v>0.5</v>
      </c>
      <c r="R42" s="95" t="s">
        <v>147</v>
      </c>
      <c r="S42" s="95" t="s">
        <v>146</v>
      </c>
      <c r="T42">
        <v>4</v>
      </c>
      <c r="U42" s="95" t="s">
        <v>146</v>
      </c>
    </row>
    <row r="43" spans="1:21" x14ac:dyDescent="0.25">
      <c r="A43" s="95"/>
      <c r="B43" s="95"/>
      <c r="C43" s="95"/>
      <c r="D43" s="95"/>
      <c r="E43" s="95"/>
      <c r="F43" s="95" t="s">
        <v>155</v>
      </c>
      <c r="G43" s="95" t="s">
        <v>172</v>
      </c>
      <c r="H43" s="95" t="s">
        <v>174</v>
      </c>
      <c r="I43" s="95" t="s">
        <v>152</v>
      </c>
      <c r="J43" s="95" t="s">
        <v>151</v>
      </c>
      <c r="K43" s="95" t="s">
        <v>150</v>
      </c>
      <c r="L43" s="95" t="s">
        <v>149</v>
      </c>
      <c r="M43" s="95" t="s">
        <v>146</v>
      </c>
      <c r="N43" s="96" t="s">
        <v>148</v>
      </c>
      <c r="O43">
        <v>0.5</v>
      </c>
      <c r="P43" s="95" t="s">
        <v>147</v>
      </c>
      <c r="Q43">
        <v>0.5</v>
      </c>
      <c r="R43" s="95" t="s">
        <v>147</v>
      </c>
      <c r="S43" s="95" t="s">
        <v>146</v>
      </c>
      <c r="T43">
        <v>4</v>
      </c>
      <c r="U43" s="95" t="s">
        <v>146</v>
      </c>
    </row>
    <row r="44" spans="1:21" x14ac:dyDescent="0.25">
      <c r="A44" s="95"/>
      <c r="B44" s="95"/>
      <c r="C44" s="95"/>
      <c r="D44" s="95"/>
      <c r="E44" s="95"/>
      <c r="F44" s="95" t="s">
        <v>155</v>
      </c>
      <c r="G44" s="95" t="s">
        <v>172</v>
      </c>
      <c r="H44" s="95" t="s">
        <v>173</v>
      </c>
      <c r="I44" s="95" t="s">
        <v>152</v>
      </c>
      <c r="J44" s="95" t="s">
        <v>151</v>
      </c>
      <c r="K44" s="95" t="s">
        <v>150</v>
      </c>
      <c r="L44" s="95" t="s">
        <v>149</v>
      </c>
      <c r="M44" s="95" t="s">
        <v>146</v>
      </c>
      <c r="N44" s="96" t="s">
        <v>148</v>
      </c>
      <c r="O44">
        <v>0.5</v>
      </c>
      <c r="P44" s="95" t="s">
        <v>147</v>
      </c>
      <c r="Q44">
        <v>0.5</v>
      </c>
      <c r="R44" s="95" t="s">
        <v>147</v>
      </c>
      <c r="S44" s="95" t="s">
        <v>146</v>
      </c>
      <c r="T44">
        <v>4</v>
      </c>
      <c r="U44" s="95" t="s">
        <v>146</v>
      </c>
    </row>
    <row r="45" spans="1:21" x14ac:dyDescent="0.25">
      <c r="A45" s="95"/>
      <c r="B45" s="95"/>
      <c r="C45" s="95"/>
      <c r="D45" s="95"/>
      <c r="E45" s="95"/>
      <c r="F45" s="95" t="s">
        <v>155</v>
      </c>
      <c r="G45" s="95" t="s">
        <v>172</v>
      </c>
      <c r="H45" s="95" t="s">
        <v>171</v>
      </c>
      <c r="I45" s="95" t="s">
        <v>152</v>
      </c>
      <c r="J45" s="95" t="s">
        <v>151</v>
      </c>
      <c r="K45" s="95" t="s">
        <v>150</v>
      </c>
      <c r="L45" s="95" t="s">
        <v>149</v>
      </c>
      <c r="M45" s="95" t="s">
        <v>146</v>
      </c>
      <c r="N45" s="96" t="s">
        <v>148</v>
      </c>
      <c r="O45">
        <v>0.5</v>
      </c>
      <c r="P45" s="95" t="s">
        <v>147</v>
      </c>
      <c r="Q45">
        <v>0.5</v>
      </c>
      <c r="R45" s="95" t="s">
        <v>147</v>
      </c>
      <c r="S45" s="95" t="s">
        <v>146</v>
      </c>
      <c r="T45">
        <v>4</v>
      </c>
      <c r="U45" s="95" t="s">
        <v>146</v>
      </c>
    </row>
    <row r="46" spans="1:21" x14ac:dyDescent="0.25">
      <c r="A46" s="95"/>
      <c r="B46" s="95"/>
      <c r="C46" s="95"/>
      <c r="D46" s="95"/>
      <c r="E46" s="95"/>
      <c r="F46" s="95" t="s">
        <v>155</v>
      </c>
      <c r="G46" s="95" t="s">
        <v>164</v>
      </c>
      <c r="H46" s="95" t="s">
        <v>170</v>
      </c>
      <c r="I46" s="95" t="s">
        <v>152</v>
      </c>
      <c r="J46" s="95" t="s">
        <v>151</v>
      </c>
      <c r="K46" s="95" t="s">
        <v>150</v>
      </c>
      <c r="L46" s="95" t="s">
        <v>149</v>
      </c>
      <c r="M46" s="95" t="s">
        <v>146</v>
      </c>
      <c r="N46" s="96" t="s">
        <v>148</v>
      </c>
      <c r="O46">
        <v>0.5</v>
      </c>
      <c r="P46" s="95" t="s">
        <v>147</v>
      </c>
      <c r="Q46">
        <v>0.5</v>
      </c>
      <c r="R46" s="95" t="s">
        <v>147</v>
      </c>
      <c r="S46" s="95" t="s">
        <v>146</v>
      </c>
      <c r="T46">
        <v>4</v>
      </c>
      <c r="U46" s="95" t="s">
        <v>146</v>
      </c>
    </row>
    <row r="47" spans="1:21" x14ac:dyDescent="0.25">
      <c r="A47" s="95"/>
      <c r="B47" s="95"/>
      <c r="C47" s="95"/>
      <c r="D47" s="95"/>
      <c r="E47" s="95"/>
      <c r="F47" s="95" t="s">
        <v>155</v>
      </c>
      <c r="G47" s="95" t="s">
        <v>164</v>
      </c>
      <c r="H47" s="95" t="s">
        <v>169</v>
      </c>
      <c r="I47" s="95" t="s">
        <v>152</v>
      </c>
      <c r="J47" s="95" t="s">
        <v>151</v>
      </c>
      <c r="K47" s="95" t="s">
        <v>150</v>
      </c>
      <c r="L47" s="95" t="s">
        <v>149</v>
      </c>
      <c r="M47" s="95" t="s">
        <v>146</v>
      </c>
      <c r="N47" s="96" t="s">
        <v>148</v>
      </c>
      <c r="O47">
        <v>0.5</v>
      </c>
      <c r="P47" s="95" t="s">
        <v>147</v>
      </c>
      <c r="Q47">
        <v>0.5</v>
      </c>
      <c r="R47" s="95" t="s">
        <v>147</v>
      </c>
      <c r="S47" s="95" t="s">
        <v>146</v>
      </c>
      <c r="T47">
        <v>4</v>
      </c>
      <c r="U47" s="95" t="s">
        <v>146</v>
      </c>
    </row>
    <row r="48" spans="1:21" x14ac:dyDescent="0.25">
      <c r="A48" s="95"/>
      <c r="B48" s="95"/>
      <c r="C48" s="95"/>
      <c r="D48" s="95"/>
      <c r="E48" s="95"/>
      <c r="F48" s="95" t="s">
        <v>155</v>
      </c>
      <c r="G48" s="95" t="s">
        <v>164</v>
      </c>
      <c r="H48" s="95" t="s">
        <v>168</v>
      </c>
      <c r="I48" s="95" t="s">
        <v>152</v>
      </c>
      <c r="J48" s="95" t="s">
        <v>151</v>
      </c>
      <c r="K48" s="95" t="s">
        <v>150</v>
      </c>
      <c r="L48" s="95" t="s">
        <v>149</v>
      </c>
      <c r="M48" s="95" t="s">
        <v>146</v>
      </c>
      <c r="N48" s="96" t="s">
        <v>148</v>
      </c>
      <c r="O48">
        <v>0.5</v>
      </c>
      <c r="P48" s="95" t="s">
        <v>147</v>
      </c>
      <c r="Q48">
        <v>0.5</v>
      </c>
      <c r="R48" s="95" t="s">
        <v>147</v>
      </c>
      <c r="S48" s="95" t="s">
        <v>146</v>
      </c>
      <c r="T48">
        <v>4</v>
      </c>
      <c r="U48" s="95" t="s">
        <v>146</v>
      </c>
    </row>
    <row r="49" spans="1:21" x14ac:dyDescent="0.25">
      <c r="A49" s="95"/>
      <c r="B49" s="95"/>
      <c r="C49" s="95"/>
      <c r="D49" s="95"/>
      <c r="E49" s="95"/>
      <c r="F49" s="95" t="s">
        <v>155</v>
      </c>
      <c r="G49" s="95" t="s">
        <v>164</v>
      </c>
      <c r="H49" s="95" t="s">
        <v>167</v>
      </c>
      <c r="I49" s="95" t="s">
        <v>152</v>
      </c>
      <c r="J49" s="95" t="s">
        <v>151</v>
      </c>
      <c r="K49" s="95" t="s">
        <v>150</v>
      </c>
      <c r="L49" s="95" t="s">
        <v>149</v>
      </c>
      <c r="M49" s="95" t="s">
        <v>146</v>
      </c>
      <c r="N49" s="96" t="s">
        <v>148</v>
      </c>
      <c r="O49">
        <v>0.5</v>
      </c>
      <c r="P49" s="95" t="s">
        <v>147</v>
      </c>
      <c r="Q49">
        <v>0.5</v>
      </c>
      <c r="R49" s="95" t="s">
        <v>147</v>
      </c>
      <c r="S49" s="95" t="s">
        <v>146</v>
      </c>
      <c r="T49">
        <v>4</v>
      </c>
      <c r="U49" s="95" t="s">
        <v>146</v>
      </c>
    </row>
    <row r="50" spans="1:21" x14ac:dyDescent="0.25">
      <c r="A50" s="95"/>
      <c r="B50" s="95"/>
      <c r="C50" s="95"/>
      <c r="D50" s="95"/>
      <c r="E50" s="95"/>
      <c r="F50" s="95" t="s">
        <v>155</v>
      </c>
      <c r="G50" s="95" t="s">
        <v>164</v>
      </c>
      <c r="H50" s="95" t="s">
        <v>166</v>
      </c>
      <c r="I50" s="95" t="s">
        <v>152</v>
      </c>
      <c r="J50" s="95" t="s">
        <v>151</v>
      </c>
      <c r="K50" s="95" t="s">
        <v>150</v>
      </c>
      <c r="L50" s="95" t="s">
        <v>149</v>
      </c>
      <c r="M50" s="95" t="s">
        <v>146</v>
      </c>
      <c r="N50" s="96" t="s">
        <v>148</v>
      </c>
      <c r="O50">
        <v>0.5</v>
      </c>
      <c r="P50" s="95" t="s">
        <v>147</v>
      </c>
      <c r="Q50">
        <v>0.5</v>
      </c>
      <c r="R50" s="95" t="s">
        <v>147</v>
      </c>
      <c r="S50" s="95" t="s">
        <v>146</v>
      </c>
      <c r="T50">
        <v>4</v>
      </c>
      <c r="U50" s="95" t="s">
        <v>146</v>
      </c>
    </row>
    <row r="51" spans="1:21" x14ac:dyDescent="0.25">
      <c r="A51" s="95"/>
      <c r="B51" s="95"/>
      <c r="C51" s="95"/>
      <c r="D51" s="95"/>
      <c r="E51" s="95"/>
      <c r="F51" s="95" t="s">
        <v>155</v>
      </c>
      <c r="G51" s="95" t="s">
        <v>164</v>
      </c>
      <c r="H51" s="95" t="s">
        <v>165</v>
      </c>
      <c r="I51" s="95" t="s">
        <v>152</v>
      </c>
      <c r="J51" s="95" t="s">
        <v>151</v>
      </c>
      <c r="K51" s="95" t="s">
        <v>150</v>
      </c>
      <c r="L51" s="95" t="s">
        <v>149</v>
      </c>
      <c r="M51" s="95" t="s">
        <v>146</v>
      </c>
      <c r="N51" s="96" t="s">
        <v>148</v>
      </c>
      <c r="O51">
        <v>0.5</v>
      </c>
      <c r="P51" s="95" t="s">
        <v>147</v>
      </c>
      <c r="Q51">
        <v>0.5</v>
      </c>
      <c r="R51" s="95" t="s">
        <v>147</v>
      </c>
      <c r="S51" s="95" t="s">
        <v>146</v>
      </c>
      <c r="T51">
        <v>4</v>
      </c>
      <c r="U51" s="95" t="s">
        <v>146</v>
      </c>
    </row>
    <row r="52" spans="1:21" x14ac:dyDescent="0.25">
      <c r="A52" s="95"/>
      <c r="B52" s="95"/>
      <c r="C52" s="95"/>
      <c r="D52" s="95"/>
      <c r="E52" s="95"/>
      <c r="F52" s="95" t="s">
        <v>155</v>
      </c>
      <c r="G52" s="95" t="s">
        <v>164</v>
      </c>
      <c r="H52" s="95" t="s">
        <v>163</v>
      </c>
      <c r="I52" s="95" t="s">
        <v>152</v>
      </c>
      <c r="J52" s="95" t="s">
        <v>151</v>
      </c>
      <c r="K52" s="95" t="s">
        <v>150</v>
      </c>
      <c r="L52" s="95" t="s">
        <v>149</v>
      </c>
      <c r="M52" s="95" t="s">
        <v>146</v>
      </c>
      <c r="N52" s="96" t="s">
        <v>148</v>
      </c>
      <c r="O52">
        <v>0.5</v>
      </c>
      <c r="P52" s="95" t="s">
        <v>147</v>
      </c>
      <c r="Q52">
        <v>0.5</v>
      </c>
      <c r="R52" s="95" t="s">
        <v>147</v>
      </c>
      <c r="S52" s="95" t="s">
        <v>146</v>
      </c>
      <c r="T52">
        <v>4</v>
      </c>
      <c r="U52" s="95" t="s">
        <v>146</v>
      </c>
    </row>
    <row r="53" spans="1:21" x14ac:dyDescent="0.25">
      <c r="A53" s="95"/>
      <c r="B53" s="95"/>
      <c r="C53" s="95"/>
      <c r="D53" s="95"/>
      <c r="E53" s="95"/>
      <c r="F53" s="95" t="s">
        <v>155</v>
      </c>
      <c r="G53" s="95" t="s">
        <v>154</v>
      </c>
      <c r="H53" s="95" t="s">
        <v>162</v>
      </c>
      <c r="I53" s="95" t="s">
        <v>152</v>
      </c>
      <c r="J53" s="95" t="s">
        <v>151</v>
      </c>
      <c r="K53" s="95" t="s">
        <v>150</v>
      </c>
      <c r="L53" s="95" t="s">
        <v>149</v>
      </c>
      <c r="M53" s="95" t="s">
        <v>146</v>
      </c>
      <c r="N53" s="96" t="s">
        <v>148</v>
      </c>
      <c r="O53">
        <v>0.5</v>
      </c>
      <c r="P53" s="95" t="s">
        <v>147</v>
      </c>
      <c r="Q53">
        <v>0.5</v>
      </c>
      <c r="R53" s="95" t="s">
        <v>147</v>
      </c>
      <c r="S53" s="95" t="s">
        <v>146</v>
      </c>
      <c r="T53">
        <v>4</v>
      </c>
      <c r="U53" s="95" t="s">
        <v>146</v>
      </c>
    </row>
    <row r="54" spans="1:21" x14ac:dyDescent="0.25">
      <c r="A54" s="95"/>
      <c r="B54" s="95"/>
      <c r="C54" s="95"/>
      <c r="D54" s="95"/>
      <c r="E54" s="95"/>
      <c r="F54" s="95" t="s">
        <v>155</v>
      </c>
      <c r="G54" s="95" t="s">
        <v>154</v>
      </c>
      <c r="H54" s="95" t="s">
        <v>161</v>
      </c>
      <c r="I54" s="95" t="s">
        <v>152</v>
      </c>
      <c r="J54" s="95" t="s">
        <v>151</v>
      </c>
      <c r="K54" s="95" t="s">
        <v>150</v>
      </c>
      <c r="L54" s="95" t="s">
        <v>149</v>
      </c>
      <c r="M54" s="95" t="s">
        <v>146</v>
      </c>
      <c r="N54" s="96" t="s">
        <v>148</v>
      </c>
      <c r="O54">
        <v>0.5</v>
      </c>
      <c r="P54" s="95" t="s">
        <v>147</v>
      </c>
      <c r="Q54">
        <v>0.5</v>
      </c>
      <c r="R54" s="95" t="s">
        <v>147</v>
      </c>
      <c r="S54" s="95" t="s">
        <v>146</v>
      </c>
      <c r="T54">
        <v>4</v>
      </c>
      <c r="U54" s="95" t="s">
        <v>146</v>
      </c>
    </row>
    <row r="55" spans="1:21" x14ac:dyDescent="0.25">
      <c r="A55" s="95"/>
      <c r="B55" s="95"/>
      <c r="C55" s="95"/>
      <c r="D55" s="95"/>
      <c r="E55" s="95"/>
      <c r="F55" s="95" t="s">
        <v>155</v>
      </c>
      <c r="G55" s="95" t="s">
        <v>154</v>
      </c>
      <c r="H55" s="95" t="s">
        <v>160</v>
      </c>
      <c r="I55" s="95" t="s">
        <v>152</v>
      </c>
      <c r="J55" s="95" t="s">
        <v>151</v>
      </c>
      <c r="K55" s="95" t="s">
        <v>150</v>
      </c>
      <c r="L55" s="95" t="s">
        <v>149</v>
      </c>
      <c r="M55" s="95" t="s">
        <v>146</v>
      </c>
      <c r="N55" s="96" t="s">
        <v>148</v>
      </c>
      <c r="O55">
        <v>0.5</v>
      </c>
      <c r="P55" s="95" t="s">
        <v>147</v>
      </c>
      <c r="Q55">
        <v>0.5</v>
      </c>
      <c r="R55" s="95" t="s">
        <v>147</v>
      </c>
      <c r="S55" s="95" t="s">
        <v>146</v>
      </c>
      <c r="T55">
        <v>4</v>
      </c>
      <c r="U55" s="95" t="s">
        <v>146</v>
      </c>
    </row>
    <row r="56" spans="1:21" x14ac:dyDescent="0.25">
      <c r="A56" s="95"/>
      <c r="B56" s="95"/>
      <c r="C56" s="95"/>
      <c r="D56" s="95"/>
      <c r="E56" s="95"/>
      <c r="F56" s="95" t="s">
        <v>155</v>
      </c>
      <c r="G56" s="95" t="s">
        <v>154</v>
      </c>
      <c r="H56" s="95" t="s">
        <v>159</v>
      </c>
      <c r="I56" s="95" t="s">
        <v>152</v>
      </c>
      <c r="J56" s="95" t="s">
        <v>151</v>
      </c>
      <c r="K56" s="95" t="s">
        <v>150</v>
      </c>
      <c r="L56" s="95" t="s">
        <v>149</v>
      </c>
      <c r="M56" s="95" t="s">
        <v>146</v>
      </c>
      <c r="N56" s="96" t="s">
        <v>148</v>
      </c>
      <c r="O56">
        <v>0.5</v>
      </c>
      <c r="P56" s="95" t="s">
        <v>147</v>
      </c>
      <c r="Q56">
        <v>0.5</v>
      </c>
      <c r="R56" s="95" t="s">
        <v>147</v>
      </c>
      <c r="S56" s="95" t="s">
        <v>146</v>
      </c>
      <c r="T56">
        <v>4</v>
      </c>
      <c r="U56" s="95" t="s">
        <v>146</v>
      </c>
    </row>
    <row r="57" spans="1:21" x14ac:dyDescent="0.25">
      <c r="A57" s="95"/>
      <c r="B57" s="95"/>
      <c r="C57" s="95"/>
      <c r="D57" s="95"/>
      <c r="E57" s="95"/>
      <c r="F57" s="95" t="s">
        <v>155</v>
      </c>
      <c r="G57" s="95" t="s">
        <v>154</v>
      </c>
      <c r="H57" s="95" t="s">
        <v>158</v>
      </c>
      <c r="I57" s="95" t="s">
        <v>152</v>
      </c>
      <c r="J57" s="95" t="s">
        <v>151</v>
      </c>
      <c r="K57" s="95" t="s">
        <v>150</v>
      </c>
      <c r="L57" s="95" t="s">
        <v>149</v>
      </c>
      <c r="M57" s="95" t="s">
        <v>146</v>
      </c>
      <c r="N57" s="96" t="s">
        <v>148</v>
      </c>
      <c r="O57">
        <v>0.5</v>
      </c>
      <c r="P57" s="95" t="s">
        <v>147</v>
      </c>
      <c r="Q57">
        <v>0.5</v>
      </c>
      <c r="R57" s="95" t="s">
        <v>147</v>
      </c>
      <c r="S57" s="95" t="s">
        <v>146</v>
      </c>
      <c r="T57">
        <v>4</v>
      </c>
      <c r="U57" s="95" t="s">
        <v>146</v>
      </c>
    </row>
    <row r="58" spans="1:21" x14ac:dyDescent="0.25">
      <c r="A58" s="95"/>
      <c r="B58" s="95"/>
      <c r="C58" s="95"/>
      <c r="D58" s="95"/>
      <c r="E58" s="95"/>
      <c r="F58" s="95" t="s">
        <v>155</v>
      </c>
      <c r="G58" s="95" t="s">
        <v>154</v>
      </c>
      <c r="H58" s="95" t="s">
        <v>157</v>
      </c>
      <c r="I58" s="95" t="s">
        <v>152</v>
      </c>
      <c r="J58" s="95" t="s">
        <v>151</v>
      </c>
      <c r="K58" s="95" t="s">
        <v>150</v>
      </c>
      <c r="L58" s="95" t="s">
        <v>149</v>
      </c>
      <c r="M58" s="95" t="s">
        <v>146</v>
      </c>
      <c r="N58" s="96" t="s">
        <v>148</v>
      </c>
      <c r="O58">
        <v>0.5</v>
      </c>
      <c r="P58" s="95" t="s">
        <v>147</v>
      </c>
      <c r="Q58">
        <v>0.5</v>
      </c>
      <c r="R58" s="95" t="s">
        <v>147</v>
      </c>
      <c r="S58" s="95" t="s">
        <v>146</v>
      </c>
      <c r="T58">
        <v>4</v>
      </c>
      <c r="U58" s="95" t="s">
        <v>146</v>
      </c>
    </row>
    <row r="59" spans="1:21" x14ac:dyDescent="0.25">
      <c r="A59" s="95"/>
      <c r="B59" s="95"/>
      <c r="C59" s="95"/>
      <c r="D59" s="95"/>
      <c r="E59" s="95"/>
      <c r="F59" s="95" t="s">
        <v>155</v>
      </c>
      <c r="G59" s="95" t="s">
        <v>154</v>
      </c>
      <c r="H59" s="95" t="s">
        <v>156</v>
      </c>
      <c r="I59" s="95" t="s">
        <v>152</v>
      </c>
      <c r="J59" s="95" t="s">
        <v>151</v>
      </c>
      <c r="K59" s="95" t="s">
        <v>150</v>
      </c>
      <c r="L59" s="95" t="s">
        <v>149</v>
      </c>
      <c r="M59" s="95" t="s">
        <v>146</v>
      </c>
      <c r="N59" s="96" t="s">
        <v>148</v>
      </c>
      <c r="O59">
        <v>0.5</v>
      </c>
      <c r="P59" s="95" t="s">
        <v>147</v>
      </c>
      <c r="Q59">
        <v>0.5</v>
      </c>
      <c r="R59" s="95" t="s">
        <v>147</v>
      </c>
      <c r="S59" s="95" t="s">
        <v>146</v>
      </c>
      <c r="T59">
        <v>4</v>
      </c>
      <c r="U59" s="95" t="s">
        <v>146</v>
      </c>
    </row>
    <row r="60" spans="1:21" x14ac:dyDescent="0.25">
      <c r="A60" s="95"/>
      <c r="B60" s="95"/>
      <c r="C60" s="95"/>
      <c r="D60" s="95"/>
      <c r="E60" s="95"/>
      <c r="F60" s="95" t="s">
        <v>155</v>
      </c>
      <c r="G60" s="95" t="s">
        <v>154</v>
      </c>
      <c r="H60" s="95" t="s">
        <v>153</v>
      </c>
      <c r="I60" s="95" t="s">
        <v>152</v>
      </c>
      <c r="J60" s="95" t="s">
        <v>151</v>
      </c>
      <c r="K60" s="95" t="s">
        <v>150</v>
      </c>
      <c r="L60" s="95" t="s">
        <v>149</v>
      </c>
      <c r="M60" s="95" t="s">
        <v>146</v>
      </c>
      <c r="N60" s="96" t="s">
        <v>148</v>
      </c>
      <c r="O60">
        <v>0.5</v>
      </c>
      <c r="P60" s="95" t="s">
        <v>147</v>
      </c>
      <c r="Q60">
        <v>0.5</v>
      </c>
      <c r="R60" s="95" t="s">
        <v>147</v>
      </c>
      <c r="S60" s="95" t="s">
        <v>146</v>
      </c>
      <c r="T60">
        <v>4</v>
      </c>
      <c r="U60" s="95" t="s">
        <v>146</v>
      </c>
    </row>
  </sheetData>
  <sheetProtection algorithmName="SHA-512" hashValue="P9BhvAB14LIp+XiGazq/D/QTrA74ROs+CFeAFB4Ii5CTSp627YdjQBwKK9JsdUMpsfEu/HnrQAmd8eld5QaeBg==" saltValue="OQ9n9A2CvYhz3RlI3nX7sw==" spinCount="100000" sheet="1" insertColumns="0" insertRows="0" insertHyperlinks="0" deleteColumns="0" deleteRows="0" sort="0" autoFilter="0" pivotTables="0"/>
  <hyperlinks>
    <hyperlink ref="N2" r:id="rId1" xr:uid="{00000000-0004-0000-0700-000000000000}"/>
    <hyperlink ref="N3" r:id="rId2" xr:uid="{00000000-0004-0000-0700-000001000000}"/>
    <hyperlink ref="N4" r:id="rId3" xr:uid="{00000000-0004-0000-0700-000002000000}"/>
    <hyperlink ref="N5" r:id="rId4" xr:uid="{00000000-0004-0000-0700-000003000000}"/>
    <hyperlink ref="N6" r:id="rId5" xr:uid="{00000000-0004-0000-0700-000004000000}"/>
    <hyperlink ref="N7" r:id="rId6" xr:uid="{00000000-0004-0000-0700-000005000000}"/>
    <hyperlink ref="N8" r:id="rId7" xr:uid="{00000000-0004-0000-0700-000006000000}"/>
    <hyperlink ref="N9" r:id="rId8" xr:uid="{00000000-0004-0000-0700-000007000000}"/>
    <hyperlink ref="N10" r:id="rId9" xr:uid="{00000000-0004-0000-0700-000008000000}"/>
    <hyperlink ref="N11" r:id="rId10" xr:uid="{00000000-0004-0000-0700-000009000000}"/>
    <hyperlink ref="N12" r:id="rId11" xr:uid="{00000000-0004-0000-0700-00000A000000}"/>
    <hyperlink ref="N13" r:id="rId12" xr:uid="{00000000-0004-0000-0700-00000B000000}"/>
    <hyperlink ref="N14" r:id="rId13" xr:uid="{00000000-0004-0000-0700-00000C000000}"/>
    <hyperlink ref="N15" r:id="rId14" xr:uid="{00000000-0004-0000-0700-00000D000000}"/>
    <hyperlink ref="N16" r:id="rId15" xr:uid="{00000000-0004-0000-0700-00000E000000}"/>
    <hyperlink ref="N17" r:id="rId16" xr:uid="{00000000-0004-0000-0700-00000F000000}"/>
    <hyperlink ref="N18" r:id="rId17" xr:uid="{00000000-0004-0000-0700-000010000000}"/>
    <hyperlink ref="N19" r:id="rId18" xr:uid="{00000000-0004-0000-0700-000011000000}"/>
    <hyperlink ref="N20" r:id="rId19" xr:uid="{00000000-0004-0000-0700-000012000000}"/>
    <hyperlink ref="N21" r:id="rId20" xr:uid="{00000000-0004-0000-0700-000013000000}"/>
    <hyperlink ref="N22" r:id="rId21" xr:uid="{00000000-0004-0000-0700-000014000000}"/>
    <hyperlink ref="N23" r:id="rId22" xr:uid="{00000000-0004-0000-0700-000015000000}"/>
    <hyperlink ref="N24" r:id="rId23" xr:uid="{00000000-0004-0000-0700-000016000000}"/>
    <hyperlink ref="N25" r:id="rId24" xr:uid="{00000000-0004-0000-0700-000017000000}"/>
    <hyperlink ref="N26" r:id="rId25" xr:uid="{00000000-0004-0000-0700-000018000000}"/>
    <hyperlink ref="N27" r:id="rId26" xr:uid="{00000000-0004-0000-0700-000019000000}"/>
    <hyperlink ref="N28" r:id="rId27" xr:uid="{00000000-0004-0000-0700-00001A000000}"/>
    <hyperlink ref="N29" r:id="rId28" xr:uid="{00000000-0004-0000-0700-00001B000000}"/>
    <hyperlink ref="N30" r:id="rId29" xr:uid="{00000000-0004-0000-0700-00001C000000}"/>
    <hyperlink ref="N31" r:id="rId30" xr:uid="{00000000-0004-0000-0700-00001D000000}"/>
    <hyperlink ref="N32" r:id="rId31" xr:uid="{00000000-0004-0000-0700-00001E000000}"/>
    <hyperlink ref="N33" r:id="rId32" xr:uid="{00000000-0004-0000-0700-00001F000000}"/>
    <hyperlink ref="N34" r:id="rId33" xr:uid="{00000000-0004-0000-0700-000020000000}"/>
    <hyperlink ref="N35" r:id="rId34" xr:uid="{00000000-0004-0000-0700-000021000000}"/>
    <hyperlink ref="N36" r:id="rId35" xr:uid="{00000000-0004-0000-0700-000022000000}"/>
    <hyperlink ref="N37" r:id="rId36" xr:uid="{00000000-0004-0000-0700-000023000000}"/>
    <hyperlink ref="N38" r:id="rId37" xr:uid="{00000000-0004-0000-0700-000024000000}"/>
    <hyperlink ref="N39" r:id="rId38" xr:uid="{00000000-0004-0000-0700-000025000000}"/>
    <hyperlink ref="N40" r:id="rId39" xr:uid="{00000000-0004-0000-0700-000026000000}"/>
    <hyperlink ref="N41" r:id="rId40" xr:uid="{00000000-0004-0000-0700-000027000000}"/>
    <hyperlink ref="N42" r:id="rId41" xr:uid="{00000000-0004-0000-0700-000028000000}"/>
    <hyperlink ref="N43" r:id="rId42" xr:uid="{00000000-0004-0000-0700-000029000000}"/>
    <hyperlink ref="N44" r:id="rId43" xr:uid="{00000000-0004-0000-0700-00002A000000}"/>
    <hyperlink ref="N45" r:id="rId44" xr:uid="{00000000-0004-0000-0700-00002B000000}"/>
    <hyperlink ref="N46" r:id="rId45" xr:uid="{00000000-0004-0000-0700-00002C000000}"/>
    <hyperlink ref="N47" r:id="rId46" xr:uid="{00000000-0004-0000-0700-00002D000000}"/>
    <hyperlink ref="N48" r:id="rId47" xr:uid="{00000000-0004-0000-0700-00002E000000}"/>
    <hyperlink ref="N49" r:id="rId48" xr:uid="{00000000-0004-0000-0700-00002F000000}"/>
    <hyperlink ref="N50" r:id="rId49" xr:uid="{00000000-0004-0000-0700-000030000000}"/>
    <hyperlink ref="N51" r:id="rId50" xr:uid="{00000000-0004-0000-0700-000031000000}"/>
    <hyperlink ref="N52" r:id="rId51" xr:uid="{00000000-0004-0000-0700-000032000000}"/>
    <hyperlink ref="N53" r:id="rId52" xr:uid="{00000000-0004-0000-0700-000033000000}"/>
    <hyperlink ref="N54" r:id="rId53" xr:uid="{00000000-0004-0000-0700-000034000000}"/>
    <hyperlink ref="N55" r:id="rId54" xr:uid="{00000000-0004-0000-0700-000035000000}"/>
    <hyperlink ref="N56" r:id="rId55" xr:uid="{00000000-0004-0000-0700-000036000000}"/>
    <hyperlink ref="N57" r:id="rId56" xr:uid="{00000000-0004-0000-0700-000037000000}"/>
    <hyperlink ref="N58" r:id="rId57" xr:uid="{00000000-0004-0000-0700-000038000000}"/>
    <hyperlink ref="N59" r:id="rId58" xr:uid="{00000000-0004-0000-0700-000039000000}"/>
    <hyperlink ref="N60" r:id="rId59" xr:uid="{00000000-0004-0000-0700-00003A000000}"/>
  </hyperlinks>
  <pageMargins left="0.7" right="0.7" top="0.75" bottom="0.75" header="0.3" footer="0.3"/>
  <tableParts count="1">
    <tablePart r:id="rId60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225F-298C-4638-A918-4BB19F333016}">
  <sheetPr>
    <tabColor rgb="FFC00000"/>
  </sheetPr>
  <dimension ref="A1:N26"/>
  <sheetViews>
    <sheetView workbookViewId="0">
      <selection sqref="A1:XFD1"/>
    </sheetView>
  </sheetViews>
  <sheetFormatPr defaultRowHeight="15" x14ac:dyDescent="0.25"/>
  <cols>
    <col min="1" max="1" width="13" customWidth="1"/>
    <col min="2" max="2" width="21.42578125" bestFit="1" customWidth="1"/>
    <col min="3" max="3" width="10" customWidth="1"/>
    <col min="4" max="4" width="10.28515625" customWidth="1"/>
    <col min="5" max="5" width="11.28515625" customWidth="1"/>
    <col min="6" max="6" width="11.42578125" customWidth="1"/>
    <col min="7" max="7" width="13" customWidth="1"/>
    <col min="8" max="8" width="12.140625" bestFit="1" customWidth="1"/>
    <col min="9" max="9" width="38.140625" bestFit="1" customWidth="1"/>
    <col min="10" max="10" width="24" bestFit="1" customWidth="1"/>
    <col min="11" max="11" width="15.7109375" customWidth="1"/>
    <col min="12" max="12" width="14.5703125" customWidth="1"/>
    <col min="13" max="13" width="15.28515625" customWidth="1"/>
  </cols>
  <sheetData>
    <row r="1" spans="1:14" ht="30" customHeight="1" thickBot="1" x14ac:dyDescent="0.3">
      <c r="A1" s="119" t="s">
        <v>244</v>
      </c>
      <c r="B1" s="132" t="s">
        <v>281</v>
      </c>
      <c r="C1" s="119" t="s">
        <v>143</v>
      </c>
      <c r="D1" s="140" t="s">
        <v>144</v>
      </c>
      <c r="E1" s="119" t="s">
        <v>18</v>
      </c>
      <c r="F1" s="119" t="s">
        <v>19</v>
      </c>
      <c r="G1" s="119" t="s">
        <v>214</v>
      </c>
      <c r="H1" s="119" t="s">
        <v>280</v>
      </c>
      <c r="I1" s="132" t="s">
        <v>180</v>
      </c>
      <c r="J1" s="132" t="s">
        <v>172</v>
      </c>
      <c r="K1" s="132" t="s">
        <v>164</v>
      </c>
      <c r="L1" s="132" t="s">
        <v>154</v>
      </c>
      <c r="M1" s="132" t="s">
        <v>282</v>
      </c>
      <c r="N1" s="137" t="s">
        <v>287</v>
      </c>
    </row>
    <row r="2" spans="1:14" ht="16.5" x14ac:dyDescent="0.3">
      <c r="A2" s="6" t="s">
        <v>288</v>
      </c>
      <c r="B2" s="6" t="s">
        <v>243</v>
      </c>
      <c r="C2" s="120">
        <v>30.453588712799998</v>
      </c>
      <c r="D2" s="120">
        <v>-84.279339712199999</v>
      </c>
      <c r="E2" s="4">
        <v>716256.342297</v>
      </c>
      <c r="F2" s="4">
        <v>373199.151938</v>
      </c>
      <c r="G2" s="12"/>
      <c r="H2" s="12">
        <v>16.616614999999999</v>
      </c>
      <c r="I2" s="12" t="s">
        <v>209</v>
      </c>
      <c r="J2" s="12" t="s">
        <v>176</v>
      </c>
      <c r="K2" s="6" t="s">
        <v>163</v>
      </c>
      <c r="L2" s="6" t="s">
        <v>153</v>
      </c>
      <c r="M2" t="s">
        <v>285</v>
      </c>
      <c r="N2" s="6" t="s">
        <v>246</v>
      </c>
    </row>
    <row r="3" spans="1:14" ht="16.5" x14ac:dyDescent="0.3">
      <c r="A3" s="6" t="s">
        <v>289</v>
      </c>
      <c r="B3" s="6" t="s">
        <v>248</v>
      </c>
      <c r="C3" s="120">
        <v>30.190266918561708</v>
      </c>
      <c r="D3" s="120">
        <v>-83.523640316605807</v>
      </c>
      <c r="E3" s="4">
        <v>716328.2046324719</v>
      </c>
      <c r="F3" s="4">
        <v>373220.13038264704</v>
      </c>
      <c r="G3" s="12"/>
      <c r="H3" s="12">
        <v>16.616714999999999</v>
      </c>
      <c r="I3" s="121" t="s">
        <v>202</v>
      </c>
      <c r="J3" s="12" t="s">
        <v>177</v>
      </c>
      <c r="K3" s="12" t="s">
        <v>166</v>
      </c>
      <c r="L3" s="12" t="s">
        <v>157</v>
      </c>
      <c r="M3" t="s">
        <v>285</v>
      </c>
      <c r="N3" s="6" t="s">
        <v>246</v>
      </c>
    </row>
    <row r="4" spans="1:14" ht="16.5" x14ac:dyDescent="0.3">
      <c r="A4" s="6" t="s">
        <v>290</v>
      </c>
      <c r="B4" s="6" t="s">
        <v>249</v>
      </c>
      <c r="C4" s="120">
        <v>30.162795199813907</v>
      </c>
      <c r="D4" s="120">
        <v>-84.151292496276028</v>
      </c>
      <c r="E4" s="4">
        <v>716318.13442570774</v>
      </c>
      <c r="F4" s="4">
        <v>373263.27805774391</v>
      </c>
      <c r="G4" s="12"/>
      <c r="H4" s="12">
        <v>28.56625</v>
      </c>
      <c r="I4" s="12" t="s">
        <v>207</v>
      </c>
      <c r="J4" s="12" t="s">
        <v>178</v>
      </c>
      <c r="K4" s="12" t="s">
        <v>165</v>
      </c>
      <c r="L4" s="12" t="s">
        <v>159</v>
      </c>
      <c r="M4" t="s">
        <v>285</v>
      </c>
      <c r="N4" s="6" t="s">
        <v>246</v>
      </c>
    </row>
    <row r="5" spans="1:14" ht="16.5" x14ac:dyDescent="0.3">
      <c r="A5" s="6" t="s">
        <v>291</v>
      </c>
      <c r="B5" s="6" t="s">
        <v>250</v>
      </c>
      <c r="C5" s="120">
        <v>30.382097345814863</v>
      </c>
      <c r="D5" s="120">
        <v>-84.261374076609769</v>
      </c>
      <c r="E5" s="4">
        <v>716333.55016936443</v>
      </c>
      <c r="F5" s="4">
        <v>373263.7150495915</v>
      </c>
      <c r="G5" s="12"/>
      <c r="H5" s="12">
        <v>18.409162999999999</v>
      </c>
      <c r="I5" s="12" t="s">
        <v>191</v>
      </c>
      <c r="J5" s="12" t="s">
        <v>178</v>
      </c>
      <c r="K5" s="12" t="s">
        <v>166</v>
      </c>
      <c r="L5" s="12" t="s">
        <v>162</v>
      </c>
      <c r="M5" t="s">
        <v>285</v>
      </c>
      <c r="N5" s="6" t="s">
        <v>246</v>
      </c>
    </row>
    <row r="6" spans="1:14" ht="16.5" x14ac:dyDescent="0.3">
      <c r="A6" s="6" t="s">
        <v>292</v>
      </c>
      <c r="B6" s="6" t="s">
        <v>251</v>
      </c>
      <c r="C6" s="120">
        <v>30.475616185389391</v>
      </c>
      <c r="D6" s="120">
        <v>-84.923672843857815</v>
      </c>
      <c r="E6" s="4">
        <v>716275.60969387146</v>
      </c>
      <c r="F6" s="4">
        <v>373275.94352771819</v>
      </c>
      <c r="G6" s="12"/>
      <c r="H6" s="12">
        <v>20.616614999999999</v>
      </c>
      <c r="I6" s="12" t="s">
        <v>207</v>
      </c>
      <c r="J6" s="12" t="s">
        <v>177</v>
      </c>
      <c r="K6" s="12" t="s">
        <v>167</v>
      </c>
      <c r="L6" s="12" t="s">
        <v>162</v>
      </c>
      <c r="M6" t="s">
        <v>285</v>
      </c>
      <c r="N6" s="6" t="s">
        <v>246</v>
      </c>
    </row>
    <row r="7" spans="1:14" ht="16.5" x14ac:dyDescent="0.3">
      <c r="A7" s="6" t="s">
        <v>293</v>
      </c>
      <c r="B7" s="6" t="s">
        <v>252</v>
      </c>
      <c r="C7" s="120">
        <v>29.838038795292185</v>
      </c>
      <c r="D7" s="120">
        <v>-84.665305286334942</v>
      </c>
      <c r="E7" s="4">
        <v>716330.49673807668</v>
      </c>
      <c r="F7" s="4">
        <v>373226.60167789756</v>
      </c>
      <c r="G7" s="12"/>
      <c r="H7" s="12">
        <v>15.715698</v>
      </c>
      <c r="I7" s="12" t="s">
        <v>191</v>
      </c>
      <c r="J7" s="12" t="s">
        <v>178</v>
      </c>
      <c r="K7" s="12" t="s">
        <v>168</v>
      </c>
      <c r="L7" s="12" t="s">
        <v>159</v>
      </c>
      <c r="M7" t="s">
        <v>285</v>
      </c>
      <c r="N7" s="6" t="s">
        <v>246</v>
      </c>
    </row>
    <row r="8" spans="1:14" ht="16.5" x14ac:dyDescent="0.3">
      <c r="A8" s="6" t="s">
        <v>294</v>
      </c>
      <c r="B8" s="6" t="s">
        <v>253</v>
      </c>
      <c r="C8" s="120">
        <v>30.822179369729636</v>
      </c>
      <c r="D8" s="120">
        <v>-83.825357155091396</v>
      </c>
      <c r="E8" s="4">
        <v>716294.37072313472</v>
      </c>
      <c r="F8" s="4">
        <v>373241.91222422605</v>
      </c>
      <c r="G8" s="12"/>
      <c r="H8" s="12">
        <v>11.576000000000001</v>
      </c>
      <c r="I8" s="121" t="s">
        <v>202</v>
      </c>
      <c r="J8" s="12" t="s">
        <v>177</v>
      </c>
      <c r="K8" s="12" t="s">
        <v>166</v>
      </c>
      <c r="L8" s="12" t="s">
        <v>161</v>
      </c>
      <c r="M8" t="s">
        <v>285</v>
      </c>
      <c r="N8" s="6" t="s">
        <v>246</v>
      </c>
    </row>
    <row r="9" spans="1:14" ht="16.5" x14ac:dyDescent="0.3">
      <c r="A9" s="6" t="s">
        <v>295</v>
      </c>
      <c r="B9" s="6" t="s">
        <v>254</v>
      </c>
      <c r="C9" s="120">
        <v>30.299186204359845</v>
      </c>
      <c r="D9" s="120">
        <v>-83.776512078532534</v>
      </c>
      <c r="E9" s="4">
        <v>716342.42524838692</v>
      </c>
      <c r="F9" s="4">
        <v>373275.03130768583</v>
      </c>
      <c r="G9" s="12"/>
      <c r="H9" s="12">
        <v>29.56625</v>
      </c>
      <c r="I9" s="12" t="s">
        <v>207</v>
      </c>
      <c r="J9" s="12" t="s">
        <v>177</v>
      </c>
      <c r="K9" s="12" t="s">
        <v>166</v>
      </c>
      <c r="L9" s="12" t="s">
        <v>162</v>
      </c>
      <c r="M9" t="s">
        <v>285</v>
      </c>
      <c r="N9" s="6" t="s">
        <v>246</v>
      </c>
    </row>
    <row r="10" spans="1:14" ht="16.5" x14ac:dyDescent="0.3">
      <c r="A10" s="6" t="s">
        <v>296</v>
      </c>
      <c r="B10" s="6" t="s">
        <v>255</v>
      </c>
      <c r="C10" s="120">
        <v>30.458842852215188</v>
      </c>
      <c r="D10" s="120">
        <v>-84.009784746325934</v>
      </c>
      <c r="E10" s="4">
        <v>716303.3147160298</v>
      </c>
      <c r="F10" s="4">
        <v>373236.32066606119</v>
      </c>
      <c r="G10" s="12"/>
      <c r="H10" s="12">
        <v>15.715698</v>
      </c>
      <c r="I10" s="121" t="s">
        <v>202</v>
      </c>
      <c r="J10" s="12" t="s">
        <v>175</v>
      </c>
      <c r="K10" s="12" t="s">
        <v>167</v>
      </c>
      <c r="L10" s="12" t="s">
        <v>161</v>
      </c>
      <c r="M10" t="s">
        <v>285</v>
      </c>
      <c r="N10" s="6" t="s">
        <v>246</v>
      </c>
    </row>
    <row r="11" spans="1:14" ht="16.5" x14ac:dyDescent="0.3">
      <c r="A11" s="6" t="s">
        <v>297</v>
      </c>
      <c r="B11" s="6" t="s">
        <v>256</v>
      </c>
      <c r="C11" s="120">
        <v>30.695969511955777</v>
      </c>
      <c r="D11" s="120">
        <v>-84.418798776533862</v>
      </c>
      <c r="E11" s="4">
        <v>716272.52497731906</v>
      </c>
      <c r="F11" s="4">
        <v>373243.60940816457</v>
      </c>
      <c r="G11" s="12"/>
      <c r="H11" s="12">
        <v>26.56625</v>
      </c>
      <c r="I11" s="12" t="s">
        <v>191</v>
      </c>
      <c r="J11" s="12" t="s">
        <v>177</v>
      </c>
      <c r="K11" s="12" t="s">
        <v>165</v>
      </c>
      <c r="L11" s="12" t="s">
        <v>160</v>
      </c>
      <c r="M11" t="s">
        <v>285</v>
      </c>
      <c r="N11" s="6" t="s">
        <v>246</v>
      </c>
    </row>
    <row r="12" spans="1:14" ht="16.5" x14ac:dyDescent="0.3">
      <c r="A12" s="6" t="s">
        <v>298</v>
      </c>
      <c r="B12" s="6" t="s">
        <v>257</v>
      </c>
      <c r="C12" s="120">
        <v>30.745598913982725</v>
      </c>
      <c r="D12" s="120">
        <v>-84.041773618780724</v>
      </c>
      <c r="E12" s="4">
        <v>716272.59985552332</v>
      </c>
      <c r="F12" s="4">
        <v>373257.52477563167</v>
      </c>
      <c r="G12" s="12"/>
      <c r="H12" s="12">
        <v>16.616614999999999</v>
      </c>
      <c r="I12" s="12" t="s">
        <v>191</v>
      </c>
      <c r="J12" s="12" t="s">
        <v>176</v>
      </c>
      <c r="K12" s="12" t="s">
        <v>166</v>
      </c>
      <c r="L12" s="12" t="s">
        <v>161</v>
      </c>
      <c r="M12" t="s">
        <v>285</v>
      </c>
      <c r="N12" s="6" t="s">
        <v>246</v>
      </c>
    </row>
    <row r="13" spans="1:14" ht="16.5" x14ac:dyDescent="0.3">
      <c r="A13" s="6" t="s">
        <v>299</v>
      </c>
      <c r="B13" s="6" t="s">
        <v>258</v>
      </c>
      <c r="C13" s="120">
        <v>29.746543065443269</v>
      </c>
      <c r="D13" s="120">
        <v>-84.677588988945686</v>
      </c>
      <c r="E13" s="4">
        <v>716292.83928627486</v>
      </c>
      <c r="F13" s="4">
        <v>373201.03135506168</v>
      </c>
      <c r="G13" s="12"/>
      <c r="H13" s="12">
        <v>16.352119999999999</v>
      </c>
      <c r="I13" s="12" t="s">
        <v>202</v>
      </c>
      <c r="J13" s="12" t="s">
        <v>175</v>
      </c>
      <c r="K13" s="12" t="s">
        <v>169</v>
      </c>
      <c r="L13" s="12" t="s">
        <v>160</v>
      </c>
      <c r="M13" t="s">
        <v>285</v>
      </c>
      <c r="N13" s="6" t="s">
        <v>246</v>
      </c>
    </row>
    <row r="14" spans="1:14" ht="16.5" x14ac:dyDescent="0.3">
      <c r="A14" s="6" t="s">
        <v>300</v>
      </c>
      <c r="B14" s="6" t="s">
        <v>259</v>
      </c>
      <c r="C14" s="120">
        <v>30.353591387617961</v>
      </c>
      <c r="D14" s="120">
        <v>-83.736853019103435</v>
      </c>
      <c r="E14" s="4">
        <v>716289.72551347385</v>
      </c>
      <c r="F14" s="4">
        <v>373282.31059597328</v>
      </c>
      <c r="G14" s="12"/>
      <c r="H14" s="12">
        <v>11.676</v>
      </c>
      <c r="I14" s="121" t="s">
        <v>193</v>
      </c>
      <c r="J14" s="12" t="s">
        <v>178</v>
      </c>
      <c r="K14" s="12" t="s">
        <v>165</v>
      </c>
      <c r="L14" s="12" t="s">
        <v>161</v>
      </c>
      <c r="M14" t="s">
        <v>285</v>
      </c>
      <c r="N14" s="6" t="s">
        <v>246</v>
      </c>
    </row>
    <row r="15" spans="1:14" ht="16.5" x14ac:dyDescent="0.3">
      <c r="A15" s="6" t="s">
        <v>301</v>
      </c>
      <c r="B15" s="6" t="s">
        <v>260</v>
      </c>
      <c r="C15" s="120">
        <v>30.703262610199186</v>
      </c>
      <c r="D15" s="120">
        <v>-84.188489496109185</v>
      </c>
      <c r="E15" s="4">
        <v>716321.01113448117</v>
      </c>
      <c r="F15" s="4">
        <v>373262.79675016791</v>
      </c>
      <c r="G15" s="12"/>
      <c r="H15" s="12">
        <v>28.56625</v>
      </c>
      <c r="I15" s="12" t="s">
        <v>191</v>
      </c>
      <c r="J15" s="12" t="s">
        <v>178</v>
      </c>
      <c r="K15" s="12" t="s">
        <v>168</v>
      </c>
      <c r="L15" s="12" t="s">
        <v>159</v>
      </c>
      <c r="M15" t="s">
        <v>285</v>
      </c>
      <c r="N15" s="6" t="s">
        <v>246</v>
      </c>
    </row>
    <row r="16" spans="1:14" ht="16.5" x14ac:dyDescent="0.3">
      <c r="A16" s="6" t="s">
        <v>302</v>
      </c>
      <c r="B16" s="6" t="s">
        <v>261</v>
      </c>
      <c r="C16" s="120">
        <v>30.701004180932237</v>
      </c>
      <c r="D16" s="120">
        <v>-83.754333048198674</v>
      </c>
      <c r="E16" s="4">
        <v>716343.89790909679</v>
      </c>
      <c r="F16" s="4">
        <v>373249.52575775079</v>
      </c>
      <c r="G16" s="12"/>
      <c r="H16" s="12">
        <v>17.715698</v>
      </c>
      <c r="I16" s="12" t="s">
        <v>202</v>
      </c>
      <c r="J16" s="12" t="s">
        <v>177</v>
      </c>
      <c r="K16" s="12" t="s">
        <v>166</v>
      </c>
      <c r="L16" s="12" t="s">
        <v>161</v>
      </c>
      <c r="M16" t="s">
        <v>285</v>
      </c>
      <c r="N16" s="6" t="s">
        <v>246</v>
      </c>
    </row>
    <row r="17" spans="1:14" ht="16.5" x14ac:dyDescent="0.3">
      <c r="A17" s="6" t="s">
        <v>303</v>
      </c>
      <c r="B17" s="6" t="s">
        <v>262</v>
      </c>
      <c r="C17" s="120">
        <v>30.724320442934896</v>
      </c>
      <c r="D17" s="120">
        <v>-84.012631125080304</v>
      </c>
      <c r="E17" s="4">
        <v>716312.17565354181</v>
      </c>
      <c r="F17" s="4">
        <v>373224.04186563543</v>
      </c>
      <c r="G17" s="12"/>
      <c r="H17" s="12">
        <v>16.616614999999999</v>
      </c>
      <c r="I17" s="12" t="s">
        <v>199</v>
      </c>
      <c r="J17" s="121" t="s">
        <v>176</v>
      </c>
      <c r="K17" s="12" t="s">
        <v>166</v>
      </c>
      <c r="L17" s="12" t="s">
        <v>159</v>
      </c>
      <c r="M17" t="s">
        <v>285</v>
      </c>
      <c r="N17" s="6" t="s">
        <v>246</v>
      </c>
    </row>
    <row r="18" spans="1:14" ht="16.5" x14ac:dyDescent="0.3">
      <c r="A18" s="6" t="s">
        <v>304</v>
      </c>
      <c r="B18" s="6" t="s">
        <v>263</v>
      </c>
      <c r="C18" s="120">
        <v>30.55757945299365</v>
      </c>
      <c r="D18" s="120">
        <v>-84.382815651686641</v>
      </c>
      <c r="E18" s="4">
        <v>716297.02389865753</v>
      </c>
      <c r="F18" s="4">
        <v>373246.32919843064</v>
      </c>
      <c r="G18" s="12"/>
      <c r="H18" s="12">
        <v>18.409162999999999</v>
      </c>
      <c r="I18" s="12" t="s">
        <v>202</v>
      </c>
      <c r="J18" s="12" t="s">
        <v>173</v>
      </c>
      <c r="K18" s="12" t="s">
        <v>166</v>
      </c>
      <c r="L18" s="12" t="s">
        <v>160</v>
      </c>
      <c r="M18" t="s">
        <v>285</v>
      </c>
      <c r="N18" s="6" t="s">
        <v>246</v>
      </c>
    </row>
    <row r="19" spans="1:14" ht="16.5" x14ac:dyDescent="0.3">
      <c r="A19" s="6" t="s">
        <v>305</v>
      </c>
      <c r="B19" s="6" t="s">
        <v>264</v>
      </c>
      <c r="C19" s="120">
        <v>30.527468003268865</v>
      </c>
      <c r="D19" s="120">
        <v>-84.681005613662961</v>
      </c>
      <c r="E19" s="4">
        <v>716288.21559274429</v>
      </c>
      <c r="F19" s="4">
        <v>373268.0632650081</v>
      </c>
      <c r="G19" s="12"/>
      <c r="H19" s="12">
        <v>15.715698</v>
      </c>
      <c r="I19" s="12" t="s">
        <v>191</v>
      </c>
      <c r="J19" s="12" t="s">
        <v>178</v>
      </c>
      <c r="K19" s="12" t="s">
        <v>165</v>
      </c>
      <c r="L19" s="12" t="s">
        <v>162</v>
      </c>
      <c r="M19" t="s">
        <v>285</v>
      </c>
      <c r="N19" s="6" t="s">
        <v>246</v>
      </c>
    </row>
    <row r="20" spans="1:14" ht="16.5" x14ac:dyDescent="0.3">
      <c r="A20" s="6" t="s">
        <v>306</v>
      </c>
      <c r="B20" s="6" t="s">
        <v>265</v>
      </c>
      <c r="C20" s="120">
        <v>30.542301529003481</v>
      </c>
      <c r="D20" s="120">
        <v>-84.236848511884205</v>
      </c>
      <c r="E20" s="4">
        <v>716279.40277910244</v>
      </c>
      <c r="F20" s="4">
        <v>373270.01157050038</v>
      </c>
      <c r="G20" s="12"/>
      <c r="H20" s="12">
        <v>23.56625</v>
      </c>
      <c r="I20" s="12" t="s">
        <v>191</v>
      </c>
      <c r="J20" s="12" t="s">
        <v>174</v>
      </c>
      <c r="K20" s="12" t="s">
        <v>167</v>
      </c>
      <c r="L20" s="12" t="s">
        <v>160</v>
      </c>
      <c r="M20" t="s">
        <v>285</v>
      </c>
      <c r="N20" s="6" t="s">
        <v>246</v>
      </c>
    </row>
    <row r="21" spans="1:14" ht="16.5" x14ac:dyDescent="0.3">
      <c r="A21" s="6" t="s">
        <v>307</v>
      </c>
      <c r="B21" s="6" t="s">
        <v>266</v>
      </c>
      <c r="C21" s="120">
        <v>30.423617964373165</v>
      </c>
      <c r="D21" s="120">
        <v>-84.527470865909237</v>
      </c>
      <c r="E21" s="4">
        <v>716321.11422890716</v>
      </c>
      <c r="F21" s="4">
        <v>373231.53937120351</v>
      </c>
      <c r="G21" s="12"/>
      <c r="H21" s="12">
        <v>16.616614999999999</v>
      </c>
      <c r="I21" s="12" t="s">
        <v>202</v>
      </c>
      <c r="J21" s="12" t="s">
        <v>178</v>
      </c>
      <c r="K21" s="12" t="s">
        <v>166</v>
      </c>
      <c r="L21" s="12" t="s">
        <v>157</v>
      </c>
      <c r="M21" t="s">
        <v>286</v>
      </c>
      <c r="N21" s="6" t="s">
        <v>246</v>
      </c>
    </row>
    <row r="22" spans="1:14" ht="16.5" x14ac:dyDescent="0.3">
      <c r="A22" s="6" t="s">
        <v>308</v>
      </c>
      <c r="B22" s="6" t="s">
        <v>267</v>
      </c>
      <c r="C22" s="120">
        <v>30.111039548451604</v>
      </c>
      <c r="D22" s="120">
        <v>-84.668136802743874</v>
      </c>
      <c r="E22" s="4">
        <v>716279.7729890754</v>
      </c>
      <c r="F22" s="4">
        <v>373214.04125466204</v>
      </c>
      <c r="G22" s="12"/>
      <c r="H22" s="12">
        <v>11.58976</v>
      </c>
      <c r="I22" s="12" t="s">
        <v>191</v>
      </c>
      <c r="J22" s="12" t="s">
        <v>177</v>
      </c>
      <c r="K22" s="12" t="s">
        <v>165</v>
      </c>
      <c r="L22" s="12" t="s">
        <v>161</v>
      </c>
      <c r="M22" t="s">
        <v>286</v>
      </c>
      <c r="N22" s="6" t="s">
        <v>246</v>
      </c>
    </row>
    <row r="23" spans="1:14" ht="16.5" x14ac:dyDescent="0.3">
      <c r="A23" s="6" t="s">
        <v>309</v>
      </c>
      <c r="B23" s="6" t="s">
        <v>268</v>
      </c>
      <c r="C23" s="120">
        <v>29.904844255143939</v>
      </c>
      <c r="D23" s="120">
        <v>-84.806588955101532</v>
      </c>
      <c r="E23" s="4">
        <v>716316.45322671195</v>
      </c>
      <c r="F23" s="4">
        <v>373220.15986977448</v>
      </c>
      <c r="G23" s="12"/>
      <c r="H23" s="12">
        <v>15.715698</v>
      </c>
      <c r="I23" s="12" t="s">
        <v>191</v>
      </c>
      <c r="J23" s="12" t="s">
        <v>178</v>
      </c>
      <c r="K23" s="12" t="s">
        <v>168</v>
      </c>
      <c r="L23" s="12" t="s">
        <v>161</v>
      </c>
      <c r="M23" t="s">
        <v>286</v>
      </c>
      <c r="N23" s="6" t="s">
        <v>246</v>
      </c>
    </row>
    <row r="24" spans="1:14" ht="16.5" x14ac:dyDescent="0.3">
      <c r="A24" s="6" t="s">
        <v>310</v>
      </c>
      <c r="B24" s="6" t="s">
        <v>269</v>
      </c>
      <c r="C24" s="120">
        <v>29.890643404128713</v>
      </c>
      <c r="D24" s="120">
        <v>-83.729250520559432</v>
      </c>
      <c r="E24" s="4">
        <v>716321.6376072343</v>
      </c>
      <c r="F24" s="4">
        <v>373223.53054213896</v>
      </c>
      <c r="G24" s="12"/>
      <c r="H24" s="12">
        <v>12.409162999999999</v>
      </c>
      <c r="I24" s="12" t="s">
        <v>191</v>
      </c>
      <c r="J24" s="12" t="s">
        <v>177</v>
      </c>
      <c r="K24" s="12" t="s">
        <v>167</v>
      </c>
      <c r="L24" s="12" t="s">
        <v>161</v>
      </c>
      <c r="M24" t="s">
        <v>286</v>
      </c>
      <c r="N24" s="6" t="s">
        <v>246</v>
      </c>
    </row>
    <row r="25" spans="1:14" ht="16.5" x14ac:dyDescent="0.3">
      <c r="A25" s="6" t="s">
        <v>311</v>
      </c>
      <c r="B25" s="6" t="s">
        <v>270</v>
      </c>
      <c r="C25" s="120">
        <v>30.468484116831036</v>
      </c>
      <c r="D25" s="120">
        <v>-84.145093635664367</v>
      </c>
      <c r="E25" s="4">
        <v>716311.63133897446</v>
      </c>
      <c r="F25" s="4">
        <v>373201.39362781134</v>
      </c>
      <c r="G25" s="12"/>
      <c r="H25" s="12">
        <v>11.576000000000001</v>
      </c>
      <c r="I25" s="12" t="s">
        <v>191</v>
      </c>
      <c r="J25" s="12" t="s">
        <v>178</v>
      </c>
      <c r="K25" s="6" t="s">
        <v>163</v>
      </c>
      <c r="L25" s="12" t="s">
        <v>162</v>
      </c>
      <c r="M25" t="s">
        <v>286</v>
      </c>
      <c r="N25" s="6" t="s">
        <v>246</v>
      </c>
    </row>
    <row r="26" spans="1:14" ht="16.5" x14ac:dyDescent="0.3">
      <c r="A26" s="6" t="s">
        <v>312</v>
      </c>
      <c r="B26" s="6" t="s">
        <v>271</v>
      </c>
      <c r="C26" s="120">
        <v>29.716527391932615</v>
      </c>
      <c r="D26" s="120">
        <v>-83.938133201068538</v>
      </c>
      <c r="E26" s="4">
        <v>716276.31559653941</v>
      </c>
      <c r="F26" s="4">
        <v>373288.07551343268</v>
      </c>
      <c r="G26" s="12" t="s">
        <v>272</v>
      </c>
      <c r="H26" s="12">
        <v>22.56625</v>
      </c>
      <c r="I26" s="12" t="s">
        <v>210</v>
      </c>
      <c r="J26" s="12" t="s">
        <v>178</v>
      </c>
      <c r="K26" s="12" t="s">
        <v>169</v>
      </c>
      <c r="L26" s="12" t="s">
        <v>161</v>
      </c>
      <c r="M26" t="s">
        <v>286</v>
      </c>
      <c r="N26" s="6" t="s">
        <v>246</v>
      </c>
    </row>
  </sheetData>
  <sheetProtection algorithmName="SHA-512" hashValue="kL1d71FtquzPRxa+4SZK6Nm2uQhR0n/hbslyHCTiNPwv5Owt+W56bELQUttDSXRh4j1mffQIVwiP8mUKANVBQQ==" saltValue="wrPNhCdx8/zW4YVqS6bQMg==" spinCount="100000" sheet="1" objects="1" scenarios="1"/>
  <phoneticPr fontId="47" type="noConversion"/>
  <conditionalFormatting sqref="H2:H7">
    <cfRule type="expression" dxfId="5" priority="5">
      <formula>AND(J2=K2,H2="Yes")</formula>
    </cfRule>
  </conditionalFormatting>
  <conditionalFormatting sqref="H9:H12">
    <cfRule type="expression" dxfId="4" priority="3">
      <formula>AND(J9=K9,H9="Yes")</formula>
    </cfRule>
  </conditionalFormatting>
  <conditionalFormatting sqref="H15:H21">
    <cfRule type="expression" dxfId="3" priority="1">
      <formula>AND(J15=K15,H15="Yes")</formula>
    </cfRule>
  </conditionalFormatting>
  <conditionalFormatting sqref="H23:H24">
    <cfRule type="expression" dxfId="2" priority="2">
      <formula>AND(J23=K23,H23="Yes")</formula>
    </cfRule>
  </conditionalFormatting>
  <conditionalFormatting sqref="H26">
    <cfRule type="expression" dxfId="1" priority="8">
      <formula>AND(J26=K26,H26="Yes")</formula>
    </cfRule>
  </conditionalFormatting>
  <conditionalFormatting sqref="I28:I31">
    <cfRule type="expression" dxfId="0" priority="20">
      <formula>AND(L28=M28,I28="Yes")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Complian_example</vt:lpstr>
      <vt:lpstr>Original_data</vt:lpstr>
      <vt:lpstr>lookups</vt:lpstr>
      <vt:lpstr>Ouput_table</vt:lpstr>
      <vt:lpstr>All_summary</vt:lpstr>
      <vt:lpstr>Summary_species</vt:lpstr>
      <vt:lpstr>Summary_management_unit</vt:lpstr>
      <vt:lpstr>Lookup_Tables</vt:lpstr>
      <vt:lpstr>Avenza_Schema_Ref</vt:lpstr>
      <vt:lpstr>Example...</vt:lpstr>
      <vt:lpstr>Database</vt:lpstr>
      <vt:lpstr>Sizes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Dexter Sowell</dc:creator>
  <cp:lastModifiedBy>Padraic Elliott</cp:lastModifiedBy>
  <dcterms:created xsi:type="dcterms:W3CDTF">2020-04-27T18:36:31Z</dcterms:created>
  <dcterms:modified xsi:type="dcterms:W3CDTF">2024-10-17T19:04:14Z</dcterms:modified>
</cp:coreProperties>
</file>