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tetratechinc-my.sharepoint.com/personal/marcy_frick_tetratech_com/Documents/Documents/Projects/FDEP Facilitation/Caloosahatchee/"/>
    </mc:Choice>
  </mc:AlternateContent>
  <xr:revisionPtr revIDLastSave="73" documentId="8_{605C917E-1533-4288-9B72-BACC65EBEC8D}" xr6:coauthVersionLast="47" xr6:coauthVersionMax="47" xr10:uidLastSave="{61467398-BAAD-46B5-AFDD-867B67315DA0}"/>
  <bookViews>
    <workbookView xWindow="22932" yWindow="-108" windowWidth="23256" windowHeight="12576" tabRatio="791" activeTab="1" xr2:uid="{ADE65D31-2411-4B94-8CA6-0558324DE935}"/>
    <workbookView xWindow="22932" yWindow="-108" windowWidth="23256" windowHeight="12576" firstSheet="2" activeTab="2" xr2:uid="{39D6E1E1-CBFA-4597-94E1-FE1CF3C1BBB9}"/>
  </bookViews>
  <sheets>
    <sheet name="Table of Contents" sheetId="11" r:id="rId1"/>
    <sheet name="Milestones" sheetId="5" r:id="rId2"/>
    <sheet name="Required Reductions" sheetId="8" r:id="rId3"/>
    <sheet name="Target Milestones" sheetId="12" r:id="rId4"/>
    <sheet name="All Projects" sheetId="15" r:id="rId5"/>
    <sheet name="All Projects Pivot" sheetId="17" state="hidden" r:id="rId6"/>
    <sheet name="Project Table" sheetId="16" state="hidden" r:id="rId7"/>
  </sheets>
  <definedNames>
    <definedName name="_xlnm._FilterDatabase" localSheetId="4" hidden="1">'All Projects'!$A$1:$L$94</definedName>
    <definedName name="_xlnm._FilterDatabase" localSheetId="6" hidden="1">'Project Table'!$A$2:$F$129</definedName>
    <definedName name="EWCS">'Required Reductions'!$E$3:$E$15</definedName>
    <definedName name="FDACS">'Required Reductions'!$A$4:$A$14</definedName>
    <definedName name="Tidal_BMAP_Subwatershed">'Required Reductions'!$A$26:$A$28</definedName>
    <definedName name="TSR">'Required Reductions'!$A$3:$A$14</definedName>
    <definedName name="ValSub">'Required Reductions'!$C$26</definedName>
  </definedNames>
  <calcPr calcId="191028"/>
  <pivotCaches>
    <pivotCache cacheId="7"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 l="1"/>
  <c r="G10" i="5"/>
  <c r="G9" i="5"/>
  <c r="G8" i="5"/>
  <c r="F11" i="5"/>
  <c r="F10" i="5"/>
  <c r="F9" i="5"/>
  <c r="F8" i="5"/>
  <c r="I11" i="5" a="1"/>
  <c r="I11" i="5" s="1"/>
  <c r="I10" i="5" a="1"/>
  <c r="I10" i="5" s="1"/>
  <c r="I9" i="5" a="1"/>
  <c r="I9" i="5" s="1"/>
  <c r="I8" i="5" a="1"/>
  <c r="I8" i="5" s="1"/>
  <c r="Q4" i="16"/>
  <c r="Q5" i="16"/>
  <c r="Q6" i="16"/>
  <c r="Q7" i="16"/>
  <c r="Q8" i="16"/>
  <c r="Q9" i="16"/>
  <c r="Q10" i="16"/>
  <c r="Q11" i="16"/>
  <c r="Q12"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3" i="16"/>
  <c r="P4" i="16"/>
  <c r="P5" i="16"/>
  <c r="P6" i="16"/>
  <c r="P7" i="16"/>
  <c r="P8" i="16"/>
  <c r="P9" i="16"/>
  <c r="P10" i="16"/>
  <c r="P11" i="16"/>
  <c r="P12" i="16"/>
  <c r="P13" i="16"/>
  <c r="P14" i="16"/>
  <c r="P15" i="16"/>
  <c r="P16" i="16"/>
  <c r="P17" i="16"/>
  <c r="P18" i="16"/>
  <c r="P19" i="16"/>
  <c r="P20" i="16"/>
  <c r="P21" i="16"/>
  <c r="P22" i="16"/>
  <c r="P23" i="16"/>
  <c r="P24" i="16"/>
  <c r="P25" i="16"/>
  <c r="P26" i="16"/>
  <c r="P27" i="16"/>
  <c r="P28" i="16"/>
  <c r="P29" i="16"/>
  <c r="P30" i="16"/>
  <c r="P31" i="16"/>
  <c r="P32" i="16"/>
  <c r="P33" i="16"/>
  <c r="P34" i="16"/>
  <c r="P35" i="16"/>
  <c r="P36" i="16"/>
  <c r="P37" i="16"/>
  <c r="P38" i="16"/>
  <c r="P39" i="16"/>
  <c r="P40" i="16"/>
  <c r="P41" i="16"/>
  <c r="P42" i="16"/>
  <c r="P3" i="16"/>
  <c r="O4" i="16"/>
  <c r="O5" i="16"/>
  <c r="O6" i="16"/>
  <c r="O7" i="16"/>
  <c r="O8" i="16"/>
  <c r="O9" i="16"/>
  <c r="O10" i="16"/>
  <c r="O11" i="16"/>
  <c r="O12" i="16"/>
  <c r="O13" i="16"/>
  <c r="O14" i="16"/>
  <c r="O15" i="16"/>
  <c r="O16"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3" i="16"/>
  <c r="M4" i="16"/>
  <c r="M5" i="16"/>
  <c r="M6" i="16"/>
  <c r="M7" i="16"/>
  <c r="M8" i="16"/>
  <c r="M9" i="16"/>
  <c r="M10" i="16"/>
  <c r="M11" i="16"/>
  <c r="M12" i="16"/>
  <c r="M13" i="16"/>
  <c r="M14" i="16"/>
  <c r="M15" i="16"/>
  <c r="M16" i="16"/>
  <c r="M17" i="16"/>
  <c r="M18" i="16"/>
  <c r="M19" i="16"/>
  <c r="M20" i="16"/>
  <c r="M21" i="16"/>
  <c r="M22" i="16"/>
  <c r="M23" i="16"/>
  <c r="M24" i="16"/>
  <c r="M25" i="16"/>
  <c r="M26" i="16"/>
  <c r="M27" i="16"/>
  <c r="M28" i="16"/>
  <c r="M29" i="16"/>
  <c r="M30" i="16"/>
  <c r="M31" i="16"/>
  <c r="M32" i="16"/>
  <c r="M33" i="16"/>
  <c r="M34" i="16"/>
  <c r="M35" i="16"/>
  <c r="M36" i="16"/>
  <c r="M37" i="16"/>
  <c r="M38" i="16"/>
  <c r="M39" i="16"/>
  <c r="M40" i="16"/>
  <c r="M41" i="16"/>
  <c r="M42" i="16"/>
  <c r="M3" i="16"/>
  <c r="L4" i="16"/>
  <c r="L5" i="16"/>
  <c r="L6" i="16"/>
  <c r="L7" i="16"/>
  <c r="L8" i="16"/>
  <c r="L9" i="16"/>
  <c r="L10" i="16"/>
  <c r="L11" i="16"/>
  <c r="L12" i="16"/>
  <c r="L13" i="16"/>
  <c r="L14" i="16"/>
  <c r="L15" i="16"/>
  <c r="L16" i="16"/>
  <c r="L17" i="16"/>
  <c r="L18" i="16"/>
  <c r="L19" i="16"/>
  <c r="L20" i="16"/>
  <c r="L21" i="16"/>
  <c r="L22" i="16"/>
  <c r="L23" i="16"/>
  <c r="L24" i="16"/>
  <c r="L25" i="16"/>
  <c r="L26" i="16"/>
  <c r="L27" i="16"/>
  <c r="L28" i="16"/>
  <c r="L29" i="16"/>
  <c r="L30" i="16"/>
  <c r="L31" i="16"/>
  <c r="L32" i="16"/>
  <c r="L33" i="16"/>
  <c r="L34" i="16"/>
  <c r="L35" i="16"/>
  <c r="L36" i="16"/>
  <c r="L37" i="16"/>
  <c r="L38" i="16"/>
  <c r="L39" i="16"/>
  <c r="L40" i="16"/>
  <c r="L41" i="16"/>
  <c r="L42" i="16"/>
  <c r="L3" i="16"/>
  <c r="K4" i="16"/>
  <c r="K5" i="16"/>
  <c r="K6" i="16"/>
  <c r="K7" i="16"/>
  <c r="K8" i="16"/>
  <c r="K9" i="16"/>
  <c r="K10" i="16"/>
  <c r="K11" i="16"/>
  <c r="K12" i="16"/>
  <c r="K13" i="16"/>
  <c r="K14" i="16"/>
  <c r="K15" i="16"/>
  <c r="K16" i="16"/>
  <c r="K17" i="16"/>
  <c r="K18" i="16"/>
  <c r="K19" i="16"/>
  <c r="K20" i="16"/>
  <c r="K21" i="16"/>
  <c r="K22" i="16"/>
  <c r="K23" i="16"/>
  <c r="K24" i="16"/>
  <c r="K25" i="16"/>
  <c r="K26" i="16"/>
  <c r="K27" i="16"/>
  <c r="K28" i="16"/>
  <c r="K29" i="16"/>
  <c r="K30" i="16"/>
  <c r="K31" i="16"/>
  <c r="K32" i="16"/>
  <c r="K33" i="16"/>
  <c r="K34" i="16"/>
  <c r="K35" i="16"/>
  <c r="K36" i="16"/>
  <c r="K37" i="16"/>
  <c r="K38" i="16"/>
  <c r="K39" i="16"/>
  <c r="K40" i="16"/>
  <c r="K41" i="16"/>
  <c r="K42" i="16"/>
  <c r="K3" i="16"/>
  <c r="G6" i="5" l="1"/>
  <c r="H8" i="5" s="1"/>
  <c r="C26" i="8"/>
  <c r="B5" i="5" s="1"/>
  <c r="D117" i="16"/>
  <c r="D118" i="16"/>
  <c r="D119" i="16"/>
  <c r="D120" i="16"/>
  <c r="D121" i="16"/>
  <c r="D122" i="16"/>
  <c r="D123" i="16"/>
  <c r="D124" i="16"/>
  <c r="D125" i="16"/>
  <c r="D126" i="16"/>
  <c r="D127" i="16"/>
  <c r="N41" i="16" s="1"/>
  <c r="D128" i="16"/>
  <c r="D116" i="16"/>
  <c r="D115" i="16"/>
  <c r="D114" i="16"/>
  <c r="D113" i="16"/>
  <c r="N37" i="16" s="1"/>
  <c r="D112" i="16"/>
  <c r="N36" i="16" s="1"/>
  <c r="D111" i="16"/>
  <c r="N35" i="16" s="1"/>
  <c r="D110" i="16"/>
  <c r="N34" i="16" s="1"/>
  <c r="D109" i="16"/>
  <c r="D108" i="16"/>
  <c r="D107" i="16"/>
  <c r="D106" i="16"/>
  <c r="D105" i="16"/>
  <c r="D104" i="16"/>
  <c r="D103" i="16"/>
  <c r="D102" i="16"/>
  <c r="D101" i="16"/>
  <c r="D100" i="16"/>
  <c r="D99" i="16"/>
  <c r="D98" i="16"/>
  <c r="D97" i="16"/>
  <c r="D96" i="16"/>
  <c r="D95" i="16"/>
  <c r="D94" i="16"/>
  <c r="D93" i="16"/>
  <c r="D92" i="16"/>
  <c r="D91" i="16"/>
  <c r="D90" i="16"/>
  <c r="D89" i="16"/>
  <c r="D88" i="16"/>
  <c r="D87" i="16"/>
  <c r="D86" i="16"/>
  <c r="D85" i="16"/>
  <c r="D84" i="16"/>
  <c r="D83" i="16"/>
  <c r="D82" i="16"/>
  <c r="D81" i="16"/>
  <c r="D80" i="16"/>
  <c r="D79" i="16"/>
  <c r="D78" i="16"/>
  <c r="D77" i="16"/>
  <c r="D76" i="16"/>
  <c r="N30" i="16" s="1"/>
  <c r="D75" i="16"/>
  <c r="D74" i="16"/>
  <c r="D73" i="16"/>
  <c r="D72" i="16"/>
  <c r="D71" i="16"/>
  <c r="D70" i="16"/>
  <c r="D69" i="16"/>
  <c r="D68" i="16"/>
  <c r="D67" i="16"/>
  <c r="N27" i="16" s="1"/>
  <c r="D66" i="16"/>
  <c r="N26" i="16" s="1"/>
  <c r="D65" i="16"/>
  <c r="D64" i="16"/>
  <c r="N25" i="16" s="1"/>
  <c r="D63" i="16"/>
  <c r="D62" i="16"/>
  <c r="D61" i="16"/>
  <c r="D60" i="16"/>
  <c r="D59" i="16"/>
  <c r="D58" i="16"/>
  <c r="D57" i="16"/>
  <c r="D56" i="16"/>
  <c r="N22" i="16" s="1"/>
  <c r="D55" i="16"/>
  <c r="D54" i="16"/>
  <c r="D53" i="16"/>
  <c r="D52" i="16"/>
  <c r="D51" i="16"/>
  <c r="N21" i="16" s="1"/>
  <c r="D50" i="16"/>
  <c r="N20" i="16" s="1"/>
  <c r="D49" i="16"/>
  <c r="D48" i="16"/>
  <c r="D47" i="16"/>
  <c r="D46" i="16"/>
  <c r="D45" i="16"/>
  <c r="D44" i="16"/>
  <c r="D43" i="16"/>
  <c r="D42" i="16"/>
  <c r="D41" i="16"/>
  <c r="N15" i="16" s="1"/>
  <c r="D40" i="16"/>
  <c r="D39" i="16"/>
  <c r="D38" i="16"/>
  <c r="N14" i="16" s="1"/>
  <c r="D37" i="16"/>
  <c r="D36" i="16"/>
  <c r="N13" i="16" s="1"/>
  <c r="D35" i="16"/>
  <c r="D34" i="16"/>
  <c r="D33" i="16"/>
  <c r="N11" i="16" s="1"/>
  <c r="D32" i="16"/>
  <c r="D31" i="16"/>
  <c r="N10" i="16" s="1"/>
  <c r="D30" i="16"/>
  <c r="D29" i="16"/>
  <c r="D28" i="16"/>
  <c r="N9" i="16" s="1"/>
  <c r="D27" i="16"/>
  <c r="D26" i="16"/>
  <c r="D25" i="16"/>
  <c r="D24" i="16"/>
  <c r="D23" i="16"/>
  <c r="D22" i="16"/>
  <c r="D21" i="16"/>
  <c r="D20" i="16"/>
  <c r="D19" i="16"/>
  <c r="D18" i="16"/>
  <c r="D17" i="16"/>
  <c r="D16" i="16"/>
  <c r="D15" i="16"/>
  <c r="D14" i="16"/>
  <c r="D13" i="16"/>
  <c r="D12" i="16"/>
  <c r="D11" i="16"/>
  <c r="D10" i="16"/>
  <c r="D9" i="16"/>
  <c r="D8" i="16"/>
  <c r="D7" i="16"/>
  <c r="D6" i="16"/>
  <c r="N5" i="16" s="1"/>
  <c r="D5" i="16"/>
  <c r="N4" i="16" s="1"/>
  <c r="D4" i="16"/>
  <c r="D3" i="16"/>
  <c r="N3" i="16" s="1"/>
  <c r="J23" i="15"/>
  <c r="H11" i="5" l="1"/>
  <c r="H10" i="5"/>
  <c r="H9" i="5"/>
  <c r="N16" i="16"/>
  <c r="N39" i="16"/>
  <c r="J12" i="16"/>
  <c r="N12" i="16"/>
  <c r="N31" i="16"/>
  <c r="J18" i="16"/>
  <c r="N18" i="16"/>
  <c r="N7" i="16"/>
  <c r="J19" i="16"/>
  <c r="N19" i="16"/>
  <c r="N24" i="16"/>
  <c r="N29" i="16"/>
  <c r="N40" i="16"/>
  <c r="N8" i="16"/>
  <c r="N6" i="16"/>
  <c r="N38" i="16"/>
  <c r="N17" i="16"/>
  <c r="N33" i="16"/>
  <c r="J42" i="16"/>
  <c r="N42" i="16"/>
  <c r="N32" i="16"/>
  <c r="N28" i="16"/>
  <c r="N23" i="16"/>
  <c r="J23" i="16"/>
  <c r="J13" i="16"/>
  <c r="J6" i="16"/>
  <c r="J10" i="16"/>
  <c r="J16" i="16"/>
  <c r="J27" i="16"/>
  <c r="J41" i="16"/>
  <c r="J22" i="16"/>
  <c r="J28" i="16"/>
  <c r="J11" i="16"/>
  <c r="J17" i="16"/>
  <c r="J33" i="16"/>
  <c r="J40" i="16"/>
  <c r="J14" i="16"/>
  <c r="J20" i="16"/>
  <c r="J34" i="16"/>
  <c r="J3" i="16"/>
  <c r="J21" i="16"/>
  <c r="J35" i="16"/>
  <c r="J8" i="16"/>
  <c r="J9" i="16"/>
  <c r="J25" i="16"/>
  <c r="J30" i="16"/>
  <c r="J36" i="16"/>
  <c r="J4" i="16"/>
  <c r="D8" i="5" s="1" a="1"/>
  <c r="D8" i="5" s="1"/>
  <c r="D9" i="5" s="1" a="1"/>
  <c r="D9" i="5" s="1"/>
  <c r="D10" i="5" s="1" a="1"/>
  <c r="D10" i="5" s="1"/>
  <c r="D11" i="5" s="1" a="1"/>
  <c r="D11" i="5" s="1"/>
  <c r="J15" i="16"/>
  <c r="J37" i="16"/>
  <c r="J5" i="16"/>
  <c r="J26" i="16"/>
  <c r="J32" i="16"/>
  <c r="J39" i="16"/>
  <c r="J31" i="16"/>
  <c r="J38" i="16"/>
  <c r="J7" i="16"/>
  <c r="J24" i="16"/>
  <c r="J29" i="16"/>
  <c r="A9" i="5"/>
  <c r="B9" i="5" s="1"/>
  <c r="A8" i="5"/>
  <c r="B8" i="5" s="1"/>
  <c r="A10" i="5"/>
  <c r="B10" i="5" s="1"/>
  <c r="A11" i="5"/>
  <c r="B11" i="5" s="1"/>
  <c r="C10" i="5" l="1"/>
  <c r="C9" i="5"/>
  <c r="C11" i="5"/>
  <c r="C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tc={8964CDC7-C96C-4E82-A11B-96B031C41EAF}</author>
  </authors>
  <commentList>
    <comment ref="D2" authorId="0" shapeId="0" xr:uid="{8964CDC7-C96C-4E82-A11B-96B031C41EAF}">
      <text>
        <t xml:space="preserve">[Threaded comment]
Your version of Excel allows you to read this threaded comment; however, any edits to it will get removed if the file is opened in a newer version of Excel. Learn more: https://go.microsoft.com/fwlink/?linkid=870924
Comment:
    Validation for text. Any text in Column B-Estimated Completion Date will have data added to "Thru 2018" column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<sst xmlns="http://schemas.openxmlformats.org/spreadsheetml/2006/main" count="3434" uniqueCount="762">
  <si>
    <t>For Total Nitrogen Reductions</t>
  </si>
  <si>
    <t>For Total Phosphorus Reductions</t>
  </si>
  <si>
    <t>BMAP:</t>
  </si>
  <si>
    <t>Caloosahatchee</t>
  </si>
  <si>
    <t>Entity</t>
  </si>
  <si>
    <t>Glades County</t>
  </si>
  <si>
    <t>Required Reduction (lbs/yr):</t>
  </si>
  <si>
    <t>Year</t>
  </si>
  <si>
    <t>Overall Requirement</t>
  </si>
  <si>
    <t>Entity Requirement (lbs/yr)</t>
  </si>
  <si>
    <t>Project Type Category</t>
  </si>
  <si>
    <t>ProjectType</t>
  </si>
  <si>
    <t>Agriculture</t>
  </si>
  <si>
    <t>Agricultural BMPs</t>
  </si>
  <si>
    <t>In Waterbody</t>
  </si>
  <si>
    <t>Load Tracking</t>
  </si>
  <si>
    <t>Land Use Change</t>
  </si>
  <si>
    <t>Stormwater</t>
  </si>
  <si>
    <t>Baffle Boxes- Second Generation with Media</t>
  </si>
  <si>
    <t>BMP Treatment Train</t>
  </si>
  <si>
    <t>Catch Basin Inserts/Inlet Filter Cleanout</t>
  </si>
  <si>
    <t>Constructed Wetland Treatment</t>
  </si>
  <si>
    <t>Control Structure</t>
  </si>
  <si>
    <t>Dispersed Water Management (DWM)</t>
  </si>
  <si>
    <t>Dry Detention Pond</t>
  </si>
  <si>
    <t>Education Efforts</t>
  </si>
  <si>
    <t>Exfiltration Trench</t>
  </si>
  <si>
    <t>Fertilizer Cessation</t>
  </si>
  <si>
    <t>Grass swales with swale blocks or raised culverts</t>
  </si>
  <si>
    <t>Grass swales without swale blocks or raised culverts</t>
  </si>
  <si>
    <t>Hydrodynamic Separators</t>
  </si>
  <si>
    <t>Hydrologic Restoration</t>
  </si>
  <si>
    <t>On-line Retention BMPs</t>
  </si>
  <si>
    <t>Regional Stormwater Treatment</t>
  </si>
  <si>
    <t>Stormwater Reuse</t>
  </si>
  <si>
    <t>Stormwater Treatment Areas (STAs)</t>
  </si>
  <si>
    <t>Street Sweeping</t>
  </si>
  <si>
    <t>Wet Detention Pond</t>
  </si>
  <si>
    <t>Wastewater</t>
  </si>
  <si>
    <t>OSTDS Phase Out</t>
  </si>
  <si>
    <t>WWTF Diversion to Reuse</t>
  </si>
  <si>
    <t>NA</t>
  </si>
  <si>
    <t>Charlotte County</t>
  </si>
  <si>
    <t>Collier County</t>
  </si>
  <si>
    <t>Hendry County</t>
  </si>
  <si>
    <t>Lee County</t>
  </si>
  <si>
    <t>City of Cape Coral</t>
  </si>
  <si>
    <t>City of Clewiston</t>
  </si>
  <si>
    <t>City of Fort Myers</t>
  </si>
  <si>
    <t>City of LaBelle</t>
  </si>
  <si>
    <t>City of Moore Haven</t>
  </si>
  <si>
    <t>LeadEntity</t>
  </si>
  <si>
    <t>ProjectNumber</t>
  </si>
  <si>
    <t>ProjectName</t>
  </si>
  <si>
    <t>ProjectDescription</t>
  </si>
  <si>
    <t>ProjectStatus</t>
  </si>
  <si>
    <t>EstimatedStartDate</t>
  </si>
  <si>
    <t>EstimatedCompletionDate</t>
  </si>
  <si>
    <t>TNReduction(lbs/yr)</t>
  </si>
  <si>
    <t>TPReduction(lbs/yr)</t>
  </si>
  <si>
    <t>CreditingLocation</t>
  </si>
  <si>
    <t>LC-34</t>
  </si>
  <si>
    <t>West Harnes Marsh</t>
  </si>
  <si>
    <t>Creation and enhancement of wetland marsh ecosystem, including hydraulic connection for water quality improvement and stormwater attenuation.</t>
  </si>
  <si>
    <t>Completed</t>
  </si>
  <si>
    <t>2018</t>
  </si>
  <si>
    <t>2021</t>
  </si>
  <si>
    <t/>
  </si>
  <si>
    <t>Tidal Caloosahatchee</t>
  </si>
  <si>
    <t>TBD</t>
  </si>
  <si>
    <t>LC-33</t>
  </si>
  <si>
    <t>Telegraph Creek Preserve</t>
  </si>
  <si>
    <t>Ditch blocks and native plantings in conveyances.</t>
  </si>
  <si>
    <t>2016</t>
  </si>
  <si>
    <t>2017</t>
  </si>
  <si>
    <t>LC-35</t>
  </si>
  <si>
    <t>C-43 Water Quality Treatment and Testing Facility Project (*study/land acquisition)</t>
  </si>
  <si>
    <t>Project to demonstrate and implement cost-effective, wetland-based strategies for reduction of dissolved organic nitrogen (DON).</t>
  </si>
  <si>
    <t>Nutrient Studies, Monitoring, and Enhanced Education - Ineligible for Credit</t>
  </si>
  <si>
    <t>Study</t>
  </si>
  <si>
    <t>Underway</t>
  </si>
  <si>
    <t>2015</t>
  </si>
  <si>
    <t>LC-09</t>
  </si>
  <si>
    <t>Orange River Preserve</t>
  </si>
  <si>
    <t>Land purchase and conversion to conservation land use.</t>
  </si>
  <si>
    <t>2012</t>
  </si>
  <si>
    <t>LC-36</t>
  </si>
  <si>
    <t>Fichter's Creek Restoration Project</t>
  </si>
  <si>
    <t>Restoration of hydroperiod and water quality in Fichter's Creek.</t>
  </si>
  <si>
    <t>West Caloosahatchee</t>
  </si>
  <si>
    <t>LC-29</t>
  </si>
  <si>
    <t>Caloosahatchee River-North Fort Myers Nutrient and Bacteria Source Identification Study</t>
  </si>
  <si>
    <t>Watershed study to investigate interactions between onsite sewage treatment and disposal systems (OSTDS), groundwater, and surface water in Caloosahatchee Estuary.</t>
  </si>
  <si>
    <t>2020</t>
  </si>
  <si>
    <t>LC-13</t>
  </si>
  <si>
    <t>Yellow Fever Creek Preserve</t>
  </si>
  <si>
    <t>LC-22</t>
  </si>
  <si>
    <t>Deep Lagoon Hydrologic Restoration</t>
  </si>
  <si>
    <t>Hydrologic restoration and enhancement, water conservation, wildlife habitat enhancement, and flood protection for surrounding area.</t>
  </si>
  <si>
    <t>Prior to 2012</t>
  </si>
  <si>
    <t>LC-23</t>
  </si>
  <si>
    <t>Popash Creek Restoration</t>
  </si>
  <si>
    <t>Hydrologic restoration to more natural flow regime by increasing water storage on property and improving both onsite and off-site flows.</t>
  </si>
  <si>
    <t>LC-24</t>
  </si>
  <si>
    <t>Billy's Creek Wetland</t>
  </si>
  <si>
    <t>Billy Creek Filter Marsh Park.</t>
  </si>
  <si>
    <t>LC-25</t>
  </si>
  <si>
    <t>Caloosahatchee Creeks Preserve-West Restoration</t>
  </si>
  <si>
    <t>Hydrologic restoration.</t>
  </si>
  <si>
    <t>LC-26</t>
  </si>
  <si>
    <t>Yellow Fever Creek - Gator Slough Transfer Facility</t>
  </si>
  <si>
    <t>Return historical flow from Gator Slough Canal system to Yellow Fever Creek. There are 114 acres in the BMAP being treated by this project, there are additional areas being treated outside of the BMAP boundary.</t>
  </si>
  <si>
    <t>2022</t>
  </si>
  <si>
    <t>LC-07</t>
  </si>
  <si>
    <t>Deep Lagoon Preserve</t>
  </si>
  <si>
    <t>LC-28</t>
  </si>
  <si>
    <t>BMAP Plan Development - Basin Study</t>
  </si>
  <si>
    <t>Basin study to identify pollutant sources and identify further actions to reach reduction goals.</t>
  </si>
  <si>
    <t>LC-30</t>
  </si>
  <si>
    <t>Waterway Estates Wastewater Treatment Facility (WWTF) Closure</t>
  </si>
  <si>
    <t>Closure of facility with direct discharge to Caloosahatchee.</t>
  </si>
  <si>
    <t>LC-15</t>
  </si>
  <si>
    <t>FYN; landscape, irrigation, and fertilizer ordinances; pamphlets, PSAs, website, illicit discharge program; WETPLAN.</t>
  </si>
  <si>
    <t>Ongoing</t>
  </si>
  <si>
    <t>LC-21</t>
  </si>
  <si>
    <t>Nalle Grade Stormwater Park</t>
  </si>
  <si>
    <t>Dry retention and wet detention ponds.</t>
  </si>
  <si>
    <t>2019</t>
  </si>
  <si>
    <t>LC-20</t>
  </si>
  <si>
    <t>Powell Creek Filter Marsh</t>
  </si>
  <si>
    <t>Created wetland areas, boardwalks, and trails and a stabilized crossing of Powell Creek.</t>
  </si>
  <si>
    <t>2013</t>
  </si>
  <si>
    <t>LC-19</t>
  </si>
  <si>
    <t>Caloosahatchee Creeks East</t>
  </si>
  <si>
    <t>LC-16</t>
  </si>
  <si>
    <t>Materials from roadway and gutter sweeping.</t>
  </si>
  <si>
    <t>2000</t>
  </si>
  <si>
    <t>LC-17</t>
  </si>
  <si>
    <t>North Fort Myers Surface Water Restoration: Powell Creek Extension and Lost Lane Levee</t>
  </si>
  <si>
    <t>Conveyance improvements to increase residence time, rehydrate offsite wetlands on adjacent properties, and accommodate offsite flows.</t>
  </si>
  <si>
    <t>LC-27</t>
  </si>
  <si>
    <t>Prairie Pines Preserve Restoration</t>
  </si>
  <si>
    <t>Restoration of historical flows and enhancement and restoration of wetlands.</t>
  </si>
  <si>
    <t>LC-04</t>
  </si>
  <si>
    <t>Bob Jane's Preserve</t>
  </si>
  <si>
    <t>LC-39</t>
  </si>
  <si>
    <t>North Fort Myers Florida Power and Light (FPL) Feasibility Study</t>
  </si>
  <si>
    <t>Study to identify areas of high nutrient loads and potential BMPs to improve water quality and reduce flooding.</t>
  </si>
  <si>
    <t>LC-41</t>
  </si>
  <si>
    <t>Caloosahatchee Tributary Canal Rehabilitation: L-3</t>
  </si>
  <si>
    <t>Reshaping canal banks, littoral planting, and possible addition of control structure(s).</t>
  </si>
  <si>
    <t>Lucaya CDD</t>
  </si>
  <si>
    <t>LU-01</t>
  </si>
  <si>
    <t>Education/ Fertilizer</t>
  </si>
  <si>
    <t>Education.</t>
  </si>
  <si>
    <t>LU-02</t>
  </si>
  <si>
    <t>Education/ Pet Waste</t>
  </si>
  <si>
    <t>FDOT District 1</t>
  </si>
  <si>
    <t>FDOT-08</t>
  </si>
  <si>
    <t>Ditch Blocked Swales</t>
  </si>
  <si>
    <t>Swales with ditch blocks. Facility ID = 12020-3541-01.</t>
  </si>
  <si>
    <t>1989</t>
  </si>
  <si>
    <t>FDOT-09</t>
  </si>
  <si>
    <t>Swales with ditch blocks.</t>
  </si>
  <si>
    <t>LC-01</t>
  </si>
  <si>
    <t>LC-12</t>
  </si>
  <si>
    <t>West Marsh Preserve</t>
  </si>
  <si>
    <t>LC-03</t>
  </si>
  <si>
    <t>Six Mile Cypress Preserve</t>
  </si>
  <si>
    <t>LC-38</t>
  </si>
  <si>
    <t>Deep Lagoon Pollutant Load Reduction Phase 2-Watershed Analysis Report</t>
  </si>
  <si>
    <t>LC-05</t>
  </si>
  <si>
    <t>Buckingham Trails Preserve</t>
  </si>
  <si>
    <t>LC-06</t>
  </si>
  <si>
    <t>Caloosahatchee Creeks Preserve</t>
  </si>
  <si>
    <t>LC-08</t>
  </si>
  <si>
    <t>Hickory Swamp Preserve</t>
  </si>
  <si>
    <t>LC-18</t>
  </si>
  <si>
    <t>Whiskey Creek Weir Reconstruction</t>
  </si>
  <si>
    <t>Retention lake weir repairs to restore originally intended design and operation.</t>
  </si>
  <si>
    <t>LC-10</t>
  </si>
  <si>
    <t>Prairie Pines Preserve</t>
  </si>
  <si>
    <t>LC-11</t>
  </si>
  <si>
    <t>LC-37</t>
  </si>
  <si>
    <t>Spanish Creek at Daniel's Preserve Restoration</t>
  </si>
  <si>
    <t>Restoration of wetland hydroperiod and sheet flow attenuation.</t>
  </si>
  <si>
    <t>2014</t>
  </si>
  <si>
    <t>LC-02</t>
  </si>
  <si>
    <t>Billy's Creek Preserve</t>
  </si>
  <si>
    <t>FDOT-13</t>
  </si>
  <si>
    <t>Existing Stormwater Wet Ponds</t>
  </si>
  <si>
    <t>F12040-3514-01.</t>
  </si>
  <si>
    <t>2002</t>
  </si>
  <si>
    <t>FDOT-24</t>
  </si>
  <si>
    <t>State Road (SR) 78 Project</t>
  </si>
  <si>
    <t>Wet detention pond. FM195705-1, Pond SMF 2B.</t>
  </si>
  <si>
    <t>2009</t>
  </si>
  <si>
    <t>CC-07</t>
  </si>
  <si>
    <t>SW - 5 Swale/ Inlet Replacement</t>
  </si>
  <si>
    <t>Installed raised inlets to provide additional water quality in roadside swales.</t>
  </si>
  <si>
    <t>CC-08</t>
  </si>
  <si>
    <t>SE Pipe Replacement</t>
  </si>
  <si>
    <t>SE pipe replacement.</t>
  </si>
  <si>
    <t>Stormwater - Nutrient Projects Ineligible for Credit</t>
  </si>
  <si>
    <t>Stormwater System Rehabilitation</t>
  </si>
  <si>
    <t>CC-09</t>
  </si>
  <si>
    <t>Unit 23 - SE 8th Street Drainage</t>
  </si>
  <si>
    <t>Unit 23-SE 8th Street drainage.</t>
  </si>
  <si>
    <t>CC-11</t>
  </si>
  <si>
    <t>Freshwater Canal Irrigation</t>
  </si>
  <si>
    <t>Pump stormwater stored in canals into irrigation supply network.</t>
  </si>
  <si>
    <t>CC-13</t>
  </si>
  <si>
    <t>Weir #1 Elevation/ Basin 15</t>
  </si>
  <si>
    <t>Installed riser on weir in freshwater canal system to provide additional retention volume in canals.</t>
  </si>
  <si>
    <t>CC-14</t>
  </si>
  <si>
    <t>Street sweeping of downtown area, alleys, bicycle lanes and commercial roads.</t>
  </si>
  <si>
    <t>2023</t>
  </si>
  <si>
    <t>CC-15</t>
  </si>
  <si>
    <t>Septic to Sewer Phase Out Project</t>
  </si>
  <si>
    <t>Phase out septic tanks in Southwest 6/7 area.</t>
  </si>
  <si>
    <t>FDOT-10</t>
  </si>
  <si>
    <t>Swales without Ditch Blocks</t>
  </si>
  <si>
    <t>Swales without blocks.</t>
  </si>
  <si>
    <t>CC-05</t>
  </si>
  <si>
    <t>SW - 3 Swale/ Inlet Replacement</t>
  </si>
  <si>
    <t>FDOT-12</t>
  </si>
  <si>
    <t>F12001-3516-02.</t>
  </si>
  <si>
    <t>1995</t>
  </si>
  <si>
    <t>FDOT-14</t>
  </si>
  <si>
    <t>F12040-3515-01.</t>
  </si>
  <si>
    <t>FDOT-15</t>
  </si>
  <si>
    <t>F12040-3515-02.</t>
  </si>
  <si>
    <t>FDOT-16</t>
  </si>
  <si>
    <t>F12040-3515-03.</t>
  </si>
  <si>
    <t>FDOT-17</t>
  </si>
  <si>
    <t>F12040-3515-04.</t>
  </si>
  <si>
    <t>FDOT-18</t>
  </si>
  <si>
    <t>F12060-3530-03.</t>
  </si>
  <si>
    <t>1996</t>
  </si>
  <si>
    <t>FDOT-19</t>
  </si>
  <si>
    <t>F12060-3533-01.</t>
  </si>
  <si>
    <t>FDOT-20</t>
  </si>
  <si>
    <t>F12060-3533-02.</t>
  </si>
  <si>
    <t>FDOT-21</t>
  </si>
  <si>
    <t>F12060-3533-03.</t>
  </si>
  <si>
    <t>FDOT-22</t>
  </si>
  <si>
    <t>Wet detention pond. FM195705-1, Pond SMF 1A.</t>
  </si>
  <si>
    <t>FDOT-23</t>
  </si>
  <si>
    <t>Wet detention pond. FM195705-1, Pond SMF 1D.</t>
  </si>
  <si>
    <t>FDOT-11</t>
  </si>
  <si>
    <t>F12001-3516-01.</t>
  </si>
  <si>
    <t>CC-01</t>
  </si>
  <si>
    <t>FYN; landscape, irrigation, pet waste, and fertilizer ordinances; pamphlets, PSAs, website, and Illicit Discharge Program.</t>
  </si>
  <si>
    <t>CC-03</t>
  </si>
  <si>
    <t>SW - 1 Swale/ Inlet Replacement</t>
  </si>
  <si>
    <t>CC-06</t>
  </si>
  <si>
    <t>SW - 4 Swale/ Inlet Replacement</t>
  </si>
  <si>
    <t>CC-02</t>
  </si>
  <si>
    <t>SE - 1 Swale/ Inlet Replacement</t>
  </si>
  <si>
    <t>CC-12</t>
  </si>
  <si>
    <t>Weir #6 Elevation/ Basin 12</t>
  </si>
  <si>
    <t>CH-01</t>
  </si>
  <si>
    <t>Education efforts include: Florida Yards and Neighborhoods (FYN) Program, landscape, irrigation, fertilizer ordinances, pamphlets, public service announcements, website, and inspection/illicit discharge program.</t>
  </si>
  <si>
    <t>CC-16</t>
  </si>
  <si>
    <t>Catch Basin Cleanout</t>
  </si>
  <si>
    <t>Catch basin cleanouts from Caloosahatchee Watershed areas.</t>
  </si>
  <si>
    <t>CC-04</t>
  </si>
  <si>
    <t>SW - 2 Swale/ Inlet Replacement</t>
  </si>
  <si>
    <t>LC-40</t>
  </si>
  <si>
    <t>Sunniland/Nine Mile Run Drainage Improvements</t>
  </si>
  <si>
    <t>Replacement of failing water control structures (WCS) and reconnection of flow-ways to Hickory Swamp and Buckingham Trails Preserve.</t>
  </si>
  <si>
    <t>Planned</t>
  </si>
  <si>
    <t>2024</t>
  </si>
  <si>
    <t>FDOT-03</t>
  </si>
  <si>
    <t>Existing Stormwater Dry Ponds</t>
  </si>
  <si>
    <t>Dry detention pond; Facility ID = 12060-3530-02.</t>
  </si>
  <si>
    <t>LA-MSID (formerly ECWCD)</t>
  </si>
  <si>
    <t>LA-08</t>
  </si>
  <si>
    <t>S-AW-2 Weir Elevation Improvements</t>
  </si>
  <si>
    <t>Replacement of weir structures at increase control elevations to provide additional attenuation.</t>
  </si>
  <si>
    <t>FDACS</t>
  </si>
  <si>
    <t>FDACS-01</t>
  </si>
  <si>
    <t>BMP Implementation and Verification</t>
  </si>
  <si>
    <t>Enrollment and verification of BMPs by agricultural producers. Attenuated reductions based on FDACS OAWP December 2022 Enrollment and HSPF model. Acres treated based on FDACS OAWP December 2023 Enrollment and FSAID X.</t>
  </si>
  <si>
    <t>FDOT</t>
  </si>
  <si>
    <t>LA-12</t>
  </si>
  <si>
    <t>Hendry Canal Widening</t>
  </si>
  <si>
    <t>Widen three miles of Hendry Ext. Canal. Create additional stormwater storage within the canal system.</t>
  </si>
  <si>
    <t>LA-11</t>
  </si>
  <si>
    <t>S-H-2 Weir Replacement</t>
  </si>
  <si>
    <t>Replace failed fabriform weir.</t>
  </si>
  <si>
    <t>LA-10</t>
  </si>
  <si>
    <t>Wetland rehydration and treatment.</t>
  </si>
  <si>
    <t>LA-06</t>
  </si>
  <si>
    <t>Mirror Lake Phase I</t>
  </si>
  <si>
    <t>Detention pond.</t>
  </si>
  <si>
    <t>LA-05</t>
  </si>
  <si>
    <t>Jim Flemming Eco-Park</t>
  </si>
  <si>
    <t>LC-32</t>
  </si>
  <si>
    <t>Bob Jane's Preserve Environmental Restoration</t>
  </si>
  <si>
    <t>Hydrologic improvements in portion of preserve via berms, beaches, and ditch blocks.</t>
  </si>
  <si>
    <t>LC-31</t>
  </si>
  <si>
    <t>Six Mile Cypress Preserve North Hydrologic Restoration</t>
  </si>
  <si>
    <t>Wetland creation, addition of control structures, berms, berm breaches to connect natural and created wetlands, and restoration of historical hydrologic conditions to reduce discharge into Caloosahatchee River.</t>
  </si>
  <si>
    <t>FDOT-07</t>
  </si>
  <si>
    <t>Swales with ditch blocks. Facility ID = 12020-3538-02.</t>
  </si>
  <si>
    <t>1990</t>
  </si>
  <si>
    <t>FDOT-25</t>
  </si>
  <si>
    <t>Wet detention pond. FM195705-1, Pond SMF 4C.</t>
  </si>
  <si>
    <t>FDOT-06</t>
  </si>
  <si>
    <t>Street sweeping.</t>
  </si>
  <si>
    <t>CC-10</t>
  </si>
  <si>
    <t>Freshwater Canal Detention</t>
  </si>
  <si>
    <t>Regulation of freshwater canals through existing control structures.</t>
  </si>
  <si>
    <t>FDOT-05</t>
  </si>
  <si>
    <t>Pamphlets, PSAs, illicit discharge program.</t>
  </si>
  <si>
    <t>2005</t>
  </si>
  <si>
    <t>LA-09</t>
  </si>
  <si>
    <t>Mirror Lake Phase 2</t>
  </si>
  <si>
    <t>FDOT-04</t>
  </si>
  <si>
    <t>Discontinue Fertilization</t>
  </si>
  <si>
    <t>No longer fertilizing rights-of-way in watershed.</t>
  </si>
  <si>
    <t>FM-13</t>
  </si>
  <si>
    <t>Billy &amp; High Street Drainage Improvement</t>
  </si>
  <si>
    <t>Neighborhood improvement project.</t>
  </si>
  <si>
    <t>FM-01</t>
  </si>
  <si>
    <t>Country Club Neighborhood Exfiltration Trenches</t>
  </si>
  <si>
    <t>Exfiltration trenches.</t>
  </si>
  <si>
    <t>FM-02</t>
  </si>
  <si>
    <t>FYN, fertilizer ordinance, pamphlets, PSAs, website, illicit discharge program.</t>
  </si>
  <si>
    <t>FM-03</t>
  </si>
  <si>
    <t>Winkler Avenue Utility and Streetscape Improvements</t>
  </si>
  <si>
    <t>Installation of StormceptorsTM.</t>
  </si>
  <si>
    <t>1999</t>
  </si>
  <si>
    <t>2001</t>
  </si>
  <si>
    <t>FM-04</t>
  </si>
  <si>
    <t>Manuel's Branch Siltation Structures</t>
  </si>
  <si>
    <t>Installation of siltation structure designed to receive incoming flow, reduce its velocity and allow for settling of suspended particles. Called sediment trap (near control structure).</t>
  </si>
  <si>
    <t>2011</t>
  </si>
  <si>
    <t>FM-05</t>
  </si>
  <si>
    <t>Manuel's Branch Control Structures</t>
  </si>
  <si>
    <t>Series of two weirs constructed along Manuel's Branch between Royal Palm Avenue and Grand Avenue that act as detention structures for purpose of increasing storage and attenuation in canal.</t>
  </si>
  <si>
    <t>2010</t>
  </si>
  <si>
    <t>FM-06</t>
  </si>
  <si>
    <t>Filter marsh park.</t>
  </si>
  <si>
    <t>2008</t>
  </si>
  <si>
    <t>FM-07</t>
  </si>
  <si>
    <t>Brookhill Drive Utility Drainage Improvement</t>
  </si>
  <si>
    <t>Installation of 2 Nutrient Baffle Boxes in parallel along Brookhill Dr.</t>
  </si>
  <si>
    <t>FM-08</t>
  </si>
  <si>
    <t>All city roads with curb and gutter divided into four zones and swept at varying frequencies based on pollutant accumulation.</t>
  </si>
  <si>
    <t>FM-09</t>
  </si>
  <si>
    <t>Ford Street Preserve</t>
  </si>
  <si>
    <t>Constructed wetland treatment system that removes pollutants from Ford Street Canal, which serves 811 acres of highly urbanized watershed.</t>
  </si>
  <si>
    <t>FM-10</t>
  </si>
  <si>
    <t>Riverfront Development Phase 1</t>
  </si>
  <si>
    <t>Retention pond.</t>
  </si>
  <si>
    <t>LA-07</t>
  </si>
  <si>
    <t>Aquifer Benefit and Storage for Orange River Basin (Southwest Lehigh Weirs)</t>
  </si>
  <si>
    <t>Increase canal control elevations and local groundwater levels by constructing 25 new weirs.</t>
  </si>
  <si>
    <t>FM-12</t>
  </si>
  <si>
    <t>Aquashores Neighborhood</t>
  </si>
  <si>
    <t>Installation of two StormceptorsTM.</t>
  </si>
  <si>
    <t>FM-14</t>
  </si>
  <si>
    <t>Ridgewood Park Neighborhood Improvements</t>
  </si>
  <si>
    <t>Neighborhood improvement projects to be done in phases. Design is completed.</t>
  </si>
  <si>
    <t>2030</t>
  </si>
  <si>
    <t>FM-15</t>
  </si>
  <si>
    <t>Midtown Redevelopment</t>
  </si>
  <si>
    <t>Area improvements including water quality improvements.</t>
  </si>
  <si>
    <t>2028</t>
  </si>
  <si>
    <t>FM-16</t>
  </si>
  <si>
    <t>Edgewood Neighborhood Improvements</t>
  </si>
  <si>
    <t>Neighborhood improvement projects to be done in phases. Stormwater design completed.</t>
  </si>
  <si>
    <t>LA-01</t>
  </si>
  <si>
    <t>Education/Pollution Prevention/Fertilizer</t>
  </si>
  <si>
    <t>Pollution prevention and fertilizer education.</t>
  </si>
  <si>
    <t>LA-02</t>
  </si>
  <si>
    <t>FDOT-02</t>
  </si>
  <si>
    <t>Dry detention pond; Facility ID = 12060-3530-01.</t>
  </si>
  <si>
    <t>LA-03</t>
  </si>
  <si>
    <t>Weir Elevation Improvements</t>
  </si>
  <si>
    <t>Replacement of weir structures at increased control elevations to provide additional attenuation.</t>
  </si>
  <si>
    <t>FDOT-01</t>
  </si>
  <si>
    <t>Dry detention pond; Facility ID = 12010-3505-01.</t>
  </si>
  <si>
    <t>1997</t>
  </si>
  <si>
    <t>LA-04</t>
  </si>
  <si>
    <t>Harn's Marsh Phases I and II</t>
  </si>
  <si>
    <t>Replacement of weir structures and redirection of flows into filter marsh.</t>
  </si>
  <si>
    <t>FM-11</t>
  </si>
  <si>
    <t>Carrell Canal Water Quality Retrofit</t>
  </si>
  <si>
    <t>Two detention areas, five filter marshes, and golf course renovation.</t>
  </si>
  <si>
    <t>CC-17</t>
  </si>
  <si>
    <t>Unit 8 - SE 47th Terrace Streetscape Improvements Club Square</t>
  </si>
  <si>
    <t>Suntree Technologies Skimboss and Bold and Gold Media - Club Square.</t>
  </si>
  <si>
    <t>CC-18</t>
  </si>
  <si>
    <t>Ft Myers Cape Coral Wastewater Pipeline</t>
  </si>
  <si>
    <t>Elimination of wastewater treatment plant effluent discharges to the river from Ft Myers by conveying wastewater to Cape Coral for reuse in Cape Coral water reclamation system.</t>
  </si>
  <si>
    <t>FDOT-26</t>
  </si>
  <si>
    <t>SR 82 from Lee Blvd to Shawnee Road</t>
  </si>
  <si>
    <t>Funding Partnership with LAMSID (formerly known as [fka] ECWCD) for SW Weirs Project.</t>
  </si>
  <si>
    <t>FDOT-27</t>
  </si>
  <si>
    <t>Funding Partnership with LAMSID (fka ECWCD) for West Marsh Preserve.</t>
  </si>
  <si>
    <t>LC-42</t>
  </si>
  <si>
    <t>Bob Janes Preserve Restoration Feasibility Study</t>
  </si>
  <si>
    <t>Study to identify areas of high nutrient loads and potential BMPs to improve water quality, and restore historic hydrologic conditions.</t>
  </si>
  <si>
    <t>LC-43</t>
  </si>
  <si>
    <t>GS-10</t>
  </si>
  <si>
    <t>CC-19</t>
  </si>
  <si>
    <t>Yellow Fever Creek Hydrologic Restoration</t>
  </si>
  <si>
    <t>Transfer water from Gator Slough to a new reservoir in Yellow Fever Creek and slowly releasing the flow into the headwaters of Yellow Fever Creek, extending wetland hydroperiods.</t>
  </si>
  <si>
    <t>CW-01</t>
  </si>
  <si>
    <t>Clewiston Public Education</t>
  </si>
  <si>
    <t>Landscaping, irrigation, fertilizer, and stormwater ordinances; PSAs; pamphlets; website; illicit discharge program.</t>
  </si>
  <si>
    <t>East Caloosahatchee</t>
  </si>
  <si>
    <t>CW-02</t>
  </si>
  <si>
    <t>Clewiston Street Sweeping</t>
  </si>
  <si>
    <t>529 miles swept. 86.93 tons swept.</t>
  </si>
  <si>
    <t>CW-03</t>
  </si>
  <si>
    <t>Clewiston Inlet Maintenance</t>
  </si>
  <si>
    <t>43 inlets cleaned. 6.7 tones cleaned.</t>
  </si>
  <si>
    <t>FDACS-02</t>
  </si>
  <si>
    <t>FDACS-03</t>
  </si>
  <si>
    <t>FDACS-04</t>
  </si>
  <si>
    <t>Cost-Share BMP Projects</t>
  </si>
  <si>
    <t>Cost-share projects paid for by FDACS. Acres treated based on FDACS OAWP June 2019 Enrollment. Reductions estimated by DEP using 2019 BMAP LET.</t>
  </si>
  <si>
    <t>FDACS-05</t>
  </si>
  <si>
    <t>FDACS-06</t>
  </si>
  <si>
    <t>FDOT-28</t>
  </si>
  <si>
    <t>SR 82 from Shawnee Rd to Alabama Road</t>
  </si>
  <si>
    <t>Funding Partnership with LAMSID (fka ECWCD) for Moving Water South PH II, Hendry Canal Widening.</t>
  </si>
  <si>
    <t>FDOT-29</t>
  </si>
  <si>
    <t>SR 80 from Dalton Lane to CR 833 (408286-5)</t>
  </si>
  <si>
    <t>Widening project provided extra nutrient removal in treatment ponds.</t>
  </si>
  <si>
    <t>FDOT-30</t>
  </si>
  <si>
    <t>SR 82 from Gator Slough Lane to SR 29 (430849-1)</t>
  </si>
  <si>
    <t>Widening project provided extra nutrient removal in treatment Pond 4.</t>
  </si>
  <si>
    <t>GC-01</t>
  </si>
  <si>
    <t>Education and Outreach</t>
  </si>
  <si>
    <t>FYN; landscaping, irrigation, and fertilizer ordinances; PSAs, pamphlets, website, and illicit discharge program.</t>
  </si>
  <si>
    <t>GC-02</t>
  </si>
  <si>
    <t>Glades County Caloosahatchee River &amp; Estuary Area Wastewater Grant</t>
  </si>
  <si>
    <t>Elimination of aging and/or failing existing septic systems in the City of Moore Haven. The Project also provides for additional conveyance capacity for additional homes and businesses.</t>
  </si>
  <si>
    <t>GC-03</t>
  </si>
  <si>
    <t>Glades County Business Park Wetlands</t>
  </si>
  <si>
    <t>Wetland maintenance and planting agreement.</t>
  </si>
  <si>
    <t>LC-44</t>
  </si>
  <si>
    <t>Powell Creek / Old Bridge Park Restoration</t>
  </si>
  <si>
    <t>Filter marsh creation and BMPs.</t>
  </si>
  <si>
    <t>LC-45</t>
  </si>
  <si>
    <t>Deep Lagoon Preserve Water Quality Improvement Project</t>
  </si>
  <si>
    <t>Retention ponds, channel/ditch modifications, ditch blocks and pumped solutions.</t>
  </si>
  <si>
    <t>Canceled</t>
  </si>
  <si>
    <t>LC-46</t>
  </si>
  <si>
    <t>Olga Shores Preserve Hydrological Restoration</t>
  </si>
  <si>
    <t>Filter marsh creation. Best Management Practices (BMPs).</t>
  </si>
  <si>
    <t>Barron WCD</t>
  </si>
  <si>
    <t>BD-01</t>
  </si>
  <si>
    <t>Public Education and Outreach</t>
  </si>
  <si>
    <t>Updates on BMAP and requirements during annual landowner meetings.</t>
  </si>
  <si>
    <t>BD-02</t>
  </si>
  <si>
    <t>FDACS BMP Assistance</t>
  </si>
  <si>
    <t>Provide assistance to FDACS, as needed, to encourage landowners to enroll in BMPs.</t>
  </si>
  <si>
    <t>BD-03</t>
  </si>
  <si>
    <t>Nutrient Controls</t>
  </si>
  <si>
    <t>No application of fertilizer in district's rights-of-way.</t>
  </si>
  <si>
    <t>BD-04</t>
  </si>
  <si>
    <t>Canal/Ditch Bank Berms</t>
  </si>
  <si>
    <t>Minimize sediment transport by constructing berms on top of canal/ditch banks and promoting vegetation cover.</t>
  </si>
  <si>
    <t>Shoreline Stabilization</t>
  </si>
  <si>
    <t>BD-05</t>
  </si>
  <si>
    <t>Control Structures</t>
  </si>
  <si>
    <t>Annual maintenance of water control structures.</t>
  </si>
  <si>
    <t>SFWMD - Coordinating Agency</t>
  </si>
  <si>
    <t>CA-01</t>
  </si>
  <si>
    <t>C-43 West Basin Storage Reservoir</t>
  </si>
  <si>
    <t>Storage of 170,000 acre-feet of stormwater runoff and releases from Lake Okeechobee. It will reduce volume of lake discharges in wet season and provide freshwater flow to the estuary in dry season to aid in essential flows for more stable salinities.</t>
  </si>
  <si>
    <t>2025</t>
  </si>
  <si>
    <t>CA-02</t>
  </si>
  <si>
    <t>Lake Hicpochee Hydrologic Enhancement, Phase I</t>
  </si>
  <si>
    <t>Provide shallow water storage, rehydrate a portion of lake bed to promote habitat restoration storage, and increase capacity for ancillary water quality benefit. Project will deliver excess stormwater runoff from C-19 canal to north end of lake as needed.</t>
  </si>
  <si>
    <t>CA-03</t>
  </si>
  <si>
    <t>Lake Hicpochee Expansion, Phase II</t>
  </si>
  <si>
    <t>Building on Phase I efforts, project will expand regional storage in the Caloosahatchee River Watershed and reduce flows lost to tide on over 2,600 acres of District lands.</t>
  </si>
  <si>
    <t>2026</t>
  </si>
  <si>
    <t>CA-04</t>
  </si>
  <si>
    <t>BOMA Flow Equalization Basin (FEB)</t>
  </si>
  <si>
    <t>Expand regional storage in the Caloosahatchee River Watershed and reduce flows to the estuary on approximately 1,800 acres of SFWMD lands.</t>
  </si>
  <si>
    <t>CA-05</t>
  </si>
  <si>
    <t>C-43 Water Quality Treatment and Testing Facility, Phase II - Test Cells</t>
  </si>
  <si>
    <t>Located within the Boma FEB, the purpose of the project is to evaluate the effectiveness of wetland treatment systems in reducing nitrogen at a test-scale.</t>
  </si>
  <si>
    <t>CA-06</t>
  </si>
  <si>
    <t>C-43 West Basin Storage Reservoir Water Quality Component</t>
  </si>
  <si>
    <t>Construct and operate a water quality treatment component at the C-43 West Basin Storage Reservoir to reduce discharge of nutrients which may contribute to blue-green algal blooms.</t>
  </si>
  <si>
    <t>CA-07</t>
  </si>
  <si>
    <t>Mudge Ranch</t>
  </si>
  <si>
    <t>A 304-acre project area; estimated annual ac-ft of storage is 362 ac-ft.</t>
  </si>
  <si>
    <t>Clewiston Drainage District</t>
  </si>
  <si>
    <t>CD-01</t>
  </si>
  <si>
    <t>CD-02</t>
  </si>
  <si>
    <t>CD-03</t>
  </si>
  <si>
    <t>CD-04</t>
  </si>
  <si>
    <t>CD-05</t>
  </si>
  <si>
    <t>Aquatic Vegetation Control</t>
  </si>
  <si>
    <t>Mechanical removal of vegetation.</t>
  </si>
  <si>
    <t>Aquatic Vegetation Harvesting</t>
  </si>
  <si>
    <t>County Line Drainage District</t>
  </si>
  <si>
    <t>CL-01</t>
  </si>
  <si>
    <t>CL-02</t>
  </si>
  <si>
    <t>CL-03</t>
  </si>
  <si>
    <t>CL-04</t>
  </si>
  <si>
    <t>Canal Cleaning Program</t>
  </si>
  <si>
    <t>Review and field evaluation of sediment accumulation and scheduling of removal, when necessary.</t>
  </si>
  <si>
    <t>Muck Removal/Restoration Dredging</t>
  </si>
  <si>
    <t>CL-05</t>
  </si>
  <si>
    <t>Collins Slough WCD</t>
  </si>
  <si>
    <t>CS-01</t>
  </si>
  <si>
    <t>CS-02</t>
  </si>
  <si>
    <t>CS-03</t>
  </si>
  <si>
    <t>CS-04</t>
  </si>
  <si>
    <t>CS-05</t>
  </si>
  <si>
    <t>Cow Slough WCD</t>
  </si>
  <si>
    <t>CSW-01</t>
  </si>
  <si>
    <t>CSW-02</t>
  </si>
  <si>
    <t>CSW-03</t>
  </si>
  <si>
    <t>CSW-04</t>
  </si>
  <si>
    <t>CSW-05</t>
  </si>
  <si>
    <t>Devil's Garden WCD</t>
  </si>
  <si>
    <t>DG-01</t>
  </si>
  <si>
    <t>DG-02</t>
  </si>
  <si>
    <t>DG-03</t>
  </si>
  <si>
    <t>DG-04</t>
  </si>
  <si>
    <t>DG-05</t>
  </si>
  <si>
    <t>Disston Island Conservancy District</t>
  </si>
  <si>
    <t>DI-01</t>
  </si>
  <si>
    <t>DI-02</t>
  </si>
  <si>
    <t>DI-03</t>
  </si>
  <si>
    <t>DI-04</t>
  </si>
  <si>
    <t>Slow Velocity in the Main Canal</t>
  </si>
  <si>
    <t>Minimize sediment transport by slowing velocity in main canal near main discharge structure.</t>
  </si>
  <si>
    <t>DI-05</t>
  </si>
  <si>
    <t>FDOT-31</t>
  </si>
  <si>
    <t>Six Mile Cypress Preserve North Hydrologic Restoration project</t>
  </si>
  <si>
    <t>Hydrologic restoration project.</t>
  </si>
  <si>
    <t>2003</t>
  </si>
  <si>
    <t>Flaghole Drainage District</t>
  </si>
  <si>
    <t>FH-01</t>
  </si>
  <si>
    <t>FH-02</t>
  </si>
  <si>
    <t>FH-03</t>
  </si>
  <si>
    <t>FH-04</t>
  </si>
  <si>
    <t>Minimize sediment transport by slowing the velocity in main canal near main discharge structure.</t>
  </si>
  <si>
    <t>FH-05</t>
  </si>
  <si>
    <t>Gerber Groves WCD</t>
  </si>
  <si>
    <t>GG-01</t>
  </si>
  <si>
    <t>GG-02</t>
  </si>
  <si>
    <t>GG-03</t>
  </si>
  <si>
    <t>GG-04</t>
  </si>
  <si>
    <t>GG-05</t>
  </si>
  <si>
    <t>Hendry-Hilliard WCD</t>
  </si>
  <si>
    <t>HH-01</t>
  </si>
  <si>
    <t>HH-02</t>
  </si>
  <si>
    <t>HH-03</t>
  </si>
  <si>
    <t>HH-04</t>
  </si>
  <si>
    <t>HH-05</t>
  </si>
  <si>
    <t>MH-01</t>
  </si>
  <si>
    <t>Glades County Caloosahatchee River and Estuary Area Wastewater Grant</t>
  </si>
  <si>
    <t>Elimination of aging and/or failing existing septic systems in City of Moore Haven. Project also provides for additional conveyance capacity for additional homes and businesses.</t>
  </si>
  <si>
    <t>Portico CDD</t>
  </si>
  <si>
    <t>PORT-01</t>
  </si>
  <si>
    <t>Education/Fertilizer</t>
  </si>
  <si>
    <t>FYN; landscape, irrigation, and fertilizer ordinances; website, illicit discharge program; WETPLAN.</t>
  </si>
  <si>
    <t>PORT-02</t>
  </si>
  <si>
    <t>CS-A1 is a Modified Type H Inlet, CS-A2 is a Modified Type E Inlet, CS-B1 is a Modified Type C Inlet.</t>
  </si>
  <si>
    <t>2006</t>
  </si>
  <si>
    <t>2007</t>
  </si>
  <si>
    <t>PORT-03</t>
  </si>
  <si>
    <t>Conservation Lands</t>
  </si>
  <si>
    <t>Conversion of agricultural lands to natural conservation lands.</t>
  </si>
  <si>
    <t>PORT-04</t>
  </si>
  <si>
    <t>Stormwater Aeration System</t>
  </si>
  <si>
    <t>Aeration systems on surface water management ponds A1, A2, A3, A4, A5, A9, A10, B1, and B2.</t>
  </si>
  <si>
    <t>Sugarland Drainage District</t>
  </si>
  <si>
    <t>SD-01</t>
  </si>
  <si>
    <t>SD-02</t>
  </si>
  <si>
    <t>SD-03</t>
  </si>
  <si>
    <t>SD-04</t>
  </si>
  <si>
    <t>SD-05</t>
  </si>
  <si>
    <t>Verandah East CDD</t>
  </si>
  <si>
    <t>VE-01</t>
  </si>
  <si>
    <t>Verandah West CDD</t>
  </si>
  <si>
    <t>VW-01</t>
  </si>
  <si>
    <t>LC-47</t>
  </si>
  <si>
    <t>Microbial Source Tracking in Lee County Waterways</t>
  </si>
  <si>
    <t>Watershed study to investigate interactions between OSTDS and surface water in the Caloosahatchee Estuary.</t>
  </si>
  <si>
    <t>CW-04</t>
  </si>
  <si>
    <t>Reverse Osmosis WTP Dry Pond</t>
  </si>
  <si>
    <t>Dry detention pond (volume required = 0.23 ac-ft, volume provided = 1.12 ac-ft).</t>
  </si>
  <si>
    <t>CW-05</t>
  </si>
  <si>
    <t>Sweet Lake Villas Community Association, Inc.</t>
  </si>
  <si>
    <t>Wet detention pond (volume required = 0.71 ac-ft, volume provided = 1.88 ac-ft).</t>
  </si>
  <si>
    <t>CW-06</t>
  </si>
  <si>
    <t>East Ventura Water Quality</t>
  </si>
  <si>
    <t>Constructed wetlands to treat runoff.</t>
  </si>
  <si>
    <t>HC-01</t>
  </si>
  <si>
    <t>Four Corners MSBU / County Line Ditch Widening</t>
  </si>
  <si>
    <t>Residents near the project area experience frequent flooding due to the lack of drainage capacity. Improvements will allow the upstream watershed to pass through a system that will reduce nutrient loading prior to discharging to the river downstream.</t>
  </si>
  <si>
    <t>Retention/Detention BMP Retrofit with Nutrient Reducing Media</t>
  </si>
  <si>
    <t>HC-02</t>
  </si>
  <si>
    <t>North LaBelle Water Quality</t>
  </si>
  <si>
    <t>Provide water quality components to treat stormwater along Mohawk Avenue prior to discharging into the Roy Brown Canal and flowing into the Caloosahatchee River.</t>
  </si>
  <si>
    <t>HC-03</t>
  </si>
  <si>
    <t>Phase 1 of a Force Main Extension from Airglades Airport to the City of Clewiston</t>
  </si>
  <si>
    <t>Hendry County will construct a force main to extend from the Airglades Airport to City of Clewiston. The work consists of constructing a wastewater transmission system to convey raw wastewater from the Airglades Airport WWTP to City of Clewiston.</t>
  </si>
  <si>
    <t>WWTF Upgrade</t>
  </si>
  <si>
    <t>LA-13</t>
  </si>
  <si>
    <t>CREST</t>
  </si>
  <si>
    <t>Purchased 100 acres agricultural land to construct STA.</t>
  </si>
  <si>
    <t>LA-14</t>
  </si>
  <si>
    <t>Construct STA.</t>
  </si>
  <si>
    <t>LB-01</t>
  </si>
  <si>
    <t>City of LaBelle Zone J Septic Tank to Central Sewer</t>
  </si>
  <si>
    <t>Septic tank conversion project that will consist of a pump station, force main and gravity sewer to provide an estimated 50 customers (area buildout) with sanitary sewer.</t>
  </si>
  <si>
    <t>LB-02</t>
  </si>
  <si>
    <t>City of LaBelle Zone A Septic Tank to Central Sewer</t>
  </si>
  <si>
    <t>Septic tank conversion project that will consist of a pump station, force main and gravity sewer to provide an estimated 442 customers (area buildout) with sanitary sewer.</t>
  </si>
  <si>
    <t>LB-03</t>
  </si>
  <si>
    <t>City of LaBelle Zone B Septic Tank to Central Sewer</t>
  </si>
  <si>
    <t>Septic tank conversion project that will consist of a pump station, force main and gravity sewer to provide an estimated 315 customers (area buildout) with sanitary sewer.</t>
  </si>
  <si>
    <t>LC-48</t>
  </si>
  <si>
    <t>Olga Shores Preserve</t>
  </si>
  <si>
    <t>LC-49</t>
  </si>
  <si>
    <t>Four Mile Cove</t>
  </si>
  <si>
    <t>LC-50</t>
  </si>
  <si>
    <t>Alva Scrub Preserve</t>
  </si>
  <si>
    <t>LC-51</t>
  </si>
  <si>
    <t>Master Wastewater Treatment Feasibility Analysis</t>
  </si>
  <si>
    <t>Study to support the development of a County-wide Septic Conversion Master Plan (SCMP).</t>
  </si>
  <si>
    <t>Mirada CDD</t>
  </si>
  <si>
    <t>M-01</t>
  </si>
  <si>
    <t>Public education, training, codes and ordinances provided by Lee County.</t>
  </si>
  <si>
    <t>M-02</t>
  </si>
  <si>
    <t>Education/Pet Waste</t>
  </si>
  <si>
    <t>Public education and training provided by Lee County.</t>
  </si>
  <si>
    <t>MH-02</t>
  </si>
  <si>
    <t>Sanitary Sewer Hook-Up Project</t>
  </si>
  <si>
    <t>Hook-up 14 residential housing units on Railroad Ave, Avenue F and 7th street currently on septic systems to central sewer.</t>
  </si>
  <si>
    <t>Port LaBelle CDD</t>
  </si>
  <si>
    <t>PL-01</t>
  </si>
  <si>
    <t>Updates on BMAP and requirements during annual meeting.</t>
  </si>
  <si>
    <t>LA-15</t>
  </si>
  <si>
    <t>2031</t>
  </si>
  <si>
    <t>LA-16</t>
  </si>
  <si>
    <t>S-BH-2</t>
  </si>
  <si>
    <t>LA-17</t>
  </si>
  <si>
    <t>S-CP-1</t>
  </si>
  <si>
    <t>LA-18</t>
  </si>
  <si>
    <t>S-R-1</t>
  </si>
  <si>
    <t>S-4 Basin</t>
  </si>
  <si>
    <t>Townsend Canal</t>
  </si>
  <si>
    <t>Lake Hicpochee</t>
  </si>
  <si>
    <t>C-19 Canal</t>
  </si>
  <si>
    <t>LC-53</t>
  </si>
  <si>
    <t>Oak Hammock Preserve</t>
  </si>
  <si>
    <t>Land purchased and conversion to conservation land use.</t>
  </si>
  <si>
    <t>LC-54</t>
  </si>
  <si>
    <t>Palm Creek Lower Filter Marsh</t>
  </si>
  <si>
    <t>Development of a cellular pond and wetland network to assist in treatment of surface water for nutrient removal and related water quality improvement.</t>
  </si>
  <si>
    <t>LC-52</t>
  </si>
  <si>
    <t>Bob Janes Restoration</t>
  </si>
  <si>
    <t>Two hydrologic modification projects to provide attenuation of peak flows and nutrient reduction in water discharging from the Bob Janes Preserve.</t>
  </si>
  <si>
    <t>LB-04</t>
  </si>
  <si>
    <t>City of LaBelle Zones C, D, and E WWTP System Improvements and Expansion Project</t>
  </si>
  <si>
    <t>Septic tank conversion project that will consist of pump station additions and downstream improvements, force main and gravity sewer to provide an estimated 776 customers (area buildout) with sanitary sewer.</t>
  </si>
  <si>
    <t>2027</t>
  </si>
  <si>
    <t>LB-05</t>
  </si>
  <si>
    <t>City of LaBelle Zones G, H, and I WWTP System Improvements and Expansion Project</t>
  </si>
  <si>
    <t>Septic tank conversion project that will consist of pump station additions and downstream improvements, force main and gravity sewer to provide an estimated 262 customers (area buildout) with sanitary sewer.</t>
  </si>
  <si>
    <t>GC-04</t>
  </si>
  <si>
    <t>U.S. 27 Corridor Utility Infrastructure</t>
  </si>
  <si>
    <t>Install wastewater infrastructure across the Caloosahatchee River to connect to existing force main at 8th St and U.S. 27 and to Sportsman Village RV package plant.</t>
  </si>
  <si>
    <t>HC-04</t>
  </si>
  <si>
    <t>Hendry County Port LaBelle Utility System Cast Iron Sewer Pipe Replacement</t>
  </si>
  <si>
    <t>Repairing and/or replacing damaged or leaking pipe by installing a liner or replacement with new pipe. Mechanically cleaning a portion of the gravity sewer main that is cast iron pipe. The main will be inspected and clay and cast iron pipe will be lined.</t>
  </si>
  <si>
    <t>Wastewater - Nutrient Projects Ineligible for Credit</t>
  </si>
  <si>
    <t>Sanitary Sewer and Wastewater Treatment Facility (WWTF) Maintenance</t>
  </si>
  <si>
    <t>TC-COL-01</t>
  </si>
  <si>
    <t>Collier County Pollution Prevention</t>
  </si>
  <si>
    <t>Collier County pollution prevention programs through local illicit discharge ordinance and inspection/complaint program, fertilizer ordinance, pet waste ordinance, landscape ordinance, and education and outreach efforts.</t>
  </si>
  <si>
    <t>HC-05</t>
  </si>
  <si>
    <t>Hendry County Port LaBelle Utility System Wastewater Collection System - Port LaBelle Unit 1</t>
  </si>
  <si>
    <t>Design and permit and construction of a wastewater collection system and wastewater force main pumping system to serve the unsewered sections of Unit No. 1 of Port LaBelle.</t>
  </si>
  <si>
    <t>FM-17</t>
  </si>
  <si>
    <t>WTP RO Treatment Improvement</t>
  </si>
  <si>
    <t>Construct diversion force main between Central and South WWTP. Upgrade South Plant to meet reuse quality. Provide reuse water to Cape Coral.</t>
  </si>
  <si>
    <t>CA-08</t>
  </si>
  <si>
    <t>Four Corners Rapid Infiltration</t>
  </si>
  <si>
    <t>Project utilizes a minor above ground impoundment combined with rapid infiltration areas to provide storage of stormwater runoff captured from local contributory watersheds of the C-43 canal.</t>
  </si>
  <si>
    <t>HC-06</t>
  </si>
  <si>
    <t>Hendry County Port LaBelle Utility System Gravity Sewer Line Rehabilitation - Port LaBelle Units 1, 4, &amp; 5</t>
  </si>
  <si>
    <t>The rehabilitation of the existing gravity sewer system serving Port LaBelle Units 1, 4 and 5. The purpose is to reduce infiltration and inflow in the aging gravity sewer collection system by lining the piping within the gravity sewer collection system.</t>
  </si>
  <si>
    <t>HC-07</t>
  </si>
  <si>
    <t>Hendry County Port LaBelle Utility System Wastewater Collection System - Port LaBelle Units 2 &amp; 3</t>
  </si>
  <si>
    <t>Design and permit of a wastewater collection system and wastewater force main pumping system to serve the unsewered sections of Unit Nos. 2 and 3 of Port LaBelle. And construction of the said system for Unit No. 2.</t>
  </si>
  <si>
    <t>HC-08</t>
  </si>
  <si>
    <t>Hendry County Port LaBelle Utility System Wastewater Treatment Plant Expansion</t>
  </si>
  <si>
    <t>The Port LaBelle Utility System Wastewater Treatment Plant is in need of expansion to provide additional plant capacity as rapid growth is expected to continue in the Port LaBelle area and the eventual increase in residential connections that will occur.</t>
  </si>
  <si>
    <t>Wastewater Service Area Expansion</t>
  </si>
  <si>
    <t>Tidal Subwatershed Reductions</t>
  </si>
  <si>
    <t>TN Required Reduction (lbs/yr)</t>
  </si>
  <si>
    <t>Moody River Estates CDD</t>
  </si>
  <si>
    <t>Sail Harbour CDD</t>
  </si>
  <si>
    <t xml:space="preserve">Verandah West CDD </t>
  </si>
  <si>
    <t>Total</t>
  </si>
  <si>
    <t>Hendry County/Port LaBelle CDD</t>
  </si>
  <si>
    <t>River Hall CDD</t>
  </si>
  <si>
    <t>East and West Caloosahatchee Subwatershed TN Reductions</t>
  </si>
  <si>
    <t>Long Hammock</t>
  </si>
  <si>
    <t>N/A</t>
  </si>
  <si>
    <t>%</t>
  </si>
  <si>
    <t>Milestone</t>
  </si>
  <si>
    <t>5-year</t>
  </si>
  <si>
    <t>10-year</t>
  </si>
  <si>
    <t>15-year</t>
  </si>
  <si>
    <t>20-year</t>
  </si>
  <si>
    <t>Tidal Subwatershed - TN</t>
  </si>
  <si>
    <t>East and West Subwatershed - TN and TP</t>
  </si>
  <si>
    <t>(blank)</t>
  </si>
  <si>
    <t>Tidal BMAP Subwatershed</t>
  </si>
  <si>
    <t>Do not delete. Need for Data Validation Substitute.</t>
  </si>
  <si>
    <t>Entity:</t>
  </si>
  <si>
    <t>Basin:</t>
  </si>
  <si>
    <t>Sheet Name</t>
  </si>
  <si>
    <t>Contents</t>
  </si>
  <si>
    <t>Milestones</t>
  </si>
  <si>
    <t>Required Reductions</t>
  </si>
  <si>
    <t>Table with TN and TP required reductions by entity and BMAP milestones.</t>
  </si>
  <si>
    <t>All Projects</t>
  </si>
  <si>
    <t>Project information for all projects from STAR.</t>
  </si>
  <si>
    <t>Pivot table of information from STAR.</t>
  </si>
  <si>
    <t>East and West Caloosahatchee Subwatershed TP Reductions</t>
  </si>
  <si>
    <t>All Projects Pivot</t>
  </si>
  <si>
    <t>Target Milestones</t>
  </si>
  <si>
    <t>Target milestones for each BMAP.</t>
  </si>
  <si>
    <t>Sum of TPReduction(lbs/yr)</t>
  </si>
  <si>
    <t>Sum of TNReduction(lbs/yr)</t>
  </si>
  <si>
    <t>ISTEXT</t>
  </si>
  <si>
    <t>*Blue cells indicate estimated completion date is later than 2028.</t>
  </si>
  <si>
    <t>Reductions Achieved/ Planned (lbs/yr)</t>
  </si>
  <si>
    <t>Grand Total</t>
  </si>
  <si>
    <t>Crediting Location:</t>
  </si>
  <si>
    <t>TN Reductions Thru 2017</t>
  </si>
  <si>
    <t>TN Reductions 2018-2022</t>
  </si>
  <si>
    <t>TN Reductions 2023-2027</t>
  </si>
  <si>
    <t>TN Reductions 2028-2032</t>
  </si>
  <si>
    <t>TP Reductions Thru 2025</t>
  </si>
  <si>
    <t>TP Reductions 2026-2030</t>
  </si>
  <si>
    <t>TP Reductions 2030-2035</t>
  </si>
  <si>
    <t>TP Reductions 2035-2040</t>
  </si>
  <si>
    <t>Total Entity Reductions Achieved/ Planned (lbs/yr)</t>
  </si>
  <si>
    <t>Drop-down features to show TN &amp; TP milestones, required reductions, and project reductions by entity.</t>
  </si>
  <si>
    <t>Project Table</t>
  </si>
  <si>
    <t>Table of TN &amp; TP reductions by entity, sub-basin, &amp; watershed.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</si>
</sst>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4"/>
      <color theme="1"/>
      <name val="Calibri"/>
      <family val="2"/>
      <scheme val="minor"/>
    </font>
    <font>
      <b/>
      <sz val="14"/>
      <color theme="1"/>
      <name val="Calibri"/>
      <family val="2"/>
      <scheme val="minor"/>
    </font>
    <font>
      <b/>
      <sz val="11"/>
      <color rgb="FF000000"/>
      <name val="Calibri"/>
      <family val="2"/>
    </font>
    <font>
      <sz val="11"/>
      <color rgb="FF000000"/>
      <name val="Calibri"/>
      <family val="2"/>
    </font>
    <font>
      <b/>
      <i/>
      <sz val="11"/>
      <color theme="1"/>
      <name val="Calibri"/>
      <family val="2"/>
      <scheme val="minor"/>
    </font>
    <font>
      <b/>
      <sz val="11"/>
      <color theme="0"/>
      <name val="Calibri"/>
      <family val="2"/>
      <scheme val="minor"/>
    </font>
    <font>
      <sz val="11"/>
      <color theme="0"/>
      <name val="Calibri"/>
      <family val="2"/>
      <scheme val="minor"/>
    </font>
    <font>
      <b/>
      <sz val="11"/>
      <color rgb="FFFF0000"/>
      <name val="Calibri"/>
      <family val="2"/>
      <scheme val="minor"/>
    </font>
  </fonts>
  <fills count="13">
    <fill>
      <patternFill patternType="none"/>
    </fill>
    <fill>
      <patternFill patternType="gray125"/>
    </fill>
    <fill>
      <patternFill patternType="solid">
        <fgColor theme="8" tint="0.59999389629810485"/>
        <bgColor indexed="64"/>
      </patternFill>
    </fill>
    <fill>
      <patternFill patternType="solid">
        <fgColor theme="3" tint="0.79998168889431442"/>
        <bgColor indexed="64"/>
      </patternFill>
    </fill>
    <fill>
      <patternFill patternType="solid">
        <fgColor rgb="FFC0C0C0"/>
        <bgColor rgb="FFC0C0C0"/>
      </patternFill>
    </fill>
    <fill>
      <patternFill patternType="solid">
        <fgColor rgb="FFFFC00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66"/>
        <bgColor indexed="64"/>
      </patternFill>
    </fill>
    <fill>
      <patternFill patternType="solid">
        <fgColor theme="4" tint="0.79998168889431442"/>
        <bgColor theme="4" tint="0.79998168889431442"/>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theme="4" tint="0.3999755851924192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0" fontId="0" fillId="0" borderId="0" xfId="0" applyAlignment="1">
      <alignment wrapText="1"/>
    </xf>
    <xf numFmtId="9" fontId="4" fillId="0" borderId="0" xfId="2" applyFont="1" applyBorder="1"/>
    <xf numFmtId="0" fontId="0" fillId="0" borderId="9" xfId="0" applyBorder="1"/>
    <xf numFmtId="0" fontId="0" fillId="0" borderId="8" xfId="0" applyBorder="1"/>
    <xf numFmtId="9" fontId="4" fillId="0" borderId="10" xfId="2" applyFont="1" applyBorder="1"/>
    <xf numFmtId="0" fontId="4" fillId="0" borderId="11" xfId="0" applyFont="1" applyBorder="1"/>
    <xf numFmtId="164" fontId="4" fillId="0" borderId="9" xfId="1" applyNumberFormat="1" applyFont="1" applyBorder="1"/>
    <xf numFmtId="0" fontId="4" fillId="0" borderId="2" xfId="0" applyFont="1" applyBorder="1"/>
    <xf numFmtId="0" fontId="4" fillId="0" borderId="9" xfId="0" applyFont="1" applyBorder="1"/>
    <xf numFmtId="0" fontId="4" fillId="0" borderId="13" xfId="0" applyFont="1" applyBorder="1"/>
    <xf numFmtId="0" fontId="4" fillId="0" borderId="14" xfId="0" applyFont="1" applyBorder="1"/>
    <xf numFmtId="164" fontId="4" fillId="0" borderId="2" xfId="1" applyNumberFormat="1" applyFont="1" applyFill="1" applyBorder="1" applyAlignment="1"/>
    <xf numFmtId="164" fontId="4" fillId="0" borderId="6" xfId="1" applyNumberFormat="1" applyFont="1" applyBorder="1"/>
    <xf numFmtId="0" fontId="4" fillId="3" borderId="8" xfId="0" applyFont="1" applyFill="1" applyBorder="1"/>
    <xf numFmtId="0" fontId="4" fillId="3" borderId="5" xfId="0" applyFont="1" applyFill="1" applyBorder="1"/>
    <xf numFmtId="0" fontId="5" fillId="2" borderId="11" xfId="0" applyFont="1" applyFill="1" applyBorder="1"/>
    <xf numFmtId="0" fontId="5" fillId="2" borderId="2" xfId="0" applyFont="1" applyFill="1" applyBorder="1" applyAlignment="1">
      <alignment wrapText="1"/>
    </xf>
    <xf numFmtId="0" fontId="5" fillId="2" borderId="12" xfId="0" applyFont="1" applyFill="1" applyBorder="1" applyAlignment="1">
      <alignment wrapText="1"/>
    </xf>
    <xf numFmtId="0" fontId="6" fillId="4" borderId="1" xfId="0" applyFont="1" applyFill="1" applyBorder="1" applyAlignment="1">
      <alignment horizontal="center" vertical="center"/>
    </xf>
    <xf numFmtId="0" fontId="7" fillId="0" borderId="15" xfId="0" applyFont="1" applyBorder="1" applyAlignment="1">
      <alignment horizontal="right" vertical="center" wrapText="1"/>
    </xf>
    <xf numFmtId="0" fontId="7" fillId="0" borderId="15" xfId="0" applyFont="1" applyBorder="1" applyAlignment="1">
      <alignment vertical="center" wrapText="1"/>
    </xf>
    <xf numFmtId="0" fontId="7" fillId="5" borderId="15" xfId="0" applyFont="1" applyFill="1" applyBorder="1" applyAlignment="1">
      <alignment horizontal="right" vertical="center" wrapText="1"/>
    </xf>
    <xf numFmtId="0" fontId="2" fillId="0" borderId="0" xfId="0" applyFont="1" applyAlignment="1">
      <alignment horizontal="center" wrapText="1"/>
    </xf>
    <xf numFmtId="0" fontId="8" fillId="0" borderId="0" xfId="0" applyFont="1"/>
    <xf numFmtId="0" fontId="2" fillId="0" borderId="0" xfId="0" applyFont="1"/>
    <xf numFmtId="0" fontId="2" fillId="0" borderId="0" xfId="0" applyFont="1" applyAlignment="1">
      <alignment horizontal="center"/>
    </xf>
    <xf numFmtId="0" fontId="0" fillId="0" borderId="0" xfId="0" pivotButton="1"/>
    <xf numFmtId="0" fontId="0" fillId="6" borderId="0" xfId="0" applyFill="1"/>
    <xf numFmtId="0" fontId="10" fillId="6" borderId="0" xfId="0" applyFont="1" applyFill="1"/>
    <xf numFmtId="0" fontId="9" fillId="6" borderId="0" xfId="0" applyFont="1" applyFill="1"/>
    <xf numFmtId="0" fontId="10" fillId="0" borderId="9" xfId="0" applyFont="1" applyBorder="1"/>
    <xf numFmtId="0" fontId="2" fillId="0" borderId="0" xfId="0" applyFont="1" applyAlignment="1">
      <alignment wrapText="1"/>
    </xf>
    <xf numFmtId="0" fontId="2" fillId="7" borderId="1" xfId="0" applyFont="1" applyFill="1" applyBorder="1"/>
    <xf numFmtId="0" fontId="0" fillId="7" borderId="1" xfId="0" applyFill="1" applyBorder="1"/>
    <xf numFmtId="0" fontId="2" fillId="0" borderId="1" xfId="0" applyFont="1" applyBorder="1" applyAlignment="1">
      <alignment horizontal="center" wrapText="1"/>
    </xf>
    <xf numFmtId="0" fontId="0" fillId="0" borderId="1" xfId="0" applyBorder="1" applyAlignment="1">
      <alignment horizontal="center"/>
    </xf>
    <xf numFmtId="0" fontId="0" fillId="0" borderId="0" xfId="0" applyAlignment="1">
      <alignment horizontal="center" wrapText="1"/>
    </xf>
    <xf numFmtId="0" fontId="0" fillId="0" borderId="0" xfId="0" applyAlignment="1">
      <alignment horizontal="center"/>
    </xf>
    <xf numFmtId="0" fontId="2" fillId="8" borderId="1" xfId="0" applyFont="1" applyFill="1" applyBorder="1"/>
    <xf numFmtId="0" fontId="0" fillId="8" borderId="1" xfId="0" applyFill="1" applyBorder="1"/>
    <xf numFmtId="3" fontId="0" fillId="0" borderId="1" xfId="0" applyNumberFormat="1" applyBorder="1" applyAlignment="1">
      <alignment horizontal="center"/>
    </xf>
    <xf numFmtId="0" fontId="8" fillId="8" borderId="1" xfId="0" applyFont="1" applyFill="1" applyBorder="1" applyAlignment="1">
      <alignment horizontal="center"/>
    </xf>
    <xf numFmtId="165" fontId="8" fillId="8" borderId="1" xfId="0" applyNumberFormat="1" applyFont="1" applyFill="1" applyBorder="1" applyAlignment="1">
      <alignment horizontal="center"/>
    </xf>
    <xf numFmtId="3" fontId="8" fillId="8" borderId="1" xfId="0" applyNumberFormat="1" applyFont="1" applyFill="1" applyBorder="1" applyAlignment="1">
      <alignment horizontal="center"/>
    </xf>
    <xf numFmtId="0" fontId="8" fillId="7" borderId="1" xfId="0" applyFont="1" applyFill="1" applyBorder="1" applyAlignment="1">
      <alignment horizontal="center"/>
    </xf>
    <xf numFmtId="165" fontId="8" fillId="7" borderId="1" xfId="0" applyNumberFormat="1" applyFont="1" applyFill="1" applyBorder="1" applyAlignment="1">
      <alignment horizontal="center"/>
    </xf>
    <xf numFmtId="0" fontId="4" fillId="3" borderId="16" xfId="0" applyFont="1" applyFill="1" applyBorder="1"/>
    <xf numFmtId="9" fontId="4" fillId="0" borderId="17" xfId="2" applyFont="1" applyBorder="1"/>
    <xf numFmtId="164" fontId="4" fillId="0" borderId="18" xfId="1" applyNumberFormat="1" applyFont="1" applyBorder="1"/>
    <xf numFmtId="0" fontId="11" fillId="0" borderId="0" xfId="0" applyFont="1" applyAlignment="1">
      <alignment wrapText="1"/>
    </xf>
    <xf numFmtId="0" fontId="2" fillId="0" borderId="19" xfId="0" applyFont="1" applyBorder="1"/>
    <xf numFmtId="2" fontId="0" fillId="0" borderId="0" xfId="0" applyNumberFormat="1"/>
    <xf numFmtId="0" fontId="0" fillId="8" borderId="0" xfId="0" applyFill="1"/>
    <xf numFmtId="1" fontId="0" fillId="9" borderId="1" xfId="0" applyNumberFormat="1" applyFill="1" applyBorder="1"/>
    <xf numFmtId="0" fontId="2" fillId="9" borderId="1" xfId="0" applyFont="1" applyFill="1" applyBorder="1" applyAlignment="1">
      <alignment horizontal="center" wrapText="1"/>
    </xf>
    <xf numFmtId="0" fontId="2" fillId="8" borderId="1" xfId="0" applyFont="1" applyFill="1" applyBorder="1" applyAlignment="1">
      <alignment horizontal="center" wrapText="1"/>
    </xf>
    <xf numFmtId="2" fontId="2" fillId="0" borderId="0" xfId="0" applyNumberFormat="1" applyFont="1"/>
    <xf numFmtId="2" fontId="2" fillId="8" borderId="0" xfId="0" applyNumberFormat="1" applyFont="1" applyFill="1"/>
    <xf numFmtId="0" fontId="2" fillId="8" borderId="0" xfId="0" applyFont="1" applyFill="1"/>
    <xf numFmtId="0" fontId="4" fillId="0" borderId="0" xfId="0" applyFont="1"/>
    <xf numFmtId="0" fontId="5" fillId="2" borderId="0" xfId="0" applyFont="1" applyFill="1" applyAlignment="1">
      <alignment horizontal="center"/>
    </xf>
    <xf numFmtId="0" fontId="10" fillId="0" borderId="0" xfId="0" applyFont="1"/>
    <xf numFmtId="164" fontId="4" fillId="0" borderId="0" xfId="1" applyNumberFormat="1" applyFont="1" applyBorder="1"/>
    <xf numFmtId="164" fontId="4" fillId="0" borderId="17" xfId="1" applyNumberFormat="1" applyFont="1" applyBorder="1"/>
    <xf numFmtId="164" fontId="4" fillId="0" borderId="10" xfId="1" applyNumberFormat="1" applyFont="1" applyBorder="1"/>
    <xf numFmtId="0" fontId="7" fillId="10" borderId="15" xfId="0" applyFont="1" applyFill="1" applyBorder="1" applyAlignment="1">
      <alignment horizontal="right" vertical="center" wrapText="1"/>
    </xf>
    <xf numFmtId="0" fontId="7" fillId="10" borderId="15" xfId="0" applyFont="1" applyFill="1" applyBorder="1" applyAlignment="1">
      <alignment vertical="center" wrapText="1"/>
    </xf>
    <xf numFmtId="0" fontId="7" fillId="11" borderId="15" xfId="0" applyFont="1" applyFill="1" applyBorder="1" applyAlignment="1">
      <alignment vertical="center" wrapText="1"/>
    </xf>
    <xf numFmtId="0" fontId="7" fillId="0" borderId="0" xfId="0" applyFont="1" applyAlignment="1">
      <alignment vertical="center" wrapText="1"/>
    </xf>
    <xf numFmtId="0" fontId="7" fillId="0" borderId="0" xfId="0" applyFont="1" applyAlignment="1">
      <alignment horizontal="right" vertical="center" wrapText="1"/>
    </xf>
    <xf numFmtId="0" fontId="2" fillId="12" borderId="19" xfId="0" applyFont="1" applyFill="1" applyBorder="1"/>
    <xf numFmtId="164" fontId="0" fillId="0" borderId="1" xfId="1" applyNumberFormat="1" applyFont="1" applyBorder="1" applyAlignment="1">
      <alignment horizontal="center"/>
    </xf>
    <xf numFmtId="1" fontId="0" fillId="0" borderId="0" xfId="0" applyNumberFormat="1"/>
    <xf numFmtId="164" fontId="4" fillId="0" borderId="0" xfId="1" applyNumberFormat="1" applyFont="1" applyFill="1" applyBorder="1" applyAlignment="1"/>
    <xf numFmtId="0" fontId="5" fillId="2" borderId="9" xfId="0" applyFont="1" applyFill="1" applyBorder="1" applyAlignment="1">
      <alignment wrapText="1"/>
    </xf>
    <xf numFmtId="0" fontId="5" fillId="2" borderId="3" xfId="0" applyFont="1" applyFill="1" applyBorder="1" applyAlignment="1">
      <alignment horizontal="center"/>
    </xf>
    <xf numFmtId="0" fontId="5" fillId="2" borderId="7" xfId="0" applyFont="1" applyFill="1" applyBorder="1" applyAlignment="1">
      <alignment horizontal="center"/>
    </xf>
    <xf numFmtId="0" fontId="5" fillId="2" borderId="4" xfId="0" applyFont="1" applyFill="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Hallas, Katie" id="{7E48BC46-576D-4C1B-9C0F-09D79919A597}" userId="S::KATIE.HALLAS@tetratech.com::a68571ca-b32b-4879-bff1-a8b21d5c2a1f"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llas, Katie" refreshedDate="45589.921295370368" createdVersion="8" refreshedVersion="8" minRefreshableVersion="3" recordCount="253" xr:uid="{6AD0C246-DCC6-46CA-86CD-38101504C0D7}">
  <cacheSource type="worksheet">
    <worksheetSource ref="A1:L1048576" sheet="All Projects"/>
  </cacheSource>
  <cacheFields count="12">
    <cacheField name="LeadEntity" numFmtId="0">
      <sharedItems containsBlank="1" count="32">
        <s v="Barron WCD"/>
        <s v="Charlotte County"/>
        <s v="City of Cape Coral"/>
        <s v="City of Clewiston"/>
        <s v="City of Fort Myers"/>
        <s v="City of LaBelle"/>
        <s v="City of Moore Haven"/>
        <s v="Clewiston Drainage District"/>
        <s v="Collier County"/>
        <s v="Collins Slough WCD"/>
        <s v="County Line Drainage District"/>
        <s v="Cow Slough WCD"/>
        <s v="Devil's Garden WCD"/>
        <s v="Disston Island Conservancy District"/>
        <s v="FDACS"/>
        <s v="FDOT District 1"/>
        <s v="Flaghole Drainage District"/>
        <s v="Gerber Groves WCD"/>
        <s v="Glades County"/>
        <s v="Hendry County"/>
        <s v="Hendry-Hilliard WCD"/>
        <s v="LA-MSID (formerly ECWCD)"/>
        <s v="Lee County"/>
        <s v="Lucaya CDD"/>
        <s v="Mirada CDD"/>
        <s v="Port LaBelle CDD"/>
        <s v="Portico CDD"/>
        <s v="SFWMD - Coordinating Agency"/>
        <s v="Sugarland Drainage District"/>
        <s v="Verandah East CDD"/>
        <s v="Verandah West CDD"/>
        <m/>
      </sharedItems>
    </cacheField>
    <cacheField name="ProjectNumber" numFmtId="0">
      <sharedItems containsBlank="1"/>
    </cacheField>
    <cacheField name="ProjectName" numFmtId="0">
      <sharedItems containsBlank="1"/>
    </cacheField>
    <cacheField name="ProjectDescription" numFmtId="0">
      <sharedItems containsBlank="1"/>
    </cacheField>
    <cacheField name="Project Type Category" numFmtId="0">
      <sharedItems containsBlank="1"/>
    </cacheField>
    <cacheField name="ProjectType" numFmtId="0">
      <sharedItems containsBlank="1"/>
    </cacheField>
    <cacheField name="ProjectStatus" numFmtId="0">
      <sharedItems containsBlank="1"/>
    </cacheField>
    <cacheField name="EstimatedStartDate" numFmtId="0">
      <sharedItems containsBlank="1"/>
    </cacheField>
    <cacheField name="EstimatedCompletionDate" numFmtId="0">
      <sharedItems containsBlank="1" count="29">
        <s v="NA"/>
        <s v="2020"/>
        <s v="Prior to 2012"/>
        <s v="2023"/>
        <s v="2015"/>
        <s v="2018"/>
        <s v="TBD"/>
        <s v="2012"/>
        <s v="2001"/>
        <s v="2011"/>
        <s v="2010"/>
        <s v="2013"/>
        <s v="2016"/>
        <s v="2030"/>
        <s v="2028"/>
        <s v="2025"/>
        <s v="2024"/>
        <s v="2027"/>
        <s v="2021"/>
        <s v="2005"/>
        <s v="2017"/>
        <s v="2022"/>
        <s v="2026"/>
        <s v="2019"/>
        <s v="2031"/>
        <s v="2014"/>
        <s v="2007"/>
        <s v="2006"/>
        <m/>
      </sharedItems>
    </cacheField>
    <cacheField name="TNReduction(lbs/yr)" numFmtId="0">
      <sharedItems containsString="0" containsBlank="1" containsNumber="1" minValue="0" maxValue="260337"/>
    </cacheField>
    <cacheField name="TPReduction(lbs/yr)" numFmtId="0">
      <sharedItems containsString="0" containsBlank="1" containsNumber="1" minValue="0" maxValue="10492"/>
    </cacheField>
    <cacheField name="CreditingLocation" numFmtId="0">
      <sharedItems containsBlank="1" count="4">
        <s v="East Caloosahatchee"/>
        <s v="Tidal Caloosahatchee"/>
        <s v="West Caloosahatchee"/>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3">
  <r>
    <x v="0"/>
    <s v="BD-01"/>
    <s v="Public Education and Outreach"/>
    <s v="Updates on BMAP and requirements during annual landowner meetings."/>
    <s v="Stormwater"/>
    <s v="Education Efforts"/>
    <s v="Planned"/>
    <s v="2019"/>
    <x v="0"/>
    <n v="0"/>
    <n v="0"/>
    <x v="0"/>
  </r>
  <r>
    <x v="0"/>
    <s v="BD-02"/>
    <s v="FDACS BMP Assistance"/>
    <s v="Provide assistance to FDACS, as needed, to encourage landowners to enroll in BMPs."/>
    <s v="Agriculture"/>
    <s v="Agricultural BMPs"/>
    <s v="Planned"/>
    <s v="2019"/>
    <x v="0"/>
    <n v="0"/>
    <n v="0"/>
    <x v="0"/>
  </r>
  <r>
    <x v="0"/>
    <s v="BD-03"/>
    <s v="Nutrient Controls"/>
    <s v="No application of fertilizer in district's rights-of-way."/>
    <s v="Stormwater"/>
    <s v="Fertilizer Cessation"/>
    <s v="Completed"/>
    <s v="2020"/>
    <x v="1"/>
    <n v="0"/>
    <n v="0"/>
    <x v="0"/>
  </r>
  <r>
    <x v="0"/>
    <s v="BD-04"/>
    <s v="Canal/Ditch Bank Berms"/>
    <s v="Minimize sediment transport by constructing berms on top of canal/ditch banks and promoting vegetation cover."/>
    <s v="Stormwater"/>
    <s v="Shoreline Stabilization"/>
    <s v="Planned"/>
    <s v="2020"/>
    <x v="0"/>
    <n v="0"/>
    <n v="0"/>
    <x v="0"/>
  </r>
  <r>
    <x v="0"/>
    <s v="BD-05"/>
    <s v="Control Structures"/>
    <s v="Annual maintenance of water control structures."/>
    <s v="Stormwater"/>
    <s v="Control Structure"/>
    <s v="Ongoing"/>
    <s v="2021"/>
    <x v="0"/>
    <n v="0"/>
    <n v="0"/>
    <x v="0"/>
  </r>
  <r>
    <x v="1"/>
    <s v="CH-01"/>
    <s v="Education Efforts"/>
    <s v="Education efforts include: Florida Yards and Neighborhoods (FYN) Program, landscape, irrigation, fertilizer ordinances, pamphlets, public service announcements, website, and inspection/illicit discharge program."/>
    <s v="Stormwater"/>
    <s v="Education Efforts"/>
    <s v="Ongoing"/>
    <s v="2020"/>
    <x v="0"/>
    <n v="1180"/>
    <n v="191"/>
    <x v="1"/>
  </r>
  <r>
    <x v="1"/>
    <s v="CH-01"/>
    <s v="Education Efforts"/>
    <s v="Education efforts include: Florida Yards and Neighborhoods (FYN) Program, landscape, irrigation, fertilizer ordinances, pamphlets, public service announcements, website, and inspection/illicit discharge program."/>
    <s v="Stormwater"/>
    <s v="Education Efforts"/>
    <s v="Ongoing"/>
    <s v="2020"/>
    <x v="0"/>
    <n v="130"/>
    <n v="21"/>
    <x v="2"/>
  </r>
  <r>
    <x v="2"/>
    <s v="CC-01"/>
    <s v="Education Efforts"/>
    <s v="FYN; landscape, irrigation, pet waste, and fertilizer ordinances; pamphlets, PSAs, website, and Illicit Discharge Program."/>
    <s v="Stormwater"/>
    <s v="Education Efforts"/>
    <s v="Ongoing"/>
    <s v="TBD"/>
    <x v="0"/>
    <n v="9299"/>
    <n v="3448"/>
    <x v="1"/>
  </r>
  <r>
    <x v="2"/>
    <s v="CC-02"/>
    <s v="SE - 1 Swale/ Inlet Replacement"/>
    <s v="Installed raised inlets to provide additional water quality in roadside swales."/>
    <s v="Stormwater"/>
    <s v="Grass swales with swale blocks or raised culverts"/>
    <s v="Completed"/>
    <s v="TBD"/>
    <x v="2"/>
    <n v="0"/>
    <n v="0"/>
    <x v="1"/>
  </r>
  <r>
    <x v="2"/>
    <s v="CC-03"/>
    <s v="SW - 1 Swale/ Inlet Replacement"/>
    <s v="Installed raised inlets to provide additional water quality in roadside swales."/>
    <s v="Stormwater"/>
    <s v="Grass swales with swale blocks or raised culverts"/>
    <s v="Completed"/>
    <s v="TBD"/>
    <x v="2"/>
    <n v="0"/>
    <n v="0"/>
    <x v="1"/>
  </r>
  <r>
    <x v="2"/>
    <s v="CC-04"/>
    <s v="SW - 2 Swale/ Inlet Replacement"/>
    <s v="Installed raised inlets to provide additional water quality in roadside swales."/>
    <s v="Stormwater"/>
    <s v="Grass swales with swale blocks or raised culverts"/>
    <s v="Completed"/>
    <s v="TBD"/>
    <x v="2"/>
    <n v="0"/>
    <n v="0"/>
    <x v="1"/>
  </r>
  <r>
    <x v="2"/>
    <s v="CC-05"/>
    <s v="SW - 3 Swale/ Inlet Replacement"/>
    <s v="Installed raised inlets to provide additional water quality in roadside swales."/>
    <s v="Stormwater"/>
    <s v="Grass swales with swale blocks or raised culverts"/>
    <s v="Completed"/>
    <s v="TBD"/>
    <x v="2"/>
    <n v="0"/>
    <n v="0"/>
    <x v="1"/>
  </r>
  <r>
    <x v="2"/>
    <s v="CC-06"/>
    <s v="SW - 4 Swale/ Inlet Replacement"/>
    <s v="Installed raised inlets to provide additional water quality in roadside swales."/>
    <s v="Stormwater"/>
    <s v="Grass swales with swale blocks or raised culverts"/>
    <s v="Completed"/>
    <s v="TBD"/>
    <x v="2"/>
    <n v="0"/>
    <n v="0"/>
    <x v="1"/>
  </r>
  <r>
    <x v="2"/>
    <s v="CC-07"/>
    <s v="SW - 5 Swale/ Inlet Replacement"/>
    <s v="Installed raised inlets to provide additional water quality in roadside swales."/>
    <s v="Stormwater"/>
    <s v="Grass swales with swale blocks or raised culverts"/>
    <s v="Completed"/>
    <s v="TBD"/>
    <x v="2"/>
    <n v="0"/>
    <n v="0"/>
    <x v="1"/>
  </r>
  <r>
    <x v="2"/>
    <s v="CC-08"/>
    <s v="SE Pipe Replacement"/>
    <s v="SE pipe replacement."/>
    <s v="Stormwater - Nutrient Projects Ineligible for Credit"/>
    <s v="Stormwater System Rehabilitation"/>
    <s v="Completed"/>
    <s v="TBD"/>
    <x v="2"/>
    <n v="0"/>
    <n v="0"/>
    <x v="1"/>
  </r>
  <r>
    <x v="2"/>
    <s v="CC-09"/>
    <s v="Unit 23 - SE 8th Street Drainage"/>
    <s v="Unit 23-SE 8th Street drainage."/>
    <s v="Stormwater - Nutrient Projects Ineligible for Credit"/>
    <s v="Stormwater System Rehabilitation"/>
    <s v="Completed"/>
    <s v="TBD"/>
    <x v="2"/>
    <n v="0"/>
    <n v="0"/>
    <x v="1"/>
  </r>
  <r>
    <x v="2"/>
    <s v="CC-10"/>
    <s v="Freshwater Canal Detention"/>
    <s v="Regulation of freshwater canals through existing control structures."/>
    <s v="Stormwater"/>
    <s v="Control Structure"/>
    <s v="Completed"/>
    <s v="TBD"/>
    <x v="2"/>
    <n v="4416"/>
    <n v="3412"/>
    <x v="1"/>
  </r>
  <r>
    <x v="2"/>
    <s v="CC-11"/>
    <s v="Freshwater Canal Irrigation"/>
    <s v="Pump stormwater stored in canals into irrigation supply network."/>
    <s v="Stormwater"/>
    <s v="Stormwater Reuse"/>
    <s v="Completed"/>
    <s v="TBD"/>
    <x v="2"/>
    <n v="796"/>
    <n v="141"/>
    <x v="1"/>
  </r>
  <r>
    <x v="2"/>
    <s v="CC-12"/>
    <s v="Weir #6 Elevation/ Basin 12"/>
    <s v="Installed riser on weir in freshwater canal system to provide additional retention volume in canals."/>
    <s v="Stormwater"/>
    <s v="Control Structure"/>
    <s v="Completed"/>
    <s v="TBD"/>
    <x v="2"/>
    <n v="0"/>
    <n v="0"/>
    <x v="1"/>
  </r>
  <r>
    <x v="2"/>
    <s v="CC-13"/>
    <s v="Weir #1 Elevation/ Basin 15"/>
    <s v="Installed riser on weir in freshwater canal system to provide additional retention volume in canals."/>
    <s v="Stormwater"/>
    <s v="Control Structure"/>
    <s v="Completed"/>
    <s v="TBD"/>
    <x v="2"/>
    <n v="0"/>
    <n v="0"/>
    <x v="1"/>
  </r>
  <r>
    <x v="2"/>
    <s v="CC-14"/>
    <s v="Street Sweeping"/>
    <s v="Street sweeping of downtown area, alleys, bicycle lanes and commercial roads."/>
    <s v="Stormwater"/>
    <s v="Street Sweeping"/>
    <s v="Ongoing"/>
    <s v="2015"/>
    <x v="3"/>
    <n v="790.5"/>
    <n v="453.1"/>
    <x v="1"/>
  </r>
  <r>
    <x v="2"/>
    <s v="CC-15"/>
    <s v="Septic to Sewer Phase Out Project"/>
    <s v="Phase out septic tanks in Southwest 6/7 area."/>
    <s v="Wastewater"/>
    <s v="OSTDS Phase Out"/>
    <s v="Completed"/>
    <s v="2013"/>
    <x v="4"/>
    <n v="24454"/>
    <n v="0"/>
    <x v="1"/>
  </r>
  <r>
    <x v="2"/>
    <s v="CC-16"/>
    <s v="Catch Basin Cleanout"/>
    <s v="Catch basin cleanouts from Caloosahatchee Watershed areas."/>
    <s v="Stormwater"/>
    <s v="Catch Basin Inserts/Inlet Filter Cleanout"/>
    <s v="Ongoing"/>
    <s v="2015"/>
    <x v="3"/>
    <n v="109"/>
    <n v="56"/>
    <x v="1"/>
  </r>
  <r>
    <x v="2"/>
    <s v="CC-17"/>
    <s v="Unit 8 - SE 47th Terrace Streetscape Improvements Club Square"/>
    <s v="Suntree Technologies Skimboss and Bold and Gold Media - Club Square."/>
    <s v="Stormwater"/>
    <s v="Baffle Boxes- Second Generation with Media"/>
    <s v="Completed"/>
    <s v="TBD"/>
    <x v="5"/>
    <n v="0"/>
    <n v="0"/>
    <x v="1"/>
  </r>
  <r>
    <x v="2"/>
    <s v="CC-18"/>
    <s v="Ft Myers Cape Coral Wastewater Pipeline"/>
    <s v="Elimination of wastewater treatment plant effluent discharges to the river from Ft Myers by conveying wastewater to Cape Coral for reuse in Cape Coral water reclamation system."/>
    <s v="Wastewater"/>
    <s v="WWTF Diversion to Reuse"/>
    <s v="Planned"/>
    <s v="TBD"/>
    <x v="6"/>
    <n v="0"/>
    <n v="0"/>
    <x v="1"/>
  </r>
  <r>
    <x v="2"/>
    <s v="CC-19"/>
    <s v="Yellow Fever Creek Hydrologic Restoration"/>
    <s v="Transfer water from Gator Slough to a new reservoir in Yellow Fever Creek and slowly releasing the flow into the headwaters of Yellow Fever Creek, extending wetland hydroperiods."/>
    <s v="Stormwater"/>
    <s v="Hydrologic Restoration"/>
    <s v="Underway"/>
    <s v="TBD"/>
    <x v="6"/>
    <n v="14"/>
    <n v="19"/>
    <x v="1"/>
  </r>
  <r>
    <x v="3"/>
    <s v="CW-01"/>
    <s v="Clewiston Public Education"/>
    <s v="Landscaping, irrigation, fertilizer, and stormwater ordinances; PSAs; pamphlets; website; illicit discharge program."/>
    <s v="Stormwater"/>
    <s v="Education Efforts"/>
    <s v="Ongoing"/>
    <s v="NA"/>
    <x v="0"/>
    <n v="256"/>
    <n v="29"/>
    <x v="0"/>
  </r>
  <r>
    <x v="3"/>
    <s v="CW-02"/>
    <s v="Clewiston Street Sweeping"/>
    <s v="529 miles swept. 86.93 tons swept."/>
    <s v="Stormwater"/>
    <s v="Street Sweeping"/>
    <s v="Ongoing"/>
    <s v="2000"/>
    <x v="0"/>
    <n v="98"/>
    <n v="45"/>
    <x v="0"/>
  </r>
  <r>
    <x v="3"/>
    <s v="CW-03"/>
    <s v="Clewiston Inlet Maintenance"/>
    <s v="43 inlets cleaned. 6.7 tones cleaned."/>
    <s v="Stormwater"/>
    <s v="Catch Basin Inserts/Inlet Filter Cleanout"/>
    <s v="Ongoing"/>
    <s v="2000"/>
    <x v="0"/>
    <n v="13"/>
    <n v="7"/>
    <x v="0"/>
  </r>
  <r>
    <x v="3"/>
    <s v="CW-04"/>
    <s v="Reverse Osmosis WTP Dry Pond"/>
    <s v="Dry detention pond (volume required = 0.23 ac-ft, volume provided = 1.12 ac-ft)."/>
    <s v="Stormwater"/>
    <s v="Dry Detention Pond"/>
    <s v="Completed"/>
    <s v="2006"/>
    <x v="2"/>
    <n v="25"/>
    <n v="1"/>
    <x v="0"/>
  </r>
  <r>
    <x v="3"/>
    <s v="CW-05"/>
    <s v="Sweet Lake Villas Community Association, Inc."/>
    <s v="Wet detention pond (volume required = 0.71 ac-ft, volume provided = 1.88 ac-ft)."/>
    <s v="Stormwater"/>
    <s v="Wet Detention Pond"/>
    <s v="Completed"/>
    <s v="2006"/>
    <x v="2"/>
    <n v="1"/>
    <n v="1"/>
    <x v="0"/>
  </r>
  <r>
    <x v="3"/>
    <s v="CW-06"/>
    <s v="East Ventura Water Quality"/>
    <s v="Constructed wetlands to treat runoff."/>
    <s v="Stormwater"/>
    <s v="Stormwater Treatment Areas (STAs)"/>
    <s v="Completed"/>
    <s v="2022"/>
    <x v="3"/>
    <n v="50"/>
    <n v="6"/>
    <x v="0"/>
  </r>
  <r>
    <x v="4"/>
    <s v="FM-01"/>
    <s v="Country Club Neighborhood Exfiltration Trenches"/>
    <s v="Exfiltration trenches."/>
    <s v="Stormwater"/>
    <s v="Exfiltration Trench"/>
    <s v="Completed"/>
    <s v="2009"/>
    <x v="7"/>
    <n v="214"/>
    <n v="27"/>
    <x v="1"/>
  </r>
  <r>
    <x v="4"/>
    <s v="FM-02"/>
    <s v="Education Efforts"/>
    <s v="FYN, fertilizer ordinance, pamphlets, PSAs, website, illicit discharge program."/>
    <s v="Stormwater"/>
    <s v="Education Efforts"/>
    <s v="Ongoing"/>
    <s v="2009"/>
    <x v="0"/>
    <n v="4652"/>
    <n v="1630"/>
    <x v="1"/>
  </r>
  <r>
    <x v="4"/>
    <s v="FM-03"/>
    <s v="Winkler Avenue Utility and Streetscape Improvements"/>
    <s v="Installation of StormceptorsTM."/>
    <s v="Stormwater"/>
    <s v="Hydrodynamic Separators"/>
    <s v="Completed"/>
    <s v="1999"/>
    <x v="8"/>
    <n v="0"/>
    <n v="0"/>
    <x v="1"/>
  </r>
  <r>
    <x v="4"/>
    <s v="FM-04"/>
    <s v="Manuel's Branch Siltation Structures"/>
    <s v="Installation of siltation structure designed to receive incoming flow, reduce its velocity and allow for settling of suspended particles. Called sediment trap (near control structure)."/>
    <s v="Stormwater"/>
    <s v="Control Structure"/>
    <s v="Completed"/>
    <s v="2011"/>
    <x v="9"/>
    <n v="486"/>
    <n v="78"/>
    <x v="1"/>
  </r>
  <r>
    <x v="4"/>
    <s v="FM-05"/>
    <s v="Manuel's Branch Control Structures"/>
    <s v="Series of two weirs constructed along Manuel's Branch between Royal Palm Avenue and Grand Avenue that act as detention structures for purpose of increasing storage and attenuation in canal."/>
    <s v="Stormwater"/>
    <s v="Control Structure"/>
    <s v="Completed"/>
    <s v="2010"/>
    <x v="7"/>
    <n v="981"/>
    <n v="311"/>
    <x v="1"/>
  </r>
  <r>
    <x v="4"/>
    <s v="FM-06"/>
    <s v="Billy's Creek Wetland"/>
    <s v="Filter marsh park."/>
    <s v="Stormwater"/>
    <s v="Constructed Wetland Treatment"/>
    <s v="Completed"/>
    <s v="2008"/>
    <x v="10"/>
    <n v="1421"/>
    <n v="1211"/>
    <x v="1"/>
  </r>
  <r>
    <x v="4"/>
    <s v="FM-07"/>
    <s v="Brookhill Drive Utility Drainage Improvement"/>
    <s v="Installation of 2 Nutrient Baffle Boxes in parallel along Brookhill Dr."/>
    <s v="Stormwater"/>
    <s v="Baffle Boxes- Second Generation with Media"/>
    <s v="Completed"/>
    <s v="2012"/>
    <x v="11"/>
    <n v="36"/>
    <n v="4"/>
    <x v="1"/>
  </r>
  <r>
    <x v="4"/>
    <s v="FM-08"/>
    <s v="Street Sweeping"/>
    <s v="All city roads with curb and gutter divided into four zones and swept at varying frequencies based on pollutant accumulation."/>
    <s v="Stormwater"/>
    <s v="Street Sweeping"/>
    <s v="Ongoing"/>
    <s v="2000"/>
    <x v="0"/>
    <n v="1851"/>
    <n v="1174"/>
    <x v="1"/>
  </r>
  <r>
    <x v="4"/>
    <s v="FM-09"/>
    <s v="Ford Street Preserve"/>
    <s v="Constructed wetland treatment system that removes pollutants from Ford Street Canal, which serves 811 acres of highly urbanized watershed."/>
    <s v="Stormwater"/>
    <s v="Constructed Wetland Treatment"/>
    <s v="Completed"/>
    <s v="2014"/>
    <x v="12"/>
    <n v="7916"/>
    <n v="1412"/>
    <x v="1"/>
  </r>
  <r>
    <x v="4"/>
    <s v="FM-10"/>
    <s v="Riverfront Development Phase 1"/>
    <s v="Retention pond."/>
    <s v="Stormwater"/>
    <s v="On-line Retention BMPs"/>
    <s v="Completed"/>
    <s v="2011"/>
    <x v="11"/>
    <n v="37"/>
    <n v="10"/>
    <x v="1"/>
  </r>
  <r>
    <x v="4"/>
    <s v="FM-11"/>
    <s v="Carrell Canal Water Quality Retrofit"/>
    <s v="Two detention areas, five filter marshes, and golf course renovation."/>
    <s v="Stormwater"/>
    <s v="BMP Treatment Train"/>
    <s v="Completed"/>
    <s v="2014"/>
    <x v="4"/>
    <n v="640"/>
    <n v="218"/>
    <x v="1"/>
  </r>
  <r>
    <x v="4"/>
    <s v="FM-12"/>
    <s v="Aquashores Neighborhood"/>
    <s v="Installation of two StormceptorsTM."/>
    <s v="Stormwater"/>
    <s v="Hydrodynamic Separators"/>
    <s v="Completed"/>
    <s v="2014"/>
    <x v="4"/>
    <n v="0"/>
    <n v="1"/>
    <x v="1"/>
  </r>
  <r>
    <x v="4"/>
    <s v="FM-13"/>
    <s v="Billy &amp; High Street Drainage Improvement"/>
    <s v="Neighborhood improvement project."/>
    <s v="Stormwater"/>
    <s v="BMP Treatment Train"/>
    <s v="Completed"/>
    <s v="2021"/>
    <x v="3"/>
    <n v="0"/>
    <n v="0"/>
    <x v="1"/>
  </r>
  <r>
    <x v="4"/>
    <s v="FM-14"/>
    <s v="Ridgewood Park Neighborhood Improvements"/>
    <s v="Neighborhood improvement projects to be done in phases. Design is completed."/>
    <s v="Stormwater"/>
    <s v="BMP Treatment Train"/>
    <s v="Planned"/>
    <s v="2024"/>
    <x v="13"/>
    <n v="0"/>
    <n v="0"/>
    <x v="1"/>
  </r>
  <r>
    <x v="4"/>
    <s v="FM-15"/>
    <s v="Midtown Redevelopment"/>
    <s v="Area improvements including water quality improvements."/>
    <s v="Stormwater"/>
    <s v="BMP Treatment Train"/>
    <s v="Planned"/>
    <s v="2024"/>
    <x v="14"/>
    <n v="0"/>
    <n v="0"/>
    <x v="1"/>
  </r>
  <r>
    <x v="4"/>
    <s v="FM-16"/>
    <s v="Edgewood Neighborhood Improvements"/>
    <s v="Neighborhood improvement projects to be done in phases. Stormwater design completed."/>
    <s v="Stormwater"/>
    <s v="BMP Treatment Train"/>
    <s v="Planned"/>
    <s v="2024"/>
    <x v="13"/>
    <n v="0"/>
    <n v="0"/>
    <x v="1"/>
  </r>
  <r>
    <x v="4"/>
    <s v="FM-17"/>
    <s v="WTP RO Treatment Improvement"/>
    <s v="Construct diversion force main between Central and South WWTP. Upgrade South Plant to meet reuse quality. Provide reuse water to Cape Coral."/>
    <s v="Wastewater"/>
    <s v="WWTF Diversion to Reuse"/>
    <s v="Underway"/>
    <s v="2016"/>
    <x v="15"/>
    <n v="0"/>
    <n v="0"/>
    <x v="1"/>
  </r>
  <r>
    <x v="5"/>
    <s v="LB-01"/>
    <s v="City of LaBelle Zone J Septic Tank to Central Sewer"/>
    <s v="Septic tank conversion project that will consist of a pump station, force main and gravity sewer to provide an estimated 50 customers (area buildout) with sanitary sewer."/>
    <s v="Wastewater"/>
    <s v="OSTDS Phase Out"/>
    <s v="Underway"/>
    <s v="2019"/>
    <x v="15"/>
    <n v="307"/>
    <n v="0"/>
    <x v="2"/>
  </r>
  <r>
    <x v="5"/>
    <s v="LB-02"/>
    <s v="City of LaBelle Zone A Septic Tank to Central Sewer"/>
    <s v="Septic tank conversion project that will consist of a pump station, force main and gravity sewer to provide an estimated 442 customers (area buildout) with sanitary sewer."/>
    <s v="Wastewater"/>
    <s v="OSTDS Phase Out"/>
    <s v="Underway"/>
    <s v="2019"/>
    <x v="16"/>
    <n v="2771"/>
    <n v="0"/>
    <x v="2"/>
  </r>
  <r>
    <x v="5"/>
    <s v="LB-03"/>
    <s v="City of LaBelle Zone B Septic Tank to Central Sewer"/>
    <s v="Septic tank conversion project that will consist of a pump station, force main and gravity sewer to provide an estimated 315 customers (area buildout) with sanitary sewer."/>
    <s v="Wastewater"/>
    <s v="OSTDS Phase Out"/>
    <s v="Underway"/>
    <s v="2021"/>
    <x v="15"/>
    <n v="1971"/>
    <n v="0"/>
    <x v="2"/>
  </r>
  <r>
    <x v="5"/>
    <s v="LB-04"/>
    <s v="City of LaBelle Zones C, D, and E WWTP System Improvements and Expansion Project"/>
    <s v="Septic tank conversion project that will consist of pump station additions and downstream improvements, force main and gravity sewer to provide an estimated 776 customers (area buildout) with sanitary sewer."/>
    <s v="Wastewater"/>
    <s v="OSTDS Phase Out"/>
    <s v="Underway"/>
    <s v="2022"/>
    <x v="17"/>
    <n v="3462"/>
    <n v="0"/>
    <x v="2"/>
  </r>
  <r>
    <x v="5"/>
    <s v="LB-05"/>
    <s v="City of LaBelle Zones G, H, and I WWTP System Improvements and Expansion Project"/>
    <s v="Septic tank conversion project that will consist of pump station additions and downstream improvements, force main and gravity sewer to provide an estimated 262 customers (area buildout) with sanitary sewer."/>
    <s v="Wastewater"/>
    <s v="OSTDS Phase Out"/>
    <s v="Underway"/>
    <s v="2022"/>
    <x v="17"/>
    <n v="1649"/>
    <n v="0"/>
    <x v="2"/>
  </r>
  <r>
    <x v="6"/>
    <s v="MH-01"/>
    <s v="Glades County Caloosahatchee River and Estuary Area Wastewater Grant"/>
    <s v="Elimination of aging and/or failing existing septic systems in City of Moore Haven. Project also provides for additional conveyance capacity for additional homes and businesses."/>
    <s v="Wastewater"/>
    <s v="OSTDS Phase Out"/>
    <s v="Planned"/>
    <s v="TBD"/>
    <x v="18"/>
    <n v="1654"/>
    <n v="0"/>
    <x v="0"/>
  </r>
  <r>
    <x v="6"/>
    <s v="MH-02"/>
    <s v="Sanitary Sewer Hook-Up Project"/>
    <s v="Hook-up 14 residential housing units on Railroad Ave, Avenue F and 7th street currently on septic systems to central sewer."/>
    <s v="Wastewater"/>
    <s v="OSTDS Phase Out"/>
    <s v="Completed"/>
    <s v="2019"/>
    <x v="1"/>
    <n v="231"/>
    <n v="0"/>
    <x v="0"/>
  </r>
  <r>
    <x v="7"/>
    <s v="CD-01"/>
    <s v="Public Education and Outreach"/>
    <s v="Updates on BMAP and requirements during annual landowner meetings."/>
    <s v="Stormwater"/>
    <s v="Education Efforts"/>
    <s v="Planned"/>
    <s v="2021"/>
    <x v="0"/>
    <n v="0"/>
    <n v="0"/>
    <x v="0"/>
  </r>
  <r>
    <x v="7"/>
    <s v="CD-02"/>
    <s v="FDACS BMP Assistance"/>
    <s v="Provide assistance to FDACS, as needed, to encourage landowners to enroll in BMPs."/>
    <s v="Agriculture"/>
    <s v="Agricultural BMPs"/>
    <s v="Planned"/>
    <s v="2021"/>
    <x v="0"/>
    <n v="0"/>
    <n v="0"/>
    <x v="0"/>
  </r>
  <r>
    <x v="7"/>
    <s v="CD-03"/>
    <s v="Nutrient Controls"/>
    <s v="No application of fertilizer in district's rights-of-way."/>
    <s v="Stormwater"/>
    <s v="Fertilizer Cessation"/>
    <s v="Completed"/>
    <s v="2020"/>
    <x v="1"/>
    <n v="0"/>
    <n v="0"/>
    <x v="0"/>
  </r>
  <r>
    <x v="7"/>
    <s v="CD-04"/>
    <s v="Control Structures"/>
    <s v="Annual maintenance of water control structures."/>
    <s v="Stormwater"/>
    <s v="Control Structure"/>
    <s v="Ongoing"/>
    <s v="2020"/>
    <x v="0"/>
    <n v="0"/>
    <n v="0"/>
    <x v="0"/>
  </r>
  <r>
    <x v="7"/>
    <s v="CD-05"/>
    <s v="Aquatic Vegetation Control"/>
    <s v="Mechanical removal of vegetation."/>
    <s v="In Waterbody"/>
    <s v="Aquatic Vegetation Harvesting"/>
    <s v="Planned"/>
    <s v="2020"/>
    <x v="0"/>
    <n v="0"/>
    <n v="0"/>
    <x v="0"/>
  </r>
  <r>
    <x v="8"/>
    <s v="TC-COL-01"/>
    <s v="Collier County Pollution Prevention"/>
    <s v="Collier County pollution prevention programs through local illicit discharge ordinance and inspection/complaint program, fertilizer ordinance, pet waste ordinance, landscape ordinance, and education and outreach efforts."/>
    <s v="Stormwater"/>
    <s v="Education Efforts"/>
    <s v="Ongoing"/>
    <s v="2011"/>
    <x v="0"/>
    <n v="3"/>
    <n v="0.4"/>
    <x v="2"/>
  </r>
  <r>
    <x v="9"/>
    <s v="CS-01"/>
    <s v="Public Education and Outreach"/>
    <s v="Updates on BMAP and requirements during annual landowner meetings."/>
    <s v="Stormwater"/>
    <s v="Education Efforts"/>
    <s v="Planned"/>
    <s v="2021"/>
    <x v="0"/>
    <n v="0"/>
    <n v="0"/>
    <x v="0"/>
  </r>
  <r>
    <x v="9"/>
    <s v="CS-02"/>
    <s v="FDACS BMP Assistance"/>
    <s v="Provide assistance to FDACS, as needed, to encourage landowners to enroll in BMPs."/>
    <s v="Agriculture"/>
    <s v="Agricultural BMPs"/>
    <s v="Planned"/>
    <s v="2021"/>
    <x v="0"/>
    <n v="0"/>
    <n v="0"/>
    <x v="0"/>
  </r>
  <r>
    <x v="9"/>
    <s v="CS-03"/>
    <s v="Nutrient Controls"/>
    <s v="No application of fertilizer in district's rights-of-way."/>
    <s v="Stormwater"/>
    <s v="Fertilizer Cessation"/>
    <s v="Completed"/>
    <s v="2021"/>
    <x v="1"/>
    <n v="0"/>
    <n v="0"/>
    <x v="0"/>
  </r>
  <r>
    <x v="9"/>
    <s v="CS-04"/>
    <s v="Canal Cleaning Program"/>
    <s v="Review and field evaluation of sediment accumulation and scheduling of removal, when necessary."/>
    <s v="In Waterbody"/>
    <s v="Muck Removal/Restoration Dredging"/>
    <s v="Planned"/>
    <s v="2021"/>
    <x v="0"/>
    <n v="0"/>
    <n v="0"/>
    <x v="0"/>
  </r>
  <r>
    <x v="9"/>
    <s v="CS-05"/>
    <s v="Control Structures"/>
    <s v="Annual maintenance of water control structures."/>
    <s v="Stormwater"/>
    <s v="Control Structure"/>
    <s v="Ongoing"/>
    <s v="2021"/>
    <x v="0"/>
    <n v="0"/>
    <n v="0"/>
    <x v="0"/>
  </r>
  <r>
    <x v="10"/>
    <s v="CL-01"/>
    <s v="Public Education and Outreach"/>
    <s v="Updates on BMAP and requirements during annual landowner meetings."/>
    <s v="Stormwater"/>
    <s v="Education Efforts"/>
    <s v="Ongoing"/>
    <s v="2020"/>
    <x v="0"/>
    <n v="0"/>
    <n v="0"/>
    <x v="2"/>
  </r>
  <r>
    <x v="10"/>
    <s v="CL-02"/>
    <s v="FDACS BMP Assistance"/>
    <s v="Provide assistance to FDACS, as needed, to encourage landowners to enroll in BMPs."/>
    <s v="Agriculture"/>
    <s v="Agricultural BMPs"/>
    <s v="Underway"/>
    <s v="2020"/>
    <x v="6"/>
    <n v="0"/>
    <n v="0"/>
    <x v="2"/>
  </r>
  <r>
    <x v="10"/>
    <s v="CL-03"/>
    <s v="Nutrient Controls"/>
    <s v="No application of fertilizer in district's rights-of-way."/>
    <s v="Stormwater"/>
    <s v="Fertilizer Cessation"/>
    <s v="Completed"/>
    <s v="2020"/>
    <x v="1"/>
    <n v="0"/>
    <n v="0"/>
    <x v="2"/>
  </r>
  <r>
    <x v="10"/>
    <s v="CL-04"/>
    <s v="Canal Cleaning Program"/>
    <s v="Review and field evaluation of sediment accumulation and scheduling of removal, when necessary."/>
    <s v="In Waterbody"/>
    <s v="Muck Removal/Restoration Dredging"/>
    <s v="Underway"/>
    <s v="2020"/>
    <x v="6"/>
    <n v="0"/>
    <n v="0"/>
    <x v="2"/>
  </r>
  <r>
    <x v="10"/>
    <s v="CL-05"/>
    <s v="Control Structures"/>
    <s v="Annual maintenance of water control structures."/>
    <s v="Stormwater"/>
    <s v="Control Structure"/>
    <s v="Underway"/>
    <s v="2020"/>
    <x v="6"/>
    <n v="0"/>
    <n v="0"/>
    <x v="2"/>
  </r>
  <r>
    <x v="11"/>
    <s v="CSW-01"/>
    <s v="Public Education and Outreach"/>
    <s v="Updates on BMAP and requirements during annual landowner meetings."/>
    <s v="Stormwater"/>
    <s v="Education Efforts"/>
    <s v="Planned"/>
    <s v="2020"/>
    <x v="0"/>
    <n v="0"/>
    <n v="0"/>
    <x v="2"/>
  </r>
  <r>
    <x v="11"/>
    <s v="CSW-02"/>
    <s v="FDACS BMP Assistance"/>
    <s v="Provide assistance to FDACS, as needed, to encourage landowners to enroll in BMPs."/>
    <s v="Agriculture"/>
    <s v="Agricultural BMPs"/>
    <s v="Planned"/>
    <s v="2020"/>
    <x v="0"/>
    <n v="0"/>
    <n v="0"/>
    <x v="2"/>
  </r>
  <r>
    <x v="11"/>
    <s v="CSW-03"/>
    <s v="Nutrient Controls"/>
    <s v="No application of fertilizer in district's rights-of-way."/>
    <s v="Stormwater"/>
    <s v="Fertilizer Cessation"/>
    <s v="Completed"/>
    <s v="2020"/>
    <x v="1"/>
    <n v="0"/>
    <n v="0"/>
    <x v="2"/>
  </r>
  <r>
    <x v="11"/>
    <s v="CSW-04"/>
    <s v="Canal/Ditch Bank Berms"/>
    <s v="Minimize sediment transport by constructing berms on top of canal/ditch banks and promoting vegetation cover."/>
    <s v="Stormwater"/>
    <s v="Shoreline Stabilization"/>
    <s v="Planned"/>
    <s v="2020"/>
    <x v="0"/>
    <n v="0"/>
    <n v="0"/>
    <x v="2"/>
  </r>
  <r>
    <x v="11"/>
    <s v="CSW-05"/>
    <s v="Control Structures"/>
    <s v="Annual maintenance of water control structures."/>
    <s v="Stormwater"/>
    <s v="Control Structure"/>
    <s v="Ongoing"/>
    <s v="2020"/>
    <x v="0"/>
    <n v="0"/>
    <n v="0"/>
    <x v="2"/>
  </r>
  <r>
    <x v="12"/>
    <s v="DG-01"/>
    <s v="Public Education and Outreach"/>
    <s v="Updates on BMAP and requirements during annual landowner meetings."/>
    <s v="Stormwater"/>
    <s v="Education Efforts"/>
    <s v="Planned"/>
    <s v="2020"/>
    <x v="0"/>
    <n v="0"/>
    <n v="0"/>
    <x v="2"/>
  </r>
  <r>
    <x v="12"/>
    <s v="DG-02"/>
    <s v="FDACS BMP Assistance"/>
    <s v="Provide assistance to FDACS, as needed, to encourage landowners to enroll in BMPs."/>
    <s v="Agriculture"/>
    <s v="Agricultural BMPs"/>
    <s v="Planned"/>
    <s v="2020"/>
    <x v="0"/>
    <n v="0"/>
    <n v="0"/>
    <x v="2"/>
  </r>
  <r>
    <x v="12"/>
    <s v="DG-03"/>
    <s v="Nutrient Controls"/>
    <s v="No application of fertilizer in district's rights-of-way."/>
    <s v="Stormwater"/>
    <s v="Fertilizer Cessation"/>
    <s v="Completed"/>
    <s v="2020"/>
    <x v="1"/>
    <n v="0"/>
    <n v="0"/>
    <x v="2"/>
  </r>
  <r>
    <x v="12"/>
    <s v="DG-04"/>
    <s v="Canal Cleaning Program"/>
    <s v="Review and field evaluation of sediment accumulation and scheduling of removal, when necessary."/>
    <s v="In Waterbody"/>
    <s v="Muck Removal/Restoration Dredging"/>
    <s v="Planned"/>
    <s v="2020"/>
    <x v="0"/>
    <n v="0"/>
    <n v="0"/>
    <x v="2"/>
  </r>
  <r>
    <x v="12"/>
    <s v="DG-05"/>
    <s v="Control Structures"/>
    <s v="Annual maintenance of water control structures."/>
    <s v="Stormwater"/>
    <s v="Control Structure"/>
    <s v="Ongoing"/>
    <s v="2021"/>
    <x v="0"/>
    <n v="0"/>
    <n v="0"/>
    <x v="2"/>
  </r>
  <r>
    <x v="13"/>
    <s v="DI-01"/>
    <s v="Public Education and Outreach"/>
    <s v="Updates on BMAP and requirements during annual landowner meetings."/>
    <s v="Stormwater"/>
    <s v="Education Efforts"/>
    <s v="Planned"/>
    <s v="2021"/>
    <x v="0"/>
    <n v="0"/>
    <n v="0"/>
    <x v="0"/>
  </r>
  <r>
    <x v="13"/>
    <s v="DI-02"/>
    <s v="FDACS BMP Assistance"/>
    <s v="Provide assistance to FDACS, as needed, to encourage landowners to enroll in BMPs."/>
    <s v="Agriculture"/>
    <s v="Agricultural BMPs"/>
    <s v="Planned"/>
    <s v="2020"/>
    <x v="0"/>
    <n v="0"/>
    <n v="0"/>
    <x v="0"/>
  </r>
  <r>
    <x v="13"/>
    <s v="DI-03"/>
    <s v="Nutrient Controls"/>
    <s v="No application of fertilizer in district's rights-of-way."/>
    <s v="Stormwater"/>
    <s v="Fertilizer Cessation"/>
    <s v="Completed"/>
    <s v="2020"/>
    <x v="1"/>
    <n v="0"/>
    <n v="0"/>
    <x v="0"/>
  </r>
  <r>
    <x v="13"/>
    <s v="DI-04"/>
    <s v="Slow Velocity in the Main Canal"/>
    <s v="Minimize sediment transport by slowing velocity in main canal near main discharge structure."/>
    <s v="Stormwater"/>
    <s v="Control Structure"/>
    <s v="Planned"/>
    <s v="2021"/>
    <x v="6"/>
    <n v="0"/>
    <n v="0"/>
    <x v="0"/>
  </r>
  <r>
    <x v="13"/>
    <s v="DI-05"/>
    <s v="Control Structures"/>
    <s v="Annual maintenance of water control structures."/>
    <s v="Stormwater"/>
    <s v="Control Structure"/>
    <s v="Ongoing"/>
    <s v="2021"/>
    <x v="0"/>
    <n v="0"/>
    <n v="0"/>
    <x v="0"/>
  </r>
  <r>
    <x v="14"/>
    <s v="FDACS-01"/>
    <s v="BMP Implementation and Verification"/>
    <s v="Enrollment and verification of BMPs by agricultural producers. Attenuated reductions based on FDACS OAWP December 2022 Enrollment and HSPF model. Acres treated based on FDACS OAWP December 2023 Enrollment and FSAID X."/>
    <s v="Agriculture"/>
    <s v="Agricultural BMPs"/>
    <s v="Ongoing"/>
    <s v="2012"/>
    <x v="0"/>
    <n v="63475"/>
    <n v="2349"/>
    <x v="1"/>
  </r>
  <r>
    <x v="14"/>
    <s v="FDACS-02"/>
    <s v="BMP Implementation and Verification"/>
    <s v="Enrollment and verification of BMPs by agricultural producers. Attenuated reductions based on FDACS OAWP December 2022 Enrollment and HSPF model. Acres treated based on FDACS OAWP December 2023 Enrollment and FSAID X."/>
    <s v="Agriculture"/>
    <s v="Agricultural BMPs"/>
    <s v="Ongoing"/>
    <s v="2012"/>
    <x v="0"/>
    <n v="260337"/>
    <n v="10492"/>
    <x v="2"/>
  </r>
  <r>
    <x v="14"/>
    <s v="FDACS-03"/>
    <s v="BMP Implementation and Verification"/>
    <s v="Enrollment and verification of BMPs by agricultural producers. Attenuated reductions based on FDACS OAWP December 2022 Enrollment and HSPF model. Acres treated based on FDACS OAWP December 2023 Enrollment and FSAID X."/>
    <s v="Agriculture"/>
    <s v="Agricultural BMPs"/>
    <s v="Ongoing"/>
    <s v="2012"/>
    <x v="0"/>
    <n v="155521"/>
    <n v="5171"/>
    <x v="0"/>
  </r>
  <r>
    <x v="14"/>
    <s v="FDACS-04"/>
    <s v="Cost-Share BMP Projects"/>
    <s v="Cost-share projects paid for by FDACS. Acres treated based on FDACS OAWP June 2019 Enrollment. Reductions estimated by DEP using 2019 BMAP LET."/>
    <s v="Agriculture"/>
    <s v="Agricultural BMPs"/>
    <s v="Ongoing"/>
    <s v="2012"/>
    <x v="0"/>
    <n v="20203"/>
    <n v="1255"/>
    <x v="1"/>
  </r>
  <r>
    <x v="14"/>
    <s v="FDACS-05"/>
    <s v="Cost-Share BMP Projects"/>
    <s v="Cost-share projects paid for by FDACS. Acres treated based on FDACS OAWP June 2019 Enrollment. Reductions estimated by DEP using 2019 BMAP LET."/>
    <s v="Agriculture"/>
    <s v="Agricultural BMPs"/>
    <s v="Ongoing"/>
    <s v="2012"/>
    <x v="0"/>
    <n v="37622"/>
    <n v="1556"/>
    <x v="2"/>
  </r>
  <r>
    <x v="14"/>
    <s v="FDACS-06"/>
    <s v="Cost-Share BMP Projects"/>
    <s v="Cost-share projects paid for by FDACS. Acres treated based on FDACS OAWP June 2019 Enrollment. Reductions estimated by DEP using 2019 BMAP LET."/>
    <s v="Agriculture"/>
    <s v="Agricultural BMPs"/>
    <s v="Ongoing"/>
    <s v="2012"/>
    <x v="0"/>
    <n v="24380"/>
    <n v="1069"/>
    <x v="0"/>
  </r>
  <r>
    <x v="15"/>
    <s v="FDOT-01"/>
    <s v="Existing Stormwater Dry Ponds"/>
    <s v="Dry detention pond; Facility ID = 12010-3505-01."/>
    <s v="Stormwater"/>
    <s v="Dry Detention Pond"/>
    <s v="Completed"/>
    <s v="1997"/>
    <x v="2"/>
    <n v="31"/>
    <n v="0"/>
    <x v="1"/>
  </r>
  <r>
    <x v="15"/>
    <s v="FDOT-02"/>
    <s v="Existing Stormwater Dry Ponds"/>
    <s v="Dry detention pond; Facility ID = 12060-3530-01."/>
    <s v="Stormwater"/>
    <s v="Dry Detention Pond"/>
    <s v="Completed"/>
    <s v="1996"/>
    <x v="2"/>
    <n v="4"/>
    <n v="0"/>
    <x v="1"/>
  </r>
  <r>
    <x v="15"/>
    <s v="FDOT-03"/>
    <s v="Existing Stormwater Dry Ponds"/>
    <s v="Dry detention pond; Facility ID = 12060-3530-02."/>
    <s v="Stormwater"/>
    <s v="Dry Detention Pond"/>
    <s v="Completed"/>
    <s v="1996"/>
    <x v="2"/>
    <n v="4"/>
    <n v="0"/>
    <x v="1"/>
  </r>
  <r>
    <x v="15"/>
    <s v="FDOT-04"/>
    <s v="Discontinue Fertilization"/>
    <s v="No longer fertilizing rights-of-way in watershed."/>
    <s v="Stormwater"/>
    <s v="Fertilizer Cessation"/>
    <s v="Completed"/>
    <s v="2005"/>
    <x v="19"/>
    <n v="1811"/>
    <n v="454"/>
    <x v="1"/>
  </r>
  <r>
    <x v="15"/>
    <s v="FDOT-05"/>
    <s v="Education Efforts"/>
    <s v="Pamphlets, PSAs, illicit discharge program."/>
    <s v="Stormwater"/>
    <s v="Education Efforts"/>
    <s v="Ongoing"/>
    <s v="2005"/>
    <x v="0"/>
    <n v="253"/>
    <n v="54"/>
    <x v="1"/>
  </r>
  <r>
    <x v="15"/>
    <s v="FDOT-06"/>
    <s v="Street Sweeping"/>
    <s v="Street sweeping."/>
    <s v="Stormwater"/>
    <s v="Street Sweeping"/>
    <s v="Ongoing"/>
    <s v="2002"/>
    <x v="0"/>
    <n v="473"/>
    <n v="346"/>
    <x v="1"/>
  </r>
  <r>
    <x v="15"/>
    <s v="FDOT-07"/>
    <s v="Ditch Blocked Swales"/>
    <s v="Swales with ditch blocks. Facility ID = 12020-3538-02."/>
    <s v="Stormwater"/>
    <s v="Grass swales with swale blocks or raised culverts"/>
    <s v="Completed"/>
    <s v="1990"/>
    <x v="2"/>
    <n v="273"/>
    <n v="0"/>
    <x v="1"/>
  </r>
  <r>
    <x v="15"/>
    <s v="FDOT-08"/>
    <s v="Ditch Blocked Swales"/>
    <s v="Swales with ditch blocks. Facility ID = 12020-3541-01."/>
    <s v="Stormwater"/>
    <s v="Grass swales with swale blocks or raised culverts"/>
    <s v="Completed"/>
    <s v="1989"/>
    <x v="2"/>
    <n v="179"/>
    <n v="0"/>
    <x v="1"/>
  </r>
  <r>
    <x v="15"/>
    <s v="FDOT-09"/>
    <s v="Ditch Blocked Swales"/>
    <s v="Swales with ditch blocks."/>
    <s v="Stormwater"/>
    <s v="Grass swales with swale blocks or raised culverts"/>
    <s v="Completed"/>
    <s v="NA"/>
    <x v="2"/>
    <n v="318"/>
    <n v="0"/>
    <x v="1"/>
  </r>
  <r>
    <x v="15"/>
    <s v="FDOT-10"/>
    <s v="Swales without Ditch Blocks"/>
    <s v="Swales without blocks."/>
    <s v="Stormwater"/>
    <s v="Grass swales without swale blocks or raised culverts"/>
    <s v="Completed"/>
    <s v="NA"/>
    <x v="2"/>
    <n v="4617"/>
    <n v="0"/>
    <x v="1"/>
  </r>
  <r>
    <x v="15"/>
    <s v="FDOT-11"/>
    <s v="Existing Stormwater Wet Ponds"/>
    <s v="F12001-3516-01."/>
    <s v="Stormwater"/>
    <s v="Wet Detention Pond"/>
    <s v="Completed"/>
    <s v="1995"/>
    <x v="2"/>
    <n v="225"/>
    <n v="0"/>
    <x v="1"/>
  </r>
  <r>
    <x v="15"/>
    <s v="FDOT-12"/>
    <s v="Existing Stormwater Wet Ponds"/>
    <s v="F12001-3516-02."/>
    <s v="Stormwater"/>
    <s v="Wet Detention Pond"/>
    <s v="Completed"/>
    <s v="1995"/>
    <x v="2"/>
    <n v="225"/>
    <n v="0"/>
    <x v="1"/>
  </r>
  <r>
    <x v="15"/>
    <s v="FDOT-13"/>
    <s v="Existing Stormwater Wet Ponds"/>
    <s v="F12040-3514-01."/>
    <s v="Stormwater"/>
    <s v="Wet Detention Pond"/>
    <s v="Completed"/>
    <s v="2002"/>
    <x v="2"/>
    <n v="225"/>
    <n v="0"/>
    <x v="1"/>
  </r>
  <r>
    <x v="15"/>
    <s v="FDOT-14"/>
    <s v="Existing Stormwater Wet Ponds"/>
    <s v="F12040-3515-01."/>
    <s v="Stormwater"/>
    <s v="Wet Detention Pond"/>
    <s v="Completed"/>
    <s v="2002"/>
    <x v="2"/>
    <n v="225"/>
    <n v="0"/>
    <x v="1"/>
  </r>
  <r>
    <x v="15"/>
    <s v="FDOT-15"/>
    <s v="Existing Stormwater Wet Ponds"/>
    <s v="F12040-3515-02."/>
    <s v="Stormwater"/>
    <s v="Wet Detention Pond"/>
    <s v="Completed"/>
    <s v="2002"/>
    <x v="2"/>
    <n v="225"/>
    <n v="0"/>
    <x v="1"/>
  </r>
  <r>
    <x v="15"/>
    <s v="FDOT-16"/>
    <s v="Existing Stormwater Wet Ponds"/>
    <s v="F12040-3515-03."/>
    <s v="Stormwater"/>
    <s v="Wet Detention Pond"/>
    <s v="Completed"/>
    <s v="2002"/>
    <x v="2"/>
    <n v="225"/>
    <n v="0"/>
    <x v="1"/>
  </r>
  <r>
    <x v="15"/>
    <s v="FDOT-17"/>
    <s v="Existing Stormwater Wet Ponds"/>
    <s v="F12040-3515-04."/>
    <s v="Stormwater"/>
    <s v="Wet Detention Pond"/>
    <s v="Completed"/>
    <s v="2002"/>
    <x v="2"/>
    <n v="225"/>
    <n v="0"/>
    <x v="1"/>
  </r>
  <r>
    <x v="15"/>
    <s v="FDOT-18"/>
    <s v="Existing Stormwater Wet Ponds"/>
    <s v="F12060-3530-03."/>
    <s v="Stormwater"/>
    <s v="Wet Detention Pond"/>
    <s v="Completed"/>
    <s v="1996"/>
    <x v="2"/>
    <n v="225"/>
    <n v="0"/>
    <x v="1"/>
  </r>
  <r>
    <x v="15"/>
    <s v="FDOT-19"/>
    <s v="Existing Stormwater Wet Ponds"/>
    <s v="F12060-3533-01."/>
    <s v="Stormwater"/>
    <s v="Wet Detention Pond"/>
    <s v="Completed"/>
    <s v="2002"/>
    <x v="2"/>
    <n v="225"/>
    <n v="0"/>
    <x v="1"/>
  </r>
  <r>
    <x v="15"/>
    <s v="FDOT-20"/>
    <s v="Existing Stormwater Wet Ponds"/>
    <s v="F12060-3533-02."/>
    <s v="Stormwater"/>
    <s v="Wet Detention Pond"/>
    <s v="Completed"/>
    <s v="2002"/>
    <x v="2"/>
    <n v="225"/>
    <n v="0"/>
    <x v="1"/>
  </r>
  <r>
    <x v="15"/>
    <s v="FDOT-21"/>
    <s v="Existing Stormwater Wet Ponds"/>
    <s v="F12060-3533-03."/>
    <s v="Stormwater"/>
    <s v="Wet Detention Pond"/>
    <s v="Completed"/>
    <s v="2002"/>
    <x v="2"/>
    <n v="225"/>
    <n v="0"/>
    <x v="1"/>
  </r>
  <r>
    <x v="15"/>
    <s v="FDOT-22"/>
    <s v="State Road (SR) 78 Project"/>
    <s v="Wet detention pond. FM195705-1, Pond SMF 1A."/>
    <s v="Stormwater"/>
    <s v="Wet Detention Pond"/>
    <s v="Completed"/>
    <s v="2009"/>
    <x v="2"/>
    <n v="36"/>
    <n v="10"/>
    <x v="1"/>
  </r>
  <r>
    <x v="15"/>
    <s v="FDOT-23"/>
    <s v="State Road (SR) 78 Project"/>
    <s v="Wet detention pond. FM195705-1, Pond SMF 1D."/>
    <s v="Stormwater"/>
    <s v="Wet Detention Pond"/>
    <s v="Completed"/>
    <s v="2009"/>
    <x v="2"/>
    <n v="44"/>
    <n v="12"/>
    <x v="1"/>
  </r>
  <r>
    <x v="15"/>
    <s v="FDOT-24"/>
    <s v="State Road (SR) 78 Project"/>
    <s v="Wet detention pond. FM195705-1, Pond SMF 2B."/>
    <s v="Stormwater"/>
    <s v="Wet Detention Pond"/>
    <s v="Completed"/>
    <s v="2009"/>
    <x v="2"/>
    <n v="67"/>
    <n v="18"/>
    <x v="1"/>
  </r>
  <r>
    <x v="15"/>
    <s v="FDOT-25"/>
    <s v="State Road (SR) 78 Project"/>
    <s v="Wet detention pond. FM195705-1, Pond SMF 4C."/>
    <s v="Stormwater"/>
    <s v="Wet Detention Pond"/>
    <s v="Completed"/>
    <s v="2009"/>
    <x v="2"/>
    <n v="101"/>
    <n v="27"/>
    <x v="1"/>
  </r>
  <r>
    <x v="15"/>
    <s v="FDOT-26"/>
    <s v="SR 82 from Lee Blvd to Shawnee Road"/>
    <s v="Funding Partnership with LAMSID (formerly known as [fka] ECWCD) for SW Weirs Project."/>
    <s v="Stormwater"/>
    <s v="Control Structure"/>
    <s v="Completed"/>
    <s v="TBD"/>
    <x v="20"/>
    <n v="0"/>
    <n v="0"/>
    <x v="1"/>
  </r>
  <r>
    <x v="15"/>
    <s v="FDOT-27"/>
    <s v="SR 82 from Lee Blvd to Shawnee Road"/>
    <s v="Funding Partnership with LAMSID (fka ECWCD) for West Marsh Preserve."/>
    <s v="Stormwater"/>
    <s v="Stormwater Treatment Areas (STAs)"/>
    <s v="Completed"/>
    <s v="2017"/>
    <x v="1"/>
    <n v="0"/>
    <n v="0"/>
    <x v="1"/>
  </r>
  <r>
    <x v="15"/>
    <s v="FDOT-28"/>
    <s v="SR 82 from Shawnee Rd to Alabama Road"/>
    <s v="Funding Partnership with LAMSID (fka ECWCD) for Moving Water South PH II, Hendry Canal Widening."/>
    <s v="Stormwater"/>
    <s v="Regional Stormwater Treatment"/>
    <s v="Completed"/>
    <s v="2018"/>
    <x v="1"/>
    <n v="0"/>
    <n v="0"/>
    <x v="1"/>
  </r>
  <r>
    <x v="15"/>
    <s v="FDOT-29"/>
    <s v="SR 80 from Dalton Lane to CR 833 (408286-5)"/>
    <s v="Widening project provided extra nutrient removal in treatment ponds."/>
    <s v="Stormwater"/>
    <s v="Wet Detention Pond"/>
    <s v="Completed"/>
    <s v="2017"/>
    <x v="1"/>
    <n v="218"/>
    <n v="24"/>
    <x v="2"/>
  </r>
  <r>
    <x v="15"/>
    <s v="FDOT-30"/>
    <s v="SR 82 from Gator Slough Lane to SR 29 (430849-1)"/>
    <s v="Widening project provided extra nutrient removal in treatment Pond 4."/>
    <s v="Stormwater"/>
    <s v="Wet Detention Pond"/>
    <s v="Completed"/>
    <s v="2019"/>
    <x v="21"/>
    <n v="71"/>
    <n v="15"/>
    <x v="2"/>
  </r>
  <r>
    <x v="15"/>
    <s v="FDOT-31"/>
    <s v="Six Mile Cypress Preserve North Hydrologic Restoration project"/>
    <s v="Hydrologic restoration project."/>
    <s v="Stormwater"/>
    <s v="Hydrologic Restoration"/>
    <s v="Completed"/>
    <s v="2003"/>
    <x v="19"/>
    <n v="718"/>
    <n v="134"/>
    <x v="1"/>
  </r>
  <r>
    <x v="16"/>
    <s v="FH-01"/>
    <s v="Public Education and Outreach"/>
    <s v="Updates on BMAP and requirements during annual landowner meetings."/>
    <s v="Stormwater"/>
    <s v="Education Efforts"/>
    <s v="Planned"/>
    <s v="2020"/>
    <x v="0"/>
    <n v="0"/>
    <n v="0"/>
    <x v="0"/>
  </r>
  <r>
    <x v="16"/>
    <s v="FH-02"/>
    <s v="FDACS BMP Assistance"/>
    <s v="Provide assistance to FDACS, as needed, to encourage landowners to enroll in BMPs."/>
    <s v="Agriculture"/>
    <s v="Agricultural BMPs"/>
    <s v="Planned"/>
    <s v="2020"/>
    <x v="0"/>
    <n v="0"/>
    <n v="0"/>
    <x v="0"/>
  </r>
  <r>
    <x v="16"/>
    <s v="FH-03"/>
    <s v="Nutrient Controls"/>
    <s v="No application of fertilizer in district's rights-of-way."/>
    <s v="Stormwater"/>
    <s v="Fertilizer Cessation"/>
    <s v="Completed"/>
    <s v="2020"/>
    <x v="1"/>
    <n v="0"/>
    <n v="0"/>
    <x v="0"/>
  </r>
  <r>
    <x v="16"/>
    <s v="FH-04"/>
    <s v="Slow Velocity in the Main Canal"/>
    <s v="Minimize sediment transport by slowing the velocity in main canal near main discharge structure."/>
    <s v="Stormwater"/>
    <s v="Control Structure"/>
    <s v="Planned"/>
    <s v="2021"/>
    <x v="6"/>
    <n v="0"/>
    <n v="0"/>
    <x v="0"/>
  </r>
  <r>
    <x v="16"/>
    <s v="FH-05"/>
    <s v="Control Structures"/>
    <s v="Annual maintenance of water control structures."/>
    <s v="Stormwater"/>
    <s v="Control Structure"/>
    <s v="Ongoing"/>
    <s v="2021"/>
    <x v="0"/>
    <n v="0"/>
    <n v="0"/>
    <x v="0"/>
  </r>
  <r>
    <x v="17"/>
    <s v="GG-01"/>
    <s v="Public Education and Outreach"/>
    <s v="Updates on BMAP and requirements during annual landowner meetings."/>
    <s v="Stormwater"/>
    <s v="Education Efforts"/>
    <s v="Planned"/>
    <s v="2020"/>
    <x v="0"/>
    <n v="0"/>
    <n v="0"/>
    <x v="2"/>
  </r>
  <r>
    <x v="17"/>
    <s v="GG-02"/>
    <s v="FDACS BMP Assistance"/>
    <s v="Provide assistance to FDACS, as needed, to encourage landowners to enroll in BMPs."/>
    <s v="Agriculture"/>
    <s v="Agricultural BMPs"/>
    <s v="Planned"/>
    <s v="2020"/>
    <x v="0"/>
    <n v="0"/>
    <n v="0"/>
    <x v="2"/>
  </r>
  <r>
    <x v="17"/>
    <s v="GG-03"/>
    <s v="Nutrient Controls"/>
    <s v="No application of fertilizer in district's rights-of-way."/>
    <s v="Stormwater"/>
    <s v="Fertilizer Cessation"/>
    <s v="Completed"/>
    <s v="2020"/>
    <x v="1"/>
    <n v="0"/>
    <n v="0"/>
    <x v="2"/>
  </r>
  <r>
    <x v="17"/>
    <s v="GG-04"/>
    <s v="Canal/Ditch Bank Berms"/>
    <s v="Minimize sediment transport by constructing berms on top of canal/ditch banks and promoting vegetation cover."/>
    <s v="Stormwater"/>
    <s v="Shoreline Stabilization"/>
    <s v="Planned"/>
    <s v="2021"/>
    <x v="6"/>
    <n v="0"/>
    <n v="0"/>
    <x v="2"/>
  </r>
  <r>
    <x v="17"/>
    <s v="GG-05"/>
    <s v="Control Structures"/>
    <s v="Annual maintenance of water control structures."/>
    <s v="Stormwater"/>
    <s v="Control Structure"/>
    <s v="Ongoing"/>
    <s v="2021"/>
    <x v="0"/>
    <n v="0"/>
    <n v="0"/>
    <x v="2"/>
  </r>
  <r>
    <x v="18"/>
    <s v="GC-01"/>
    <s v="Education and Outreach"/>
    <s v="FYN; landscaping, irrigation, and fertilizer ordinances; PSAs, pamphlets, website, and illicit discharge program."/>
    <s v="Stormwater"/>
    <s v="Education Efforts"/>
    <s v="Completed"/>
    <s v="2014"/>
    <x v="4"/>
    <n v="1564"/>
    <n v="419"/>
    <x v="2"/>
  </r>
  <r>
    <x v="18"/>
    <s v="GC-02"/>
    <s v="Glades County Caloosahatchee River &amp; Estuary Area Wastewater Grant"/>
    <s v="Elimination of aging and/or failing existing septic systems in the City of Moore Haven. The Project also provides for additional conveyance capacity for additional homes and businesses."/>
    <s v="Wastewater"/>
    <s v="OSTDS Phase Out"/>
    <s v="Underway"/>
    <s v="2018"/>
    <x v="16"/>
    <n v="1253"/>
    <n v="0"/>
    <x v="0"/>
  </r>
  <r>
    <x v="18"/>
    <s v="GC-03"/>
    <s v="Glades County Business Park Wetlands"/>
    <s v="Wetland maintenance and planting agreement."/>
    <s v="Stormwater"/>
    <s v="Constructed Wetland Treatment"/>
    <s v="Completed"/>
    <s v="2019"/>
    <x v="18"/>
    <n v="0"/>
    <n v="0"/>
    <x v="0"/>
  </r>
  <r>
    <x v="18"/>
    <s v="GC-04"/>
    <s v="U.S. 27 Corridor Utility Infrastructure"/>
    <s v="Install wastewater infrastructure across the Caloosahatchee River to connect to existing force main at 8th St and U.S. 27 and to Sportsman Village RV package plant."/>
    <s v="Wastewater"/>
    <s v="OSTDS Phase Out"/>
    <s v="Underway"/>
    <s v="2021"/>
    <x v="16"/>
    <n v="0"/>
    <n v="0"/>
    <x v="0"/>
  </r>
  <r>
    <x v="19"/>
    <s v="HC-01"/>
    <s v="Four Corners MSBU / County Line Ditch Widening"/>
    <s v="Residents near the project area experience frequent flooding due to the lack of drainage capacity. Improvements will allow the upstream watershed to pass through a system that will reduce nutrient loading prior to discharging to the river downstream."/>
    <s v="Stormwater"/>
    <s v="Retention/Detention BMP Retrofit with Nutrient Reducing Media"/>
    <s v="Underway"/>
    <s v="2023"/>
    <x v="15"/>
    <n v="0"/>
    <n v="0"/>
    <x v="2"/>
  </r>
  <r>
    <x v="19"/>
    <s v="HC-02"/>
    <s v="North LaBelle Water Quality"/>
    <s v="Provide water quality components to treat stormwater along Mohawk Avenue prior to discharging into the Roy Brown Canal and flowing into the Caloosahatchee River."/>
    <s v="Stormwater"/>
    <s v="Retention/Detention BMP Retrofit with Nutrient Reducing Media"/>
    <s v="Planned"/>
    <s v="2025"/>
    <x v="22"/>
    <n v="0"/>
    <n v="0"/>
    <x v="2"/>
  </r>
  <r>
    <x v="19"/>
    <s v="HC-03"/>
    <s v="Phase 1 of a Force Main Extension from Airglades Airport to the City of Clewiston"/>
    <s v="Hendry County will construct a force main to extend from the Airglades Airport to City of Clewiston. The work consists of constructing a wastewater transmission system to convey raw wastewater from the Airglades Airport WWTP to City of Clewiston."/>
    <s v="Wastewater"/>
    <s v="WWTF Upgrade"/>
    <s v="Underway"/>
    <s v="2016"/>
    <x v="16"/>
    <n v="0"/>
    <n v="0"/>
    <x v="0"/>
  </r>
  <r>
    <x v="19"/>
    <s v="HC-04"/>
    <s v="Hendry County Port LaBelle Utility System Cast Iron Sewer Pipe Replacement"/>
    <s v="Repairing and/or replacing damaged or leaking pipe by installing a liner or replacement with new pipe. Mechanically cleaning a portion of the gravity sewer main that is cast iron pipe. The main will be inspected and clay and cast iron pipe will be lined."/>
    <s v="Wastewater - Nutrient Projects Ineligible for Credit"/>
    <s v="Sanitary Sewer and Wastewater Treatment Facility (WWTF) Maintenance"/>
    <s v="Completed"/>
    <s v="2016"/>
    <x v="3"/>
    <n v="0"/>
    <n v="0"/>
    <x v="2"/>
  </r>
  <r>
    <x v="19"/>
    <s v="HC-05"/>
    <s v="Hendry County Port LaBelle Utility System Wastewater Collection System - Port LaBelle Unit 1"/>
    <s v="Design and permit and construction of a wastewater collection system and wastewater force main pumping system to serve the unsewered sections of Unit No. 1 of Port LaBelle."/>
    <s v="Wastewater"/>
    <s v="OSTDS Phase Out"/>
    <s v="Underway"/>
    <s v="2024"/>
    <x v="17"/>
    <n v="0"/>
    <n v="0"/>
    <x v="2"/>
  </r>
  <r>
    <x v="19"/>
    <s v="HC-06"/>
    <s v="Hendry County Port LaBelle Utility System Gravity Sewer Line Rehabilitation - Port LaBelle Units 1, 4, &amp; 5"/>
    <s v="The rehabilitation of the existing gravity sewer system serving Port LaBelle Units 1, 4 and 5. The purpose is to reduce infiltration and inflow in the aging gravity sewer collection system by lining the piping within the gravity sewer collection system."/>
    <s v="Wastewater - Nutrient Projects Ineligible for Credit"/>
    <s v="Sanitary Sewer and Wastewater Treatment Facility (WWTF) Maintenance"/>
    <s v="Planned"/>
    <s v="2024"/>
    <x v="15"/>
    <n v="0"/>
    <n v="0"/>
    <x v="2"/>
  </r>
  <r>
    <x v="19"/>
    <s v="HC-07"/>
    <s v="Hendry County Port LaBelle Utility System Wastewater Collection System - Port LaBelle Units 2 &amp; 3"/>
    <s v="Design and permit of a wastewater collection system and wastewater force main pumping system to serve the unsewered sections of Unit Nos. 2 and 3 of Port LaBelle. And construction of the said system for Unit No. 2."/>
    <s v="Wastewater"/>
    <s v="OSTDS Phase Out"/>
    <s v="Planned"/>
    <s v="2024"/>
    <x v="14"/>
    <n v="0"/>
    <n v="0"/>
    <x v="2"/>
  </r>
  <r>
    <x v="19"/>
    <s v="HC-08"/>
    <s v="Hendry County Port LaBelle Utility System Wastewater Treatment Plant Expansion"/>
    <s v="The Port LaBelle Utility System Wastewater Treatment Plant is in need of expansion to provide additional plant capacity as rapid growth is expected to continue in the Port LaBelle area and the eventual increase in residential connections that will occur."/>
    <s v="Wastewater - Nutrient Projects Ineligible for Credit"/>
    <s v="Wastewater Service Area Expansion"/>
    <s v="Planned"/>
    <s v="2024"/>
    <x v="14"/>
    <n v="0"/>
    <n v="0"/>
    <x v="2"/>
  </r>
  <r>
    <x v="20"/>
    <s v="HH-01"/>
    <s v="Public Education and Outreach"/>
    <s v="Updates on BMAP and requirements during annual landowner meetings."/>
    <s v="Stormwater"/>
    <s v="Education Efforts"/>
    <s v="Planned"/>
    <s v="2020"/>
    <x v="0"/>
    <n v="0"/>
    <n v="0"/>
    <x v="0"/>
  </r>
  <r>
    <x v="20"/>
    <s v="HH-02"/>
    <s v="FDACS BMP Assistance"/>
    <s v="Provide assistance to FDACS, as needed, to encourage landowners to enroll in BMPs."/>
    <s v="Agriculture"/>
    <s v="Agricultural BMPs"/>
    <s v="Planned"/>
    <s v="2020"/>
    <x v="0"/>
    <n v="0"/>
    <n v="0"/>
    <x v="0"/>
  </r>
  <r>
    <x v="20"/>
    <s v="HH-03"/>
    <s v="Nutrient Controls"/>
    <s v="No application of fertilizer in district's rights-of-way."/>
    <s v="Stormwater"/>
    <s v="Fertilizer Cessation"/>
    <s v="Completed"/>
    <s v="2020"/>
    <x v="1"/>
    <n v="0"/>
    <n v="0"/>
    <x v="0"/>
  </r>
  <r>
    <x v="20"/>
    <s v="HH-04"/>
    <s v="Slow Velocity in the Main Canal"/>
    <s v="Minimize sediment transport by slowing velocity in main canal near main discharge structure."/>
    <s v="Stormwater"/>
    <s v="Control Structure"/>
    <s v="Planned"/>
    <s v="2021"/>
    <x v="6"/>
    <n v="0"/>
    <n v="0"/>
    <x v="0"/>
  </r>
  <r>
    <x v="20"/>
    <s v="HH-05"/>
    <s v="Control Structures"/>
    <s v="Annual maintenance of water control structures."/>
    <s v="Stormwater"/>
    <s v="Control Structure"/>
    <s v="Ongoing"/>
    <s v="2021"/>
    <x v="0"/>
    <n v="0"/>
    <n v="0"/>
    <x v="0"/>
  </r>
  <r>
    <x v="21"/>
    <s v="LA-01"/>
    <s v="Education/Pollution Prevention/Fertilizer"/>
    <s v="Pollution prevention and fertilizer education."/>
    <s v="Stormwater"/>
    <s v="Education Efforts"/>
    <s v="Ongoing"/>
    <s v="TBD"/>
    <x v="0"/>
    <n v="982"/>
    <n v="144"/>
    <x v="1"/>
  </r>
  <r>
    <x v="21"/>
    <m/>
    <s v="Education/Pollution Prevention/Fertilizer"/>
    <s v="Pollution prevention and fertilizer education."/>
    <s v="Stormwater"/>
    <s v="Education Efforts"/>
    <s v="Ongoing"/>
    <s v="TBD"/>
    <x v="0"/>
    <n v="897"/>
    <n v="132"/>
    <x v="2"/>
  </r>
  <r>
    <x v="21"/>
    <s v="LA-02"/>
    <s v="Freshwater Canal Detention"/>
    <s v="Regulation of freshwater canals through existing control structures."/>
    <s v="Stormwater"/>
    <s v="Control Structure"/>
    <s v="Completed"/>
    <s v="TBD"/>
    <x v="2"/>
    <n v="5624"/>
    <n v="943"/>
    <x v="1"/>
  </r>
  <r>
    <x v="21"/>
    <m/>
    <s v="Freshwater Canal Detention"/>
    <s v="Regulation of freshwater canals through existing control structures."/>
    <s v="Stormwater"/>
    <s v="Control Structure"/>
    <s v="Completed"/>
    <s v="TBD"/>
    <x v="2"/>
    <n v="5256"/>
    <n v="522"/>
    <x v="2"/>
  </r>
  <r>
    <x v="21"/>
    <s v="LA-03"/>
    <s v="Weir Elevation Improvements"/>
    <s v="Replacement of weir structures at increased control elevations to provide additional attenuation."/>
    <s v="Stormwater"/>
    <s v="Control Structure"/>
    <s v="Completed"/>
    <s v="TBD"/>
    <x v="2"/>
    <n v="5343"/>
    <n v="896"/>
    <x v="1"/>
  </r>
  <r>
    <x v="21"/>
    <m/>
    <s v="Weir Elevation Improvements"/>
    <s v="Replacement of weir structures at increased control elevations to provide additional attenuation."/>
    <s v="Stormwater"/>
    <s v="Control Structure"/>
    <s v="Completed"/>
    <s v="TBD"/>
    <x v="2"/>
    <n v="4992"/>
    <n v="496"/>
    <x v="2"/>
  </r>
  <r>
    <x v="21"/>
    <s v="LA-04"/>
    <s v="Harn's Marsh Phases I and II"/>
    <s v="Replacement of weir structures and redirection of flows into filter marsh."/>
    <s v="Stormwater"/>
    <s v="Control Structure"/>
    <s v="Completed"/>
    <s v="TBD"/>
    <x v="2"/>
    <n v="0"/>
    <n v="0"/>
    <x v="1"/>
  </r>
  <r>
    <x v="21"/>
    <s v="LA-05"/>
    <s v="Jim Flemming Eco-Park"/>
    <s v="Wetland rehydration and treatment."/>
    <s v="Stormwater"/>
    <s v="Hydrologic Restoration"/>
    <s v="Completed"/>
    <s v="TBD"/>
    <x v="2"/>
    <n v="7942"/>
    <n v="1716"/>
    <x v="1"/>
  </r>
  <r>
    <x v="21"/>
    <s v="LA-06"/>
    <s v="Mirror Lake Phase I"/>
    <s v="Detention pond."/>
    <s v="Stormwater"/>
    <s v="Wet Detention Pond"/>
    <s v="Completed"/>
    <s v="TBD"/>
    <x v="11"/>
    <n v="819"/>
    <n v="127"/>
    <x v="1"/>
  </r>
  <r>
    <x v="21"/>
    <s v="LA-07"/>
    <s v="Aquifer Benefit and Storage for Orange River Basin (Southwest Lehigh Weirs)"/>
    <s v="Increase canal control elevations and local groundwater levels by constructing 25 new weirs."/>
    <s v="Stormwater"/>
    <s v="Control Structure"/>
    <s v="Completed"/>
    <s v="2016"/>
    <x v="20"/>
    <n v="5551"/>
    <n v="935"/>
    <x v="1"/>
  </r>
  <r>
    <x v="21"/>
    <s v="LA-08"/>
    <s v="S-AW-2 Weir Elevation Improvements"/>
    <s v="Replacement of weir structures at increase control elevations to provide additional attenuation."/>
    <s v="Stormwater"/>
    <s v="Control Structure"/>
    <s v="Completed"/>
    <s v="2016"/>
    <x v="20"/>
    <n v="416"/>
    <n v="61"/>
    <x v="1"/>
  </r>
  <r>
    <x v="21"/>
    <s v="LA-09"/>
    <s v="Mirror Lake Phase 2"/>
    <s v="Detention pond."/>
    <s v="Stormwater"/>
    <s v="Wet Detention Pond"/>
    <s v="Completed"/>
    <s v="2017"/>
    <x v="5"/>
    <n v="739"/>
    <n v="109"/>
    <x v="1"/>
  </r>
  <r>
    <x v="21"/>
    <s v="LA-10"/>
    <s v="West Marsh Preserve"/>
    <s v="Wetland rehydration and treatment."/>
    <s v="Stormwater"/>
    <s v="Hydrologic Restoration"/>
    <s v="Completed"/>
    <s v="2017"/>
    <x v="1"/>
    <n v="1302"/>
    <n v="217"/>
    <x v="1"/>
  </r>
  <r>
    <x v="21"/>
    <s v="LA-11"/>
    <s v="S-H-2 Weir Replacement"/>
    <s v="Replace failed fabriform weir."/>
    <s v="Stormwater"/>
    <s v="Control Structure"/>
    <s v="Completed"/>
    <s v="2018"/>
    <x v="23"/>
    <n v="106"/>
    <n v="8"/>
    <x v="2"/>
  </r>
  <r>
    <x v="21"/>
    <s v="LA-12"/>
    <s v="Hendry Canal Widening"/>
    <s v="Widen three miles of Hendry Ext. Canal. Create additional stormwater storage within the canal system."/>
    <s v="Stormwater"/>
    <s v="Hydrologic Restoration"/>
    <s v="Completed"/>
    <s v="2020"/>
    <x v="18"/>
    <n v="0"/>
    <n v="0"/>
    <x v="2"/>
  </r>
  <r>
    <x v="21"/>
    <s v="LA-13"/>
    <s v="CREST"/>
    <s v="Purchased 100 acres agricultural land to construct STA."/>
    <s v="Load Tracking"/>
    <s v="Land Use Change"/>
    <s v="Completed"/>
    <s v="2018"/>
    <x v="5"/>
    <n v="528"/>
    <n v="70"/>
    <x v="2"/>
  </r>
  <r>
    <x v="21"/>
    <s v="LA-14"/>
    <s v="CREST"/>
    <s v="Construct STA."/>
    <s v="Stormwater"/>
    <s v="Stormwater Treatment Areas (STAs)"/>
    <s v="Underway"/>
    <s v="2021"/>
    <x v="15"/>
    <n v="19958"/>
    <n v="2732"/>
    <x v="2"/>
  </r>
  <r>
    <x v="21"/>
    <s v="LA-15"/>
    <s v="GS-10"/>
    <s v="Construct STA."/>
    <s v="Stormwater"/>
    <s v="Stormwater Treatment Areas (STAs)"/>
    <s v="Planned"/>
    <s v="2021"/>
    <x v="24"/>
    <n v="0"/>
    <n v="0"/>
    <x v="2"/>
  </r>
  <r>
    <x v="21"/>
    <s v="LA-16"/>
    <s v="S-BH-2"/>
    <s v="Replacement of weir structures at increase control elevations to provide additional attenuation."/>
    <s v="Stormwater"/>
    <s v="Control Structure"/>
    <s v="Completed"/>
    <s v="2021"/>
    <x v="18"/>
    <n v="0"/>
    <n v="0"/>
    <x v="2"/>
  </r>
  <r>
    <x v="21"/>
    <s v="LA-17"/>
    <s v="S-CP-1"/>
    <s v="Replacement of weir structures at increase control elevations to provide additional attenuation."/>
    <s v="Stormwater"/>
    <s v="Control Structure"/>
    <s v="Completed"/>
    <s v="2021"/>
    <x v="21"/>
    <n v="0"/>
    <n v="0"/>
    <x v="1"/>
  </r>
  <r>
    <x v="21"/>
    <s v="LA-18"/>
    <s v="S-R-1"/>
    <s v="Replacement of weir structures at increase control elevations to provide additional attenuation."/>
    <s v="Stormwater"/>
    <s v="Control Structure"/>
    <s v="Completed"/>
    <s v="2020"/>
    <x v="1"/>
    <n v="0"/>
    <n v="0"/>
    <x v="1"/>
  </r>
  <r>
    <x v="22"/>
    <s v="LC-01"/>
    <s v="Yellow Fever Creek Preserve"/>
    <s v="Land purchase and conversion to conservation land use."/>
    <s v="Load Tracking"/>
    <s v="Land Use Change"/>
    <s v="Completed"/>
    <s v="2012"/>
    <x v="7"/>
    <n v="66"/>
    <n v="31"/>
    <x v="1"/>
  </r>
  <r>
    <x v="22"/>
    <s v="LC-02"/>
    <s v="Billy's Creek Preserve"/>
    <s v="Land purchase and conversion to conservation land use."/>
    <s v="Load Tracking"/>
    <s v="Land Use Change"/>
    <s v="Completed"/>
    <s v="2012"/>
    <x v="7"/>
    <n v="47"/>
    <n v="2"/>
    <x v="1"/>
  </r>
  <r>
    <x v="22"/>
    <s v="LC-03"/>
    <s v="Six Mile Cypress Preserve"/>
    <s v="Land purchase and conversion to conservation land use."/>
    <s v="Load Tracking"/>
    <s v="Land Use Change"/>
    <s v="Completed"/>
    <s v="2012"/>
    <x v="7"/>
    <n v="1626"/>
    <n v="59"/>
    <x v="1"/>
  </r>
  <r>
    <x v="22"/>
    <s v="LC-05"/>
    <s v="Buckingham Trails Preserve"/>
    <s v="Land purchase and conversion to conservation land use."/>
    <s v="Load Tracking"/>
    <s v="Land Use Change"/>
    <s v="Completed"/>
    <s v="2012"/>
    <x v="7"/>
    <n v="1815"/>
    <n v="68"/>
    <x v="1"/>
  </r>
  <r>
    <x v="22"/>
    <s v="LC-06"/>
    <s v="Caloosahatchee Creeks Preserve"/>
    <s v="Land purchase and conversion to conservation land use."/>
    <s v="Load Tracking"/>
    <s v="Land Use Change"/>
    <s v="Completed"/>
    <s v="2012"/>
    <x v="7"/>
    <n v="89"/>
    <n v="11"/>
    <x v="1"/>
  </r>
  <r>
    <x v="22"/>
    <s v="LC-07"/>
    <s v="Deep Lagoon Preserve"/>
    <s v="Land purchase and conversion to conservation land use."/>
    <s v="Load Tracking"/>
    <s v="Land Use Change"/>
    <s v="Completed"/>
    <s v="2012"/>
    <x v="7"/>
    <n v="144"/>
    <n v="10"/>
    <x v="1"/>
  </r>
  <r>
    <x v="22"/>
    <s v="LC-08"/>
    <s v="Hickory Swamp Preserve"/>
    <s v="Land purchase and conversion to conservation land use."/>
    <s v="Load Tracking"/>
    <s v="Land Use Change"/>
    <s v="Completed"/>
    <s v="2012"/>
    <x v="7"/>
    <n v="226"/>
    <n v="9"/>
    <x v="1"/>
  </r>
  <r>
    <x v="22"/>
    <s v="LC-09"/>
    <s v="Orange River Preserve"/>
    <s v="Land purchase and conversion to conservation land use."/>
    <s v="Load Tracking"/>
    <s v="Land Use Change"/>
    <s v="Completed"/>
    <s v="2012"/>
    <x v="7"/>
    <n v="7"/>
    <n v="1"/>
    <x v="1"/>
  </r>
  <r>
    <x v="22"/>
    <s v="LC-10"/>
    <s v="Prairie Pines Preserve"/>
    <s v="Land purchase and conversion to conservation land use."/>
    <s v="Load Tracking"/>
    <s v="Land Use Change"/>
    <s v="Completed"/>
    <s v="2012"/>
    <x v="7"/>
    <n v="0"/>
    <n v="0"/>
    <x v="1"/>
  </r>
  <r>
    <x v="22"/>
    <s v="LC-11"/>
    <s v="Telegraph Creek Preserve"/>
    <s v="Land purchase and conversion to conservation land use."/>
    <s v="Load Tracking"/>
    <s v="Land Use Change"/>
    <s v="Completed"/>
    <s v="2012"/>
    <x v="7"/>
    <n v="4676"/>
    <n v="140"/>
    <x v="1"/>
  </r>
  <r>
    <x v="22"/>
    <s v="LC-12"/>
    <s v="West Marsh Preserve"/>
    <s v="Land purchase and conversion to conservation land use."/>
    <s v="Load Tracking"/>
    <s v="Land Use Change"/>
    <s v="Completed"/>
    <s v="2012"/>
    <x v="7"/>
    <n v="148"/>
    <n v="41"/>
    <x v="1"/>
  </r>
  <r>
    <x v="22"/>
    <s v="LC-13"/>
    <s v="Yellow Fever Creek Preserve"/>
    <s v="Land purchase and conversion to conservation land use."/>
    <s v="Load Tracking"/>
    <s v="Land Use Change"/>
    <s v="Completed"/>
    <s v="2012"/>
    <x v="7"/>
    <n v="34"/>
    <n v="48"/>
    <x v="1"/>
  </r>
  <r>
    <x v="22"/>
    <s v="LC-15"/>
    <s v="Education Efforts"/>
    <s v="FYN; landscape, irrigation, and fertilizer ordinances; pamphlets, PSAs, website, illicit discharge program; WETPLAN."/>
    <s v="Stormwater"/>
    <s v="Education Efforts"/>
    <s v="Ongoing"/>
    <s v="Prior to 2012"/>
    <x v="0"/>
    <n v="12957"/>
    <n v="4994"/>
    <x v="1"/>
  </r>
  <r>
    <x v="22"/>
    <s v="LC-16"/>
    <s v="Street Sweeping"/>
    <s v="Materials from roadway and gutter sweeping."/>
    <s v="Stormwater"/>
    <s v="Street Sweeping"/>
    <s v="Ongoing"/>
    <s v="2000"/>
    <x v="0"/>
    <n v="572"/>
    <n v="374"/>
    <x v="1"/>
  </r>
  <r>
    <x v="22"/>
    <s v="LC-17"/>
    <s v="North Fort Myers Surface Water Restoration: Powell Creek Extension and Lost Lane Levee"/>
    <s v="Conveyance improvements to increase residence time, rehydrate offsite wetlands on adjacent properties, and accommodate offsite flows."/>
    <s v="Stormwater"/>
    <s v="Hydrologic Restoration"/>
    <s v="Completed"/>
    <s v="Prior to 2012"/>
    <x v="11"/>
    <n v="13638"/>
    <n v="3536"/>
    <x v="1"/>
  </r>
  <r>
    <x v="22"/>
    <s v="LC-18"/>
    <s v="Whiskey Creek Weir Reconstruction"/>
    <s v="Retention lake weir repairs to restore originally intended design and operation."/>
    <s v="Stormwater"/>
    <s v="Control Structure"/>
    <s v="Completed"/>
    <s v="Prior to 2012"/>
    <x v="2"/>
    <n v="27712"/>
    <n v="9113"/>
    <x v="1"/>
  </r>
  <r>
    <x v="22"/>
    <s v="LC-19"/>
    <s v="Caloosahatchee Creeks East"/>
    <s v="Hydrologic restoration."/>
    <s v="Stormwater"/>
    <s v="Hydrologic Restoration"/>
    <s v="Completed"/>
    <s v="Prior to 2012"/>
    <x v="2"/>
    <n v="248"/>
    <n v="20"/>
    <x v="1"/>
  </r>
  <r>
    <x v="22"/>
    <s v="LC-20"/>
    <s v="Powell Creek Filter Marsh"/>
    <s v="Created wetland areas, boardwalks, and trails and a stabilized crossing of Powell Creek."/>
    <s v="Stormwater"/>
    <s v="Constructed Wetland Treatment"/>
    <s v="Completed"/>
    <s v="Prior to 2012"/>
    <x v="11"/>
    <n v="5245"/>
    <n v="2053"/>
    <x v="1"/>
  </r>
  <r>
    <x v="22"/>
    <s v="LC-21"/>
    <s v="Nalle Grade Stormwater Park"/>
    <s v="Dry retention and wet detention ponds."/>
    <s v="Stormwater"/>
    <s v="Stormwater Treatment Areas (STAs)"/>
    <s v="Completed"/>
    <s v="2019"/>
    <x v="18"/>
    <n v="12084"/>
    <n v="1027"/>
    <x v="1"/>
  </r>
  <r>
    <x v="22"/>
    <s v="LC-22"/>
    <s v="Deep Lagoon Hydrologic Restoration"/>
    <s v="Hydrologic restoration and enhancement, water conservation, wildlife habitat enhancement, and flood protection for surrounding area."/>
    <s v="Stormwater"/>
    <s v="Hydrologic Restoration"/>
    <s v="Completed"/>
    <s v="Prior to 2012"/>
    <x v="2"/>
    <n v="144"/>
    <n v="26"/>
    <x v="1"/>
  </r>
  <r>
    <x v="22"/>
    <s v="LC-23"/>
    <s v="Popash Creek Restoration"/>
    <s v="Hydrologic restoration to more natural flow regime by increasing water storage on property and improving both onsite and off-site flows."/>
    <s v="Stormwater"/>
    <s v="Hydrologic Restoration"/>
    <s v="Completed"/>
    <s v="Prior to 2012"/>
    <x v="2"/>
    <n v="272"/>
    <n v="44"/>
    <x v="1"/>
  </r>
  <r>
    <x v="22"/>
    <s v="LC-24"/>
    <s v="Billy's Creek Wetland"/>
    <s v="Billy Creek Filter Marsh Park."/>
    <s v="Stormwater"/>
    <s v="Constructed Wetland Treatment"/>
    <s v="Completed"/>
    <s v="Prior to 2012"/>
    <x v="2"/>
    <n v="948"/>
    <n v="807"/>
    <x v="1"/>
  </r>
  <r>
    <x v="22"/>
    <s v="LC-25"/>
    <s v="Caloosahatchee Creeks Preserve-West Restoration"/>
    <s v="Hydrologic restoration."/>
    <s v="Stormwater"/>
    <s v="Hydrologic Restoration"/>
    <s v="Completed"/>
    <s v="2015"/>
    <x v="12"/>
    <n v="16185"/>
    <n v="1368"/>
    <x v="1"/>
  </r>
  <r>
    <x v="22"/>
    <s v="LC-26"/>
    <s v="Yellow Fever Creek - Gator Slough Transfer Facility"/>
    <s v="Return historical flow from Gator Slough Canal system to Yellow Fever Creek. There are 114 acres in the BMAP being treated by this project, there are additional areas being treated outside of the BMAP boundary."/>
    <s v="Stormwater"/>
    <s v="Hydrologic Restoration"/>
    <s v="Completed"/>
    <s v="2021"/>
    <x v="21"/>
    <n v="102"/>
    <n v="118"/>
    <x v="1"/>
  </r>
  <r>
    <x v="22"/>
    <s v="LC-27"/>
    <s v="Prairie Pines Preserve Restoration"/>
    <s v="Restoration of historical flows and enhancement and restoration of wetlands."/>
    <s v="Stormwater"/>
    <s v="Hydrologic Restoration"/>
    <s v="Completed"/>
    <s v="2018"/>
    <x v="5"/>
    <n v="10356"/>
    <n v="837"/>
    <x v="1"/>
  </r>
  <r>
    <x v="22"/>
    <s v="LC-28"/>
    <s v="BMAP Plan Development - Basin Study"/>
    <s v="Basin study to identify pollutant sources and identify further actions to reach reduction goals."/>
    <s v="Nutrient Studies, Monitoring, and Enhanced Education - Ineligible for Credit"/>
    <s v="Study"/>
    <s v="Completed"/>
    <s v="2016"/>
    <x v="20"/>
    <n v="0"/>
    <n v="0"/>
    <x v="1"/>
  </r>
  <r>
    <x v="22"/>
    <s v="LC-29"/>
    <s v="Caloosahatchee River-North Fort Myers Nutrient and Bacteria Source Identification Study"/>
    <s v="Watershed study to investigate interactions between onsite sewage treatment and disposal systems (OSTDS), groundwater, and surface water in Caloosahatchee Estuary."/>
    <s v="Nutrient Studies, Monitoring, and Enhanced Education - Ineligible for Credit"/>
    <s v="Study"/>
    <s v="Completed"/>
    <s v="2017"/>
    <x v="1"/>
    <n v="0"/>
    <n v="0"/>
    <x v="1"/>
  </r>
  <r>
    <x v="22"/>
    <s v="LC-30"/>
    <s v="Waterway Estates Wastewater Treatment Facility (WWTF) Closure"/>
    <s v="Closure of facility with direct discharge to Caloosahatchee."/>
    <s v="Wastewater"/>
    <s v="WWTF Diversion to Reuse"/>
    <s v="Completed"/>
    <s v="2012"/>
    <x v="7"/>
    <n v="295"/>
    <n v="0"/>
    <x v="1"/>
  </r>
  <r>
    <x v="22"/>
    <s v="LC-31"/>
    <s v="Six Mile Cypress Preserve North Hydrologic Restoration"/>
    <s v="Wetland creation, addition of control structures, berms, berm breaches to connect natural and created wetlands, and restoration of historical hydrologic conditions to reduce discharge into Caloosahatchee River."/>
    <s v="Stormwater"/>
    <s v="Hydrologic Restoration"/>
    <s v="Completed"/>
    <s v="2013"/>
    <x v="11"/>
    <n v="725"/>
    <n v="194"/>
    <x v="1"/>
  </r>
  <r>
    <x v="22"/>
    <s v="LC-33"/>
    <s v="Telegraph Creek Preserve"/>
    <s v="Ditch blocks and native plantings in conveyances."/>
    <s v="Stormwater"/>
    <s v="Hydrologic Restoration"/>
    <s v="Completed"/>
    <s v="2016"/>
    <x v="20"/>
    <n v="421"/>
    <n v="44"/>
    <x v="1"/>
  </r>
  <r>
    <x v="22"/>
    <s v="LC-34"/>
    <s v="West Harnes Marsh"/>
    <s v="Creation and enhancement of wetland marsh ecosystem, including hydraulic connection for water quality improvement and stormwater attenuation."/>
    <s v="Stormwater"/>
    <s v="Constructed Wetland Treatment"/>
    <s v="Completed"/>
    <s v="2018"/>
    <x v="18"/>
    <n v="558"/>
    <n v="93"/>
    <x v="1"/>
  </r>
  <r>
    <x v="22"/>
    <s v="LC-35"/>
    <s v="C-43 Water Quality Treatment and Testing Facility Project (*study/land acquisition)"/>
    <s v="Project to demonstrate and implement cost-effective, wetland-based strategies for reduction of dissolved organic nitrogen (DON)."/>
    <s v="Nutrient Studies, Monitoring, and Enhanced Education - Ineligible for Credit"/>
    <s v="Study"/>
    <s v="Underway"/>
    <s v="2015"/>
    <x v="6"/>
    <n v="0"/>
    <n v="0"/>
    <x v="1"/>
  </r>
  <r>
    <x v="22"/>
    <s v="LC-38"/>
    <s v="Deep Lagoon Pollutant Load Reduction Phase 2-Watershed Analysis Report"/>
    <s v="Basin study to identify pollutant sources and identify further actions to reach reduction goals."/>
    <s v="Nutrient Studies, Monitoring, and Enhanced Education - Ineligible for Credit"/>
    <s v="Study"/>
    <s v="Completed"/>
    <s v="2018"/>
    <x v="5"/>
    <n v="0"/>
    <n v="0"/>
    <x v="1"/>
  </r>
  <r>
    <x v="22"/>
    <s v="LC-39"/>
    <s v="North Fort Myers Florida Power and Light (FPL) Feasibility Study"/>
    <s v="Study to identify areas of high nutrient loads and potential BMPs to improve water quality and reduce flooding."/>
    <s v="Nutrient Studies, Monitoring, and Enhanced Education - Ineligible for Credit"/>
    <s v="Study"/>
    <s v="Completed"/>
    <s v="2018"/>
    <x v="23"/>
    <n v="0"/>
    <n v="0"/>
    <x v="1"/>
  </r>
  <r>
    <x v="22"/>
    <s v="LC-40"/>
    <s v="Sunniland/Nine Mile Run Drainage Improvements"/>
    <s v="Replacement of failing water control structures (WCS) and reconnection of flow-ways to Hickory Swamp and Buckingham Trails Preserve."/>
    <s v="Stormwater"/>
    <s v="Hydrologic Restoration"/>
    <s v="Planned"/>
    <s v="2021"/>
    <x v="16"/>
    <n v="0"/>
    <n v="0"/>
    <x v="1"/>
  </r>
  <r>
    <x v="22"/>
    <s v="LC-41"/>
    <s v="Caloosahatchee Tributary Canal Rehabilitation: L-3"/>
    <s v="Reshaping canal banks, littoral planting, and possible addition of control structure(s)."/>
    <s v="Stormwater"/>
    <s v="Regional Stormwater Treatment"/>
    <s v="Completed"/>
    <s v="2021"/>
    <x v="18"/>
    <n v="985"/>
    <n v="190"/>
    <x v="1"/>
  </r>
  <r>
    <x v="22"/>
    <s v="LC-44"/>
    <s v="Powell Creek / Old Bridge Park Restoration"/>
    <s v="Filter marsh creation and BMPs."/>
    <s v="Stormwater"/>
    <s v="Constructed Wetland Treatment"/>
    <s v="Completed"/>
    <s v="2021"/>
    <x v="3"/>
    <n v="294"/>
    <n v="56.4"/>
    <x v="1"/>
  </r>
  <r>
    <x v="22"/>
    <s v="LC-45"/>
    <s v="Deep Lagoon Preserve Water Quality Improvement Project"/>
    <s v="Retention ponds, channel/ditch modifications, ditch blocks and pumped solutions."/>
    <s v="Stormwater"/>
    <s v="BMP Treatment Train"/>
    <s v="Canceled"/>
    <s v="NA"/>
    <x v="0"/>
    <n v="0"/>
    <n v="0"/>
    <x v="1"/>
  </r>
  <r>
    <x v="22"/>
    <s v="LC-46"/>
    <s v="Olga Shores Preserve Hydrological Restoration"/>
    <s v="Filter marsh creation. Best Management Practices (BMPs)."/>
    <s v="Stormwater"/>
    <s v="Hydrologic Restoration"/>
    <s v="Canceled"/>
    <s v="NA"/>
    <x v="0"/>
    <n v="0"/>
    <n v="0"/>
    <x v="1"/>
  </r>
  <r>
    <x v="22"/>
    <s v="LC-47"/>
    <s v="Microbial Source Tracking in Lee County Waterways"/>
    <s v="Watershed study to investigate interactions between OSTDS and surface water in the Caloosahatchee Estuary."/>
    <s v="Nutrient Studies, Monitoring, and Enhanced Education - Ineligible for Credit"/>
    <s v="Study"/>
    <s v="Completed"/>
    <s v="2021"/>
    <x v="21"/>
    <n v="0"/>
    <n v="0"/>
    <x v="1"/>
  </r>
  <r>
    <x v="22"/>
    <s v="LC-48"/>
    <s v="Olga Shores Preserve"/>
    <s v="Land purchase and conversion to conservation land use."/>
    <s v="Load Tracking"/>
    <s v="Land Use Change"/>
    <s v="Completed"/>
    <s v="2017"/>
    <x v="20"/>
    <n v="2"/>
    <n v="0"/>
    <x v="1"/>
  </r>
  <r>
    <x v="22"/>
    <s v="LC-49"/>
    <s v="Four Mile Cove"/>
    <s v="Land purchase and conversion to conservation land use."/>
    <s v="Load Tracking"/>
    <s v="Land Use Change"/>
    <s v="Completed"/>
    <s v="2020"/>
    <x v="1"/>
    <n v="24"/>
    <n v="6"/>
    <x v="1"/>
  </r>
  <r>
    <x v="22"/>
    <s v="LC-51"/>
    <s v="Master Wastewater Treatment Feasibility Analysis"/>
    <s v="Study to support the development of a County-wide Septic Conversion Master Plan (SCMP)."/>
    <s v="Nutrient Studies, Monitoring, and Enhanced Education - Ineligible for Credit"/>
    <s v="Study"/>
    <s v="Completed"/>
    <s v="2021"/>
    <x v="3"/>
    <n v="0"/>
    <n v="0"/>
    <x v="1"/>
  </r>
  <r>
    <x v="22"/>
    <s v="LC-54"/>
    <s v="Palm Creek Lower Filter Marsh"/>
    <s v="Development of a cellular pond and wetland network to assist in treatment of surface water for nutrient removal and related water quality improvement."/>
    <s v="Stormwater"/>
    <s v="BMP Treatment Train"/>
    <s v="Planned"/>
    <s v="2022"/>
    <x v="15"/>
    <n v="0"/>
    <n v="0"/>
    <x v="1"/>
  </r>
  <r>
    <x v="22"/>
    <s v="LC-04"/>
    <s v="Bob Jane's Preserve"/>
    <s v="Land purchase and conversion to conservation land use."/>
    <s v="Load Tracking"/>
    <s v="Land Use Change"/>
    <s v="Completed"/>
    <s v="2012"/>
    <x v="7"/>
    <n v="882"/>
    <n v="45"/>
    <x v="1"/>
  </r>
  <r>
    <x v="22"/>
    <m/>
    <s v="Bob Jane's Preserve"/>
    <s v="Land purchase and conversion to conservation land use."/>
    <s v="Load Tracking"/>
    <s v="Land Use Change"/>
    <s v="Completed"/>
    <s v="2012"/>
    <x v="7"/>
    <n v="19365"/>
    <n v="450"/>
    <x v="2"/>
  </r>
  <r>
    <x v="22"/>
    <s v="LC-32"/>
    <s v="Bob Jane's Preserve Environmental Restoration"/>
    <s v="Hydrologic improvements in portion of preserve via berms, beaches, and ditch blocks."/>
    <s v="Stormwater"/>
    <s v="Hydrologic Restoration"/>
    <s v="Completed"/>
    <s v="TBD"/>
    <x v="20"/>
    <n v="207"/>
    <n v="20"/>
    <x v="1"/>
  </r>
  <r>
    <x v="22"/>
    <m/>
    <s v="Bob Jane's Preserve Environmental Restoration"/>
    <s v="Hydrologic improvements in portion of preserve via berms, beaches, and ditch blocks."/>
    <s v="Stormwater"/>
    <s v="Hydrologic Restoration"/>
    <s v="Completed"/>
    <s v="TBD"/>
    <x v="5"/>
    <n v="1413"/>
    <n v="99"/>
    <x v="2"/>
  </r>
  <r>
    <x v="22"/>
    <s v="LC-42"/>
    <s v="Bob Janes Preserve Restoration Feasibility Study"/>
    <s v="Study to identify areas of high nutrient loads and potential BMPs to improve water quality, and restore historic hydrologic conditions."/>
    <s v="Nutrient Studies, Monitoring, and Enhanced Education - Ineligible for Credit"/>
    <s v="Study"/>
    <s v="Completed"/>
    <s v="2019"/>
    <x v="1"/>
    <n v="0"/>
    <n v="0"/>
    <x v="1"/>
  </r>
  <r>
    <x v="22"/>
    <s v="LC-43"/>
    <s v="GS-10"/>
    <s v="Land purchase and conversion to conservation land use."/>
    <s v="Load Tracking"/>
    <s v="Land Use Change"/>
    <s v="Completed"/>
    <s v="2019"/>
    <x v="23"/>
    <n v="20681"/>
    <n v="8915"/>
    <x v="1"/>
  </r>
  <r>
    <x v="22"/>
    <m/>
    <s v="GS-10"/>
    <s v="Land purchase and conversion to conservation land use."/>
    <s v="Load Tracking"/>
    <s v="Land Use Change"/>
    <s v="Completed"/>
    <s v="2019"/>
    <x v="23"/>
    <n v="14400"/>
    <n v="4954"/>
    <x v="2"/>
  </r>
  <r>
    <x v="22"/>
    <s v="LC-36"/>
    <s v="Fichter's Creek Restoration Project"/>
    <s v="Restoration of hydroperiod and water quality in Fichter's Creek."/>
    <s v="Stormwater"/>
    <s v="Hydrologic Restoration"/>
    <s v="Completed"/>
    <s v="2018"/>
    <x v="5"/>
    <n v="1705"/>
    <n v="114"/>
    <x v="2"/>
  </r>
  <r>
    <x v="22"/>
    <s v="LC-37"/>
    <s v="Spanish Creek at Daniel's Preserve Restoration"/>
    <s v="Restoration of wetland hydroperiod and sheet flow attenuation."/>
    <s v="Stormwater"/>
    <s v="Hydrologic Restoration"/>
    <s v="Completed"/>
    <s v="2014"/>
    <x v="25"/>
    <n v="1161"/>
    <n v="46"/>
    <x v="2"/>
  </r>
  <r>
    <x v="22"/>
    <s v="LC-50"/>
    <s v="Alva Scrub Preserve"/>
    <s v="Land purchase and conversion to conservation land use."/>
    <s v="Load Tracking"/>
    <s v="Land Use Change"/>
    <s v="Completed"/>
    <s v="2000"/>
    <x v="23"/>
    <n v="2674"/>
    <n v="164"/>
    <x v="2"/>
  </r>
  <r>
    <x v="22"/>
    <s v="LC-52"/>
    <s v="Bob Janes Restoration"/>
    <s v="Two hydrologic modification projects to provide attenuation of peak flows and nutrient reduction in water discharging from the Bob Janes Preserve."/>
    <s v="Stormwater"/>
    <s v="Hydrologic Restoration"/>
    <s v="Planned"/>
    <s v="2023"/>
    <x v="16"/>
    <n v="1439"/>
    <n v="225"/>
    <x v="2"/>
  </r>
  <r>
    <x v="22"/>
    <s v="LC-53"/>
    <s v="Oak Hammock Preserve"/>
    <s v="Land purchased and conversion to conservation land use."/>
    <s v="Load Tracking"/>
    <s v="Land Use Change"/>
    <s v="Planned"/>
    <s v="2021"/>
    <x v="16"/>
    <n v="0"/>
    <n v="0"/>
    <x v="2"/>
  </r>
  <r>
    <x v="23"/>
    <s v="LU-01"/>
    <s v="Education/ Fertilizer"/>
    <s v="Education."/>
    <s v="Stormwater"/>
    <s v="Education Efforts"/>
    <s v="Ongoing"/>
    <s v="TBD"/>
    <x v="0"/>
    <n v="2"/>
    <n v="0"/>
    <x v="1"/>
  </r>
  <r>
    <x v="23"/>
    <s v="LU-02"/>
    <s v="Education/ Pet Waste"/>
    <s v="Education."/>
    <s v="Stormwater"/>
    <s v="Education Efforts"/>
    <s v="Ongoing"/>
    <s v="TBD"/>
    <x v="0"/>
    <n v="2"/>
    <n v="0"/>
    <x v="1"/>
  </r>
  <r>
    <x v="24"/>
    <s v="M-01"/>
    <s v="Education/Fertilizer"/>
    <s v="Public education, training, codes and ordinances provided by Lee County."/>
    <s v="Stormwater"/>
    <s v="Education Efforts"/>
    <s v="Ongoing"/>
    <s v="2017"/>
    <x v="0"/>
    <n v="0"/>
    <n v="0"/>
    <x v="1"/>
  </r>
  <r>
    <x v="24"/>
    <s v="M-02"/>
    <s v="Education/Pet Waste"/>
    <s v="Public education and training provided by Lee County."/>
    <s v="Stormwater"/>
    <s v="Education Efforts"/>
    <s v="Ongoing"/>
    <s v="2017"/>
    <x v="0"/>
    <n v="0"/>
    <n v="0"/>
    <x v="1"/>
  </r>
  <r>
    <x v="25"/>
    <s v="PL-01"/>
    <s v="Public Education and Outreach"/>
    <s v="Updates on BMAP and requirements during annual meeting."/>
    <s v="Stormwater"/>
    <s v="Education Efforts"/>
    <s v="Planned"/>
    <s v="2019"/>
    <x v="0"/>
    <n v="81"/>
    <n v="14"/>
    <x v="0"/>
  </r>
  <r>
    <x v="26"/>
    <s v="PORT-01"/>
    <s v="Education/Fertilizer"/>
    <s v="FYN; landscape, irrigation, and fertilizer ordinances; website, illicit discharge program; WETPLAN."/>
    <s v="Stormwater"/>
    <s v="Education Efforts"/>
    <s v="Ongoing"/>
    <s v="2022"/>
    <x v="0"/>
    <n v="92"/>
    <n v="8"/>
    <x v="2"/>
  </r>
  <r>
    <x v="26"/>
    <s v="PORT-02"/>
    <s v="Control Structures"/>
    <s v="CS-A1 is a Modified Type H Inlet, CS-A2 is a Modified Type E Inlet, CS-B1 is a Modified Type C Inlet."/>
    <s v="Stormwater"/>
    <s v="Control Structure"/>
    <s v="Completed"/>
    <s v="2006"/>
    <x v="26"/>
    <n v="0"/>
    <n v="0"/>
    <x v="2"/>
  </r>
  <r>
    <x v="26"/>
    <s v="PORT-03"/>
    <s v="Conservation Lands"/>
    <s v="Conversion of agricultural lands to natural conservation lands."/>
    <s v="Load Tracking"/>
    <s v="Land Use Change"/>
    <s v="Completed"/>
    <s v="2006"/>
    <x v="27"/>
    <n v="0"/>
    <n v="0"/>
    <x v="2"/>
  </r>
  <r>
    <x v="26"/>
    <s v="PORT-04"/>
    <s v="Stormwater Aeration System"/>
    <s v="Aeration systems on surface water management ponds A1, A2, A3, A4, A5, A9, A10, B1, and B2."/>
    <s v="Stormwater - Nutrient Projects Ineligible for Credit"/>
    <s v="Stormwater Aeration System"/>
    <s v="Completed"/>
    <s v="2017"/>
    <x v="20"/>
    <n v="0"/>
    <n v="0"/>
    <x v="2"/>
  </r>
  <r>
    <x v="27"/>
    <s v="CA-01"/>
    <s v="C-43 West Basin Storage Reservoir"/>
    <s v="Storage of 170,000 acre-feet of stormwater runoff and releases from Lake Okeechobee. It will reduce volume of lake discharges in wet season and provide freshwater flow to the estuary in dry season to aid in essential flows for more stable salinities."/>
    <s v="Stormwater"/>
    <s v="Hydrologic Restoration"/>
    <s v="Underway"/>
    <s v="2015"/>
    <x v="15"/>
    <n v="0"/>
    <n v="0"/>
    <x v="2"/>
  </r>
  <r>
    <x v="27"/>
    <s v="CA-02"/>
    <s v="Lake Hicpochee Hydrologic Enhancement, Phase I"/>
    <s v="Provide shallow water storage, rehydrate a portion of lake bed to promote habitat restoration storage, and increase capacity for ancillary water quality benefit. Project will deliver excess stormwater runoff from C-19 canal to north end of lake as needed."/>
    <s v="Stormwater"/>
    <s v="Hydrologic Restoration"/>
    <s v="Completed"/>
    <s v="2017"/>
    <x v="23"/>
    <n v="0"/>
    <n v="0"/>
    <x v="0"/>
  </r>
  <r>
    <x v="27"/>
    <s v="CA-03"/>
    <s v="Lake Hicpochee Expansion, Phase II"/>
    <s v="Building on Phase I efforts, project will expand regional storage in the Caloosahatchee River Watershed and reduce flows lost to tide on over 2,600 acres of District lands."/>
    <s v="Stormwater"/>
    <s v="Hydrologic Restoration"/>
    <s v="Planned"/>
    <s v="2022"/>
    <x v="22"/>
    <n v="0"/>
    <n v="0"/>
    <x v="0"/>
  </r>
  <r>
    <x v="27"/>
    <s v="CA-04"/>
    <s v="BOMA Flow Equalization Basin (FEB)"/>
    <s v="Expand regional storage in the Caloosahatchee River Watershed and reduce flows to the estuary on approximately 1,800 acres of SFWMD lands."/>
    <s v="Stormwater"/>
    <s v="Hydrologic Restoration"/>
    <s v="Planned"/>
    <s v="2024"/>
    <x v="22"/>
    <n v="0"/>
    <n v="0"/>
    <x v="0"/>
  </r>
  <r>
    <x v="27"/>
    <s v="CA-05"/>
    <s v="C-43 Water Quality Treatment and Testing Facility, Phase II - Test Cells"/>
    <s v="Located within the Boma FEB, the purpose of the project is to evaluate the effectiveness of wetland treatment systems in reducing nitrogen at a test-scale."/>
    <s v="Nutrient Studies, Monitoring, and Enhanced Education - Ineligible for Credit"/>
    <s v="Study"/>
    <s v="Underway"/>
    <s v="2022"/>
    <x v="16"/>
    <n v="0"/>
    <n v="0"/>
    <x v="0"/>
  </r>
  <r>
    <x v="27"/>
    <s v="CA-06"/>
    <s v="C-43 West Basin Storage Reservoir Water Quality Component"/>
    <s v="Construct and operate a water quality treatment component at the C-43 West Basin Storage Reservoir to reduce discharge of nutrients which may contribute to blue-green algal blooms."/>
    <s v="Stormwater"/>
    <s v="Constructed Wetland Treatment"/>
    <s v="Planned"/>
    <s v="2024"/>
    <x v="16"/>
    <n v="0"/>
    <n v="0"/>
    <x v="2"/>
  </r>
  <r>
    <x v="27"/>
    <s v="CA-07"/>
    <s v="Mudge Ranch"/>
    <s v="A 304-acre project area; estimated annual ac-ft of storage is 362 ac-ft."/>
    <s v="Stormwater"/>
    <s v="Dispersed Water Management (DWM)"/>
    <s v="Completed"/>
    <s v="2013"/>
    <x v="25"/>
    <n v="0"/>
    <n v="0"/>
    <x v="2"/>
  </r>
  <r>
    <x v="27"/>
    <s v="CA-08"/>
    <s v="Four Corners Rapid Infiltration"/>
    <s v="Project utilizes a minor above ground impoundment combined with rapid infiltration areas to provide storage of stormwater runoff captured from local contributory watersheds of the C-43 canal."/>
    <s v="Stormwater"/>
    <s v="Dispersed Water Management (DWM)"/>
    <s v="Completed"/>
    <s v="2022"/>
    <x v="3"/>
    <n v="0"/>
    <n v="0"/>
    <x v="2"/>
  </r>
  <r>
    <x v="28"/>
    <s v="SD-01"/>
    <s v="Public Education and Outreach"/>
    <s v="Updates on BMAP and requirements during annual landowner meetings."/>
    <s v="Stormwater"/>
    <s v="Education Efforts"/>
    <s v="Planned"/>
    <s v="2020"/>
    <x v="0"/>
    <n v="0"/>
    <n v="0"/>
    <x v="0"/>
  </r>
  <r>
    <x v="28"/>
    <s v="SD-02"/>
    <s v="FDACS BMP Assistance"/>
    <s v="Provide assistance to FDACS, as needed, to encourage landowners to enroll in BMPs."/>
    <s v="Agriculture"/>
    <s v="Agricultural BMPs"/>
    <s v="Planned"/>
    <s v="2020"/>
    <x v="0"/>
    <n v="0"/>
    <n v="0"/>
    <x v="0"/>
  </r>
  <r>
    <x v="28"/>
    <s v="SD-03"/>
    <s v="Nutrient Controls"/>
    <s v="No application of fertilizer in district's rights-of-way."/>
    <s v="Stormwater"/>
    <s v="Fertilizer Cessation"/>
    <s v="Completed"/>
    <s v="2020"/>
    <x v="1"/>
    <n v="0"/>
    <n v="0"/>
    <x v="0"/>
  </r>
  <r>
    <x v="28"/>
    <s v="SD-04"/>
    <s v="Slow Velocity in the Main Canal"/>
    <s v="Minimize sediment transport by slowing velocity in main canal near main discharge structure."/>
    <s v="Stormwater"/>
    <s v="Control Structure"/>
    <s v="Planned"/>
    <s v="2021"/>
    <x v="6"/>
    <n v="0"/>
    <n v="0"/>
    <x v="0"/>
  </r>
  <r>
    <x v="28"/>
    <s v="SD-05"/>
    <s v="Control Structures"/>
    <s v="Annual maintenance of water control structures."/>
    <s v="Stormwater"/>
    <s v="Control Structure"/>
    <s v="Ongoing"/>
    <s v="2021"/>
    <x v="0"/>
    <n v="0"/>
    <n v="0"/>
    <x v="0"/>
  </r>
  <r>
    <x v="29"/>
    <s v="VE-01"/>
    <s v="Education/Fertilizer"/>
    <s v="FYN; landscape, irrigation, and fertilizer ordinances; pamphlets, PSAs, website, illicit discharge program; WETPLAN."/>
    <s v="Stormwater"/>
    <s v="Education Efforts"/>
    <s v="Ongoing"/>
    <s v="TBD"/>
    <x v="0"/>
    <n v="117"/>
    <n v="15"/>
    <x v="1"/>
  </r>
  <r>
    <x v="30"/>
    <s v="VW-01"/>
    <s v="Education/Fertilizer"/>
    <s v="FYN; landscape, irrigation, and fertilizer ordinances; pamphlets, PSAs, website, illicit discharge program; WETPLAN."/>
    <s v="Stormwater"/>
    <s v="Education Efforts"/>
    <s v="Ongoing"/>
    <s v="TBD"/>
    <x v="0"/>
    <n v="180"/>
    <n v="29"/>
    <x v="1"/>
  </r>
  <r>
    <x v="31"/>
    <m/>
    <m/>
    <m/>
    <m/>
    <m/>
    <m/>
    <m/>
    <x v="28"/>
    <m/>
    <m/>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D7918F-0F12-4CBF-8E32-3AFB3A4FD8CE}" name="PivotTable1" cacheId="7"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E131" firstHeaderRow="0" firstDataRow="1" firstDataCol="3"/>
  <pivotFields count="12">
    <pivotField axis="axisRow"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9">
        <item x="8"/>
        <item x="19"/>
        <item x="27"/>
        <item x="26"/>
        <item x="10"/>
        <item x="9"/>
        <item x="7"/>
        <item x="11"/>
        <item x="25"/>
        <item x="4"/>
        <item x="12"/>
        <item x="20"/>
        <item x="5"/>
        <item x="23"/>
        <item x="1"/>
        <item x="18"/>
        <item x="21"/>
        <item x="3"/>
        <item x="16"/>
        <item x="15"/>
        <item x="22"/>
        <item x="17"/>
        <item x="14"/>
        <item x="13"/>
        <item x="24"/>
        <item x="0"/>
        <item x="2"/>
        <item x="6"/>
        <item x="28"/>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
        <item x="0"/>
        <item x="1"/>
        <item x="2"/>
        <item x="3"/>
      </items>
      <extLst>
        <ext xmlns:x14="http://schemas.microsoft.com/office/spreadsheetml/2009/9/main" uri="{2946ED86-A175-432a-8AC1-64E0C546D7DE}">
          <x14:pivotField fillDownLabels="1"/>
        </ext>
      </extLst>
    </pivotField>
  </pivotFields>
  <rowFields count="3">
    <field x="0"/>
    <field x="11"/>
    <field x="8"/>
  </rowFields>
  <rowItems count="128">
    <i>
      <x/>
      <x/>
      <x v="14"/>
    </i>
    <i r="2">
      <x v="25"/>
    </i>
    <i>
      <x v="1"/>
      <x v="1"/>
      <x v="25"/>
    </i>
    <i r="1">
      <x v="2"/>
      <x v="25"/>
    </i>
    <i>
      <x v="2"/>
      <x v="1"/>
      <x v="9"/>
    </i>
    <i r="2">
      <x v="12"/>
    </i>
    <i r="2">
      <x v="17"/>
    </i>
    <i r="2">
      <x v="25"/>
    </i>
    <i r="2">
      <x v="26"/>
    </i>
    <i r="2">
      <x v="27"/>
    </i>
    <i>
      <x v="3"/>
      <x/>
      <x v="17"/>
    </i>
    <i r="2">
      <x v="25"/>
    </i>
    <i r="2">
      <x v="26"/>
    </i>
    <i>
      <x v="4"/>
      <x v="1"/>
      <x/>
    </i>
    <i r="2">
      <x v="4"/>
    </i>
    <i r="2">
      <x v="5"/>
    </i>
    <i r="2">
      <x v="6"/>
    </i>
    <i r="2">
      <x v="7"/>
    </i>
    <i r="2">
      <x v="9"/>
    </i>
    <i r="2">
      <x v="10"/>
    </i>
    <i r="2">
      <x v="17"/>
    </i>
    <i r="2">
      <x v="19"/>
    </i>
    <i r="2">
      <x v="22"/>
    </i>
    <i r="2">
      <x v="23"/>
    </i>
    <i r="2">
      <x v="25"/>
    </i>
    <i>
      <x v="5"/>
      <x v="2"/>
      <x v="18"/>
    </i>
    <i r="2">
      <x v="19"/>
    </i>
    <i r="2">
      <x v="21"/>
    </i>
    <i>
      <x v="6"/>
      <x/>
      <x v="14"/>
    </i>
    <i r="2">
      <x v="15"/>
    </i>
    <i>
      <x v="7"/>
      <x/>
      <x v="14"/>
    </i>
    <i r="2">
      <x v="25"/>
    </i>
    <i>
      <x v="8"/>
      <x v="2"/>
      <x v="25"/>
    </i>
    <i>
      <x v="9"/>
      <x/>
      <x v="14"/>
    </i>
    <i r="2">
      <x v="25"/>
    </i>
    <i>
      <x v="10"/>
      <x v="2"/>
      <x v="14"/>
    </i>
    <i r="2">
      <x v="25"/>
    </i>
    <i r="2">
      <x v="27"/>
    </i>
    <i>
      <x v="11"/>
      <x v="2"/>
      <x v="14"/>
    </i>
    <i r="2">
      <x v="25"/>
    </i>
    <i>
      <x v="12"/>
      <x v="2"/>
      <x v="14"/>
    </i>
    <i r="2">
      <x v="25"/>
    </i>
    <i>
      <x v="13"/>
      <x/>
      <x v="14"/>
    </i>
    <i r="2">
      <x v="25"/>
    </i>
    <i r="2">
      <x v="27"/>
    </i>
    <i>
      <x v="14"/>
      <x/>
      <x v="25"/>
    </i>
    <i r="1">
      <x v="1"/>
      <x v="25"/>
    </i>
    <i r="1">
      <x v="2"/>
      <x v="25"/>
    </i>
    <i>
      <x v="15"/>
      <x v="1"/>
      <x v="1"/>
    </i>
    <i r="2">
      <x v="11"/>
    </i>
    <i r="2">
      <x v="14"/>
    </i>
    <i r="2">
      <x v="25"/>
    </i>
    <i r="2">
      <x v="26"/>
    </i>
    <i r="1">
      <x v="2"/>
      <x v="14"/>
    </i>
    <i r="2">
      <x v="16"/>
    </i>
    <i>
      <x v="16"/>
      <x/>
      <x v="14"/>
    </i>
    <i r="2">
      <x v="25"/>
    </i>
    <i r="2">
      <x v="27"/>
    </i>
    <i>
      <x v="17"/>
      <x v="2"/>
      <x v="14"/>
    </i>
    <i r="2">
      <x v="25"/>
    </i>
    <i r="2">
      <x v="27"/>
    </i>
    <i>
      <x v="18"/>
      <x/>
      <x v="15"/>
    </i>
    <i r="2">
      <x v="18"/>
    </i>
    <i r="1">
      <x v="2"/>
      <x v="9"/>
    </i>
    <i>
      <x v="19"/>
      <x/>
      <x v="18"/>
    </i>
    <i r="1">
      <x v="2"/>
      <x v="17"/>
    </i>
    <i r="2">
      <x v="19"/>
    </i>
    <i r="2">
      <x v="20"/>
    </i>
    <i r="2">
      <x v="21"/>
    </i>
    <i r="2">
      <x v="22"/>
    </i>
    <i>
      <x v="20"/>
      <x/>
      <x v="14"/>
    </i>
    <i r="2">
      <x v="25"/>
    </i>
    <i r="2">
      <x v="27"/>
    </i>
    <i>
      <x v="21"/>
      <x v="1"/>
      <x v="7"/>
    </i>
    <i r="2">
      <x v="11"/>
    </i>
    <i r="2">
      <x v="12"/>
    </i>
    <i r="2">
      <x v="14"/>
    </i>
    <i r="2">
      <x v="16"/>
    </i>
    <i r="2">
      <x v="25"/>
    </i>
    <i r="2">
      <x v="26"/>
    </i>
    <i r="1">
      <x v="2"/>
      <x v="12"/>
    </i>
    <i r="2">
      <x v="13"/>
    </i>
    <i r="2">
      <x v="15"/>
    </i>
    <i r="2">
      <x v="19"/>
    </i>
    <i r="2">
      <x v="24"/>
    </i>
    <i r="2">
      <x v="25"/>
    </i>
    <i r="2">
      <x v="26"/>
    </i>
    <i>
      <x v="22"/>
      <x v="1"/>
      <x v="6"/>
    </i>
    <i r="2">
      <x v="7"/>
    </i>
    <i r="2">
      <x v="10"/>
    </i>
    <i r="2">
      <x v="11"/>
    </i>
    <i r="2">
      <x v="12"/>
    </i>
    <i r="2">
      <x v="13"/>
    </i>
    <i r="2">
      <x v="14"/>
    </i>
    <i r="2">
      <x v="15"/>
    </i>
    <i r="2">
      <x v="16"/>
    </i>
    <i r="2">
      <x v="17"/>
    </i>
    <i r="2">
      <x v="18"/>
    </i>
    <i r="2">
      <x v="19"/>
    </i>
    <i r="2">
      <x v="25"/>
    </i>
    <i r="2">
      <x v="26"/>
    </i>
    <i r="2">
      <x v="27"/>
    </i>
    <i r="1">
      <x v="2"/>
      <x v="6"/>
    </i>
    <i r="2">
      <x v="8"/>
    </i>
    <i r="2">
      <x v="12"/>
    </i>
    <i r="2">
      <x v="13"/>
    </i>
    <i r="2">
      <x v="18"/>
    </i>
    <i>
      <x v="23"/>
      <x v="1"/>
      <x v="25"/>
    </i>
    <i>
      <x v="24"/>
      <x v="1"/>
      <x v="25"/>
    </i>
    <i>
      <x v="25"/>
      <x/>
      <x v="25"/>
    </i>
    <i>
      <x v="26"/>
      <x v="2"/>
      <x v="2"/>
    </i>
    <i r="2">
      <x v="3"/>
    </i>
    <i r="2">
      <x v="11"/>
    </i>
    <i r="2">
      <x v="25"/>
    </i>
    <i>
      <x v="27"/>
      <x/>
      <x v="13"/>
    </i>
    <i r="2">
      <x v="18"/>
    </i>
    <i r="2">
      <x v="20"/>
    </i>
    <i r="1">
      <x v="2"/>
      <x v="8"/>
    </i>
    <i r="2">
      <x v="17"/>
    </i>
    <i r="2">
      <x v="18"/>
    </i>
    <i r="2">
      <x v="19"/>
    </i>
    <i>
      <x v="28"/>
      <x/>
      <x v="14"/>
    </i>
    <i r="2">
      <x v="25"/>
    </i>
    <i r="2">
      <x v="27"/>
    </i>
    <i>
      <x v="29"/>
      <x v="1"/>
      <x v="25"/>
    </i>
    <i>
      <x v="30"/>
      <x v="1"/>
      <x v="25"/>
    </i>
    <i>
      <x v="31"/>
      <x v="3"/>
      <x v="28"/>
    </i>
    <i t="grand">
      <x/>
    </i>
  </rowItems>
  <colFields count="1">
    <field x="-2"/>
  </colFields>
  <colItems count="2">
    <i>
      <x/>
    </i>
    <i i="1">
      <x v="1"/>
    </i>
  </colItems>
  <dataFields count="2">
    <dataField name="Sum of TNReduction(lbs/yr)" fld="9" baseField="0" baseItem="0"/>
    <dataField name="Sum of TPReduction(lbs/yr)"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 dT="2024-09-12T01:03:59.91" personId="{7E48BC46-576D-4C1B-9C0F-09D79919A597}" id="{8964CDC7-C96C-4E82-A11B-96B031C41EAF}">
    <text xml:space="preserve">Validation for text. Any text in Column B-Estimated Completion Date will have data added to "Thru 2018" column
</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E5513-5755-40E9-BD43-9C8A247222D3}">
  <dimension ref="A1:B7"/>
  <sheetViews>
    <sheetView workbookViewId="0">
      <selection activeCell="B17" sqref="B17"/>
    </sheetView>
    <sheetView workbookViewId="1"/>
  </sheetViews>
  <sheetFormatPr defaultRowHeight="14.4" x14ac:dyDescent="0.3"/>
  <cols>
    <col min="1" max="1" width="19.6640625" bestFit="1" customWidth="1"/>
    <col min="2" max="2" width="65.109375" customWidth="1"/>
  </cols>
  <sheetData>
    <row r="1" spans="1:2" x14ac:dyDescent="0.3">
      <c r="A1" s="25" t="s">
        <v>731</v>
      </c>
      <c r="B1" s="32" t="s">
        <v>732</v>
      </c>
    </row>
    <row r="2" spans="1:2" ht="28.8" x14ac:dyDescent="0.3">
      <c r="A2" t="s">
        <v>733</v>
      </c>
      <c r="B2" s="1" t="s">
        <v>759</v>
      </c>
    </row>
    <row r="3" spans="1:2" x14ac:dyDescent="0.3">
      <c r="A3" t="s">
        <v>734</v>
      </c>
      <c r="B3" s="1" t="s">
        <v>735</v>
      </c>
    </row>
    <row r="4" spans="1:2" x14ac:dyDescent="0.3">
      <c r="A4" t="s">
        <v>741</v>
      </c>
      <c r="B4" s="1" t="s">
        <v>742</v>
      </c>
    </row>
    <row r="5" spans="1:2" x14ac:dyDescent="0.3">
      <c r="A5" t="s">
        <v>736</v>
      </c>
      <c r="B5" s="1" t="s">
        <v>737</v>
      </c>
    </row>
    <row r="6" spans="1:2" x14ac:dyDescent="0.3">
      <c r="A6" t="s">
        <v>740</v>
      </c>
      <c r="B6" s="1" t="s">
        <v>738</v>
      </c>
    </row>
    <row r="7" spans="1:2" x14ac:dyDescent="0.3">
      <c r="A7" t="s">
        <v>760</v>
      </c>
      <c r="B7" s="1" t="s">
        <v>761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ADAC-6A1F-4DC4-9C76-C084863928D8}">
  <dimension ref="A1:I24"/>
  <sheetViews>
    <sheetView tabSelected="1" workbookViewId="0">
      <selection activeCell="C15" sqref="C15"/>
    </sheetView>
    <sheetView workbookViewId="1">
      <selection sqref="A1:C1"/>
    </sheetView>
  </sheetViews>
  <sheetFormatPr defaultRowHeight="14.4" x14ac:dyDescent="0.3"/>
  <cols>
    <col min="1" max="1" width="31.44140625" bestFit="1" customWidth="1"/>
    <col min="2" max="2" width="37.6640625" bestFit="1" customWidth="1"/>
    <col min="3" max="3" width="22.88671875" bestFit="1" customWidth="1"/>
    <col min="4" max="4" width="22.88671875" customWidth="1"/>
    <col min="5" max="5" width="4.88671875" customWidth="1"/>
    <col min="6" max="6" width="39.5546875" bestFit="1" customWidth="1"/>
    <col min="7" max="8" width="26.109375" customWidth="1"/>
    <col min="9" max="9" width="26.33203125" customWidth="1"/>
  </cols>
  <sheetData>
    <row r="1" spans="1:9" ht="18" x14ac:dyDescent="0.35">
      <c r="A1" s="76" t="s">
        <v>0</v>
      </c>
      <c r="B1" s="77"/>
      <c r="C1" s="78"/>
      <c r="D1" s="61"/>
      <c r="F1" s="76" t="s">
        <v>1</v>
      </c>
      <c r="G1" s="77"/>
      <c r="H1" s="77"/>
      <c r="I1" s="78"/>
    </row>
    <row r="2" spans="1:9" ht="18" x14ac:dyDescent="0.35">
      <c r="A2" s="6" t="s">
        <v>2</v>
      </c>
      <c r="B2" s="8" t="s">
        <v>3</v>
      </c>
      <c r="D2" s="3"/>
      <c r="F2" s="6" t="s">
        <v>2</v>
      </c>
      <c r="G2" s="8" t="s">
        <v>3</v>
      </c>
      <c r="H2" s="60"/>
      <c r="I2" s="3"/>
    </row>
    <row r="3" spans="1:9" ht="18" x14ac:dyDescent="0.35">
      <c r="A3" s="10" t="s">
        <v>749</v>
      </c>
      <c r="B3" s="8" t="s">
        <v>414</v>
      </c>
      <c r="C3" s="62"/>
      <c r="D3" s="31"/>
      <c r="F3" s="10" t="s">
        <v>749</v>
      </c>
      <c r="G3" s="8" t="s">
        <v>89</v>
      </c>
      <c r="H3" s="60"/>
      <c r="I3" s="3"/>
    </row>
    <row r="4" spans="1:9" ht="18" x14ac:dyDescent="0.35">
      <c r="A4" s="10" t="s">
        <v>729</v>
      </c>
      <c r="B4" s="11" t="s">
        <v>50</v>
      </c>
      <c r="C4" s="60"/>
      <c r="D4" s="9"/>
      <c r="F4" s="10" t="s">
        <v>729</v>
      </c>
      <c r="G4" s="11" t="s">
        <v>712</v>
      </c>
      <c r="H4" s="60"/>
      <c r="I4" s="3"/>
    </row>
    <row r="5" spans="1:9" ht="18" x14ac:dyDescent="0.35">
      <c r="A5" s="6" t="s">
        <v>6</v>
      </c>
      <c r="B5" s="12">
        <f>IF(ISNA(IF(ValSub="TSR",INDEX('Required Reductions'!B3:B14,MATCH(Milestones!B4,TSR,0)),INDEX('Required Reductions'!F3:F15,(MATCH(Milestones!B4,EWCS,0))))),"Entity not found in subwatershed",IF(ValSub="TSR",INDEX('Required Reductions'!B3:B14,MATCH(Milestones!B4,TSR,0)),INDEX('Required Reductions'!F3:F15,(MATCH(Milestones!B4,EWCS,0)))))</f>
        <v>1026.1704395832962</v>
      </c>
      <c r="D5" s="3"/>
      <c r="F5" s="10" t="s">
        <v>730</v>
      </c>
      <c r="G5" s="8" t="s">
        <v>712</v>
      </c>
      <c r="H5" s="74"/>
      <c r="I5" s="3"/>
    </row>
    <row r="6" spans="1:9" ht="18" x14ac:dyDescent="0.35">
      <c r="A6" s="4"/>
      <c r="D6" s="3"/>
      <c r="F6" s="6" t="s">
        <v>6</v>
      </c>
      <c r="G6" s="12">
        <f>INDEX('Required Reductions'!J3:O9,MATCH(G4,'Required Reductions'!I3:I9,0),MATCH(G5,'Required Reductions'!J2:O2,0))</f>
        <v>24986</v>
      </c>
      <c r="I6" s="3"/>
    </row>
    <row r="7" spans="1:9" ht="54" x14ac:dyDescent="0.35">
      <c r="A7" s="16" t="s">
        <v>7</v>
      </c>
      <c r="B7" s="17" t="s">
        <v>8</v>
      </c>
      <c r="C7" s="17" t="s">
        <v>9</v>
      </c>
      <c r="D7" s="18" t="s">
        <v>747</v>
      </c>
      <c r="F7" s="16" t="s">
        <v>7</v>
      </c>
      <c r="G7" s="17" t="s">
        <v>8</v>
      </c>
      <c r="H7" s="17" t="s">
        <v>9</v>
      </c>
      <c r="I7" s="75" t="s">
        <v>758</v>
      </c>
    </row>
    <row r="8" spans="1:9" ht="18" x14ac:dyDescent="0.35">
      <c r="A8" s="47">
        <f>IF(ValSub="TSR",'Target Milestones'!B3,'Target Milestones'!F3)</f>
        <v>2025</v>
      </c>
      <c r="B8" s="48">
        <f>IF(ValSub="TSR",VLOOKUP($A8,'Target Milestones'!B3:C6,2,FALSE),VLOOKUP(Milestones!$A8,'Target Milestones'!F3:G6,2))/100</f>
        <v>0.1</v>
      </c>
      <c r="C8" s="64">
        <f>IF(ISTEXT($B$5),"Entity Not Found",$B$5*B8)</f>
        <v>102.61704395832963</v>
      </c>
      <c r="D8" s="7" cm="1">
        <f t="array" ref="D8">IF(ISNA(INDEX('Project Table'!J3:J42,MATCH(1,(B4='Project Table'!H3:H42)*(B3='Project Table'!I3:I42),0))),"N/A",INDEX('Project Table'!J3:J42,MATCH(1,(B4='Project Table'!H3:H42)*(B3='Project Table'!I3:I42),0)))</f>
        <v>0</v>
      </c>
      <c r="F8" s="47">
        <f>IF(G3="Tidal Caloosahatchee","N/A",'Target Milestones'!F3)</f>
        <v>2025</v>
      </c>
      <c r="G8" s="48">
        <f>IF(G3="Tidal Caloosahatchee","N/A",'Target Milestones'!G3/100)</f>
        <v>0.1</v>
      </c>
      <c r="H8" s="64">
        <f>IF(OR($G$6="N/A",G8="N/A"),"N/A",$G$6*G8)</f>
        <v>2498.6000000000004</v>
      </c>
      <c r="I8" s="49" t="str" cm="1">
        <f t="array" ref="I8">IF(ISNA(INDEX('Project Table'!N3:N42,MATCH(1,(G4='Project Table'!H3:H42)*(G3='Project Table'!I3:I42),0))),"N/A",INDEX('Project Table'!N3:N42,MATCH(1,(G4='Project Table'!H3:H42)*(G3='Project Table'!I3:I42),0)))</f>
        <v>N/A</v>
      </c>
    </row>
    <row r="9" spans="1:9" ht="18" x14ac:dyDescent="0.35">
      <c r="A9" s="14">
        <f>IF(ValSub="TSR",'Target Milestones'!B4,'Target Milestones'!F4)</f>
        <v>2030</v>
      </c>
      <c r="B9" s="2">
        <f>IF(ValSub="TSR",VLOOKUP($A9,'Target Milestones'!B4:C7,2,FALSE),VLOOKUP(Milestones!$A9,'Target Milestones'!F4:G7,2))/100</f>
        <v>0.35</v>
      </c>
      <c r="C9" s="63">
        <f>IF(ISTEXT($B$5),"Entity Not Found",$B$5*B9)</f>
        <v>359.15965385415365</v>
      </c>
      <c r="D9" s="7" cm="1">
        <f t="array" ref="D9">IF(ISNA(INDEX('Project Table'!K3:K42,MATCH(1,(B4='Project Table'!H3:H42)*(B3='Project Table'!I3:I42),0))),"N/A",INDEX('Project Table'!K3:K42,MATCH(1,(B4='Project Table'!H3:H42)*(B3='Project Table'!I3:I42),0))+D8)</f>
        <v>1885</v>
      </c>
      <c r="F9" s="14">
        <f>IF(G3="Tidal Caloosahatchee","N/A",'Target Milestones'!F4)</f>
        <v>2030</v>
      </c>
      <c r="G9" s="2">
        <f>IF(G3="Tidal Caloosahatchee","N/A",'Target Milestones'!G4/100)</f>
        <v>0.35</v>
      </c>
      <c r="H9" s="63">
        <f>IF(OR($G$6="N/A",G9="N/A"),"N/A",$G$6*G9)</f>
        <v>8745.0999999999985</v>
      </c>
      <c r="I9" s="7" t="str" cm="1">
        <f t="array" ref="I9">IF(ISNA(INDEX('Project Table'!O3:O42,MATCH(1,(G4='Project Table'!H3:H42)*(G3='Project Table'!I3:I42),0))),"N/A",INDEX('Project Table'!O3:O42,MATCH(1,(G4='Project Table'!H3:H42)*(G3='Project Table'!I3:I42),0)))</f>
        <v>N/A</v>
      </c>
    </row>
    <row r="10" spans="1:9" ht="18" x14ac:dyDescent="0.35">
      <c r="A10" s="14">
        <f>IF(ValSub="TSR",'Target Milestones'!B5,'Target Milestones'!F5)</f>
        <v>2035</v>
      </c>
      <c r="B10" s="2">
        <f>IF(ValSub="TSR",VLOOKUP($A10,'Target Milestones'!B5:C8,2,FALSE),VLOOKUP(Milestones!$A10,'Target Milestones'!F5:G8,2))/100</f>
        <v>0.75</v>
      </c>
      <c r="C10" s="63">
        <f>IF(ISTEXT($B$5),"Entity Not Found",$B$5*B10)</f>
        <v>769.62782968747217</v>
      </c>
      <c r="D10" s="7" cm="1">
        <f t="array" ref="D10">IF(ISNA(INDEX('Project Table'!L3:L42,MATCH(1,(B4='Project Table'!H3:H42)*(B3='Project Table'!I3:I42),0))),"N/A",INDEX('Project Table'!L3:L42,MATCH(1,(B4='Project Table'!H3:H42)*(B3='Project Table'!I3:I42),0))+D9)</f>
        <v>1885</v>
      </c>
      <c r="F10" s="14">
        <f>IF(G3="Tidal Caloosahatchee","N/A",'Target Milestones'!F5)</f>
        <v>2035</v>
      </c>
      <c r="G10" s="2">
        <f>IF(G3="Tidal Caloosahatchee","N/A",'Target Milestones'!G5/100)</f>
        <v>0.75</v>
      </c>
      <c r="H10" s="63">
        <f>IF(OR($G$6="N/A",G10="N/A"),"N/A",$G$6*G10)</f>
        <v>18739.5</v>
      </c>
      <c r="I10" s="7" t="str" cm="1">
        <f t="array" ref="I10">IF(ISNA(INDEX('Project Table'!P3:P42,MATCH(1,(G4='Project Table'!H3:H42)*(G3='Project Table'!I3:I42),0))),"N/A",INDEX('Project Table'!P3:P42,MATCH(1,(G4='Project Table'!H3:H42)*(G3='Project Table'!I3:I42),0)))</f>
        <v>N/A</v>
      </c>
    </row>
    <row r="11" spans="1:9" ht="18.600000000000001" thickBot="1" x14ac:dyDescent="0.4">
      <c r="A11" s="15">
        <f>IF(ValSub="TSR",'Target Milestones'!B6,'Target Milestones'!F6)</f>
        <v>2040</v>
      </c>
      <c r="B11" s="5">
        <f>IF(ValSub="TSR",VLOOKUP($A11,'Target Milestones'!B6:C9,2,FALSE),VLOOKUP(Milestones!$A11,'Target Milestones'!F6:G9,2))/100</f>
        <v>1</v>
      </c>
      <c r="C11" s="65">
        <f>IF(ISTEXT($B$5),"Entity Not Found",$B$5*B11)</f>
        <v>1026.1704395832962</v>
      </c>
      <c r="D11" s="13" cm="1">
        <f t="array" ref="D11">IF(ISNA(INDEX('Project Table'!L3:L42,MATCH(1,(B4='Project Table'!H3:H42)*(B3='Project Table'!I3:I42),0))),"N/A",INDEX('Project Table'!L3:L42,MATCH(1,(B4='Project Table'!H3:H42)*(B3='Project Table'!I3:I42),0))+D10)</f>
        <v>1885</v>
      </c>
      <c r="F11" s="15">
        <f>IF(G3="Tidal Caloosahatchee","N/A",'Target Milestones'!F6)</f>
        <v>2040</v>
      </c>
      <c r="G11" s="5">
        <f>IF(G3="Tidal Caloosahatchee","N/A",'Target Milestones'!G6/100)</f>
        <v>1</v>
      </c>
      <c r="H11" s="65">
        <f>IF(OR($G$6="N/A",G11="N/A"),"N/A",$G$6*G11)</f>
        <v>24986</v>
      </c>
      <c r="I11" s="13" t="str" cm="1">
        <f t="array" ref="I11">IF(ISNA(INDEX('Project Table'!Q3:Q42,MATCH(1,(G4='Project Table'!H3:H42)*(G3='Project Table'!I3:I42),0))),"N/A",INDEX('Project Table'!Q3:Q42,MATCH(1,(G4='Project Table'!H3:H42)*(G3='Project Table'!I3:I42),0)))</f>
        <v>N/A</v>
      </c>
    </row>
    <row r="23" spans="1:9" x14ac:dyDescent="0.3">
      <c r="A23" s="24"/>
      <c r="F23" s="24"/>
    </row>
    <row r="24" spans="1:9" x14ac:dyDescent="0.3">
      <c r="A24" s="26"/>
      <c r="B24" s="26"/>
      <c r="C24" s="26"/>
      <c r="D24" s="26"/>
      <c r="F24" s="26"/>
      <c r="G24" s="26"/>
      <c r="H24" s="26"/>
      <c r="I24" s="26"/>
    </row>
  </sheetData>
  <mergeCells count="2">
    <mergeCell ref="A1:C1"/>
    <mergeCell ref="F1:I1"/>
  </mergeCells>
  <phoneticPr fontId="3" type="noConversion"/>
  <dataValidations count="2">
    <dataValidation type="list" allowBlank="1" showInputMessage="1" showErrorMessage="1" sqref="B3 G3" xr:uid="{72ED920F-25C6-4680-9302-E63571CBD5BC}">
      <formula1>Tidal_BMAP_Subwatershed</formula1>
    </dataValidation>
    <dataValidation type="list" allowBlank="1" showInputMessage="1" showErrorMessage="1" sqref="B4" xr:uid="{29392E1E-96FE-496F-B63B-ADE49F12EF84}">
      <formula1>INDIRECT(SUBSTITUTE(ValSub," ",""))</formula1>
    </dataValidation>
  </dataValidations>
  <pageMargins left="0.7" right="0.7" top="0.75" bottom="0.75" header="0.3" footer="0.3"/>
  <pageSetup orientation="portrait" horizontalDpi="1200" verticalDpi="1200" r:id="rId1"/>
  <ignoredErrors>
    <ignoredError sqref="B5" formulaRange="1"/>
  </ignoredErrors>
  <extLst>
    <ext xmlns:x14="http://schemas.microsoft.com/office/spreadsheetml/2009/9/main" uri="{CCE6A557-97BC-4b89-ADB6-D9C93CAAB3DF}">
      <x14:dataValidations xmlns:xm="http://schemas.microsoft.com/office/excel/2006/main" count="2">
        <x14:dataValidation type="list" allowBlank="1" showInputMessage="1" showErrorMessage="1" xr:uid="{CE886E81-9E59-4AAB-BE3A-CBFD90A88C9C}">
          <x14:formula1>
            <xm:f>'Required Reductions'!$J$2:$O$2</xm:f>
          </x14:formula1>
          <xm:sqref>G5</xm:sqref>
        </x14:dataValidation>
        <x14:dataValidation type="list" allowBlank="1" showInputMessage="1" showErrorMessage="1" xr:uid="{BB57AF73-B909-4661-B95F-66FC461B2FFC}">
          <x14:formula1>
            <xm:f>'Required Reductions'!$I$3:$I$9</xm:f>
          </x14:formula1>
          <xm:sqref>G4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B9AB8-8FB4-433C-8282-57F760C2899A}">
  <dimension ref="A1:O36"/>
  <sheetViews>
    <sheetView workbookViewId="0">
      <selection activeCell="E36" sqref="E36"/>
    </sheetView>
    <sheetView tabSelected="1" topLeftCell="I1" workbookViewId="1"/>
  </sheetViews>
  <sheetFormatPr defaultRowHeight="14.4" x14ac:dyDescent="0.3"/>
  <cols>
    <col min="1" max="1" width="26.5546875" bestFit="1" customWidth="1"/>
    <col min="2" max="2" width="19.44140625" customWidth="1"/>
    <col min="3" max="3" width="5.5546875" bestFit="1" customWidth="1"/>
    <col min="4" max="4" width="5.44140625" customWidth="1"/>
    <col min="5" max="5" width="55.6640625" bestFit="1" customWidth="1"/>
    <col min="6" max="6" width="14" customWidth="1"/>
    <col min="7" max="7" width="30.33203125" customWidth="1"/>
    <col min="8" max="8" width="11.5546875" customWidth="1"/>
    <col min="9" max="9" width="34.5546875" customWidth="1"/>
    <col min="10" max="10" width="12.109375" customWidth="1"/>
    <col min="11" max="11" width="13.109375" customWidth="1"/>
    <col min="12" max="12" width="11.5546875" customWidth="1"/>
    <col min="14" max="14" width="12.44140625" customWidth="1"/>
  </cols>
  <sheetData>
    <row r="1" spans="1:15" x14ac:dyDescent="0.3">
      <c r="A1" s="33" t="s">
        <v>707</v>
      </c>
      <c r="B1" s="34"/>
      <c r="E1" s="39" t="s">
        <v>715</v>
      </c>
      <c r="F1" s="40"/>
      <c r="I1" s="39" t="s">
        <v>739</v>
      </c>
      <c r="J1" s="40"/>
      <c r="K1" s="40"/>
      <c r="L1" s="40"/>
      <c r="M1" s="40"/>
      <c r="N1" s="40"/>
      <c r="O1" s="40"/>
    </row>
    <row r="2" spans="1:15" s="1" customFormat="1" ht="43.2" x14ac:dyDescent="0.3">
      <c r="A2" s="35" t="s">
        <v>4</v>
      </c>
      <c r="B2" s="35" t="s">
        <v>708</v>
      </c>
      <c r="E2" s="35" t="s">
        <v>4</v>
      </c>
      <c r="F2" s="35" t="s">
        <v>708</v>
      </c>
      <c r="G2" s="37"/>
      <c r="H2" s="37"/>
      <c r="I2" s="35" t="s">
        <v>4</v>
      </c>
      <c r="J2" s="35" t="s">
        <v>660</v>
      </c>
      <c r="K2" s="35" t="s">
        <v>659</v>
      </c>
      <c r="L2" s="35" t="s">
        <v>716</v>
      </c>
      <c r="M2" s="35" t="s">
        <v>657</v>
      </c>
      <c r="N2" s="35" t="s">
        <v>658</v>
      </c>
      <c r="O2" s="35" t="s">
        <v>712</v>
      </c>
    </row>
    <row r="3" spans="1:15" x14ac:dyDescent="0.3">
      <c r="A3" s="36" t="s">
        <v>280</v>
      </c>
      <c r="B3" s="72">
        <v>208669.09999999998</v>
      </c>
      <c r="E3" s="36" t="s">
        <v>280</v>
      </c>
      <c r="F3" s="41">
        <v>1358401.3</v>
      </c>
      <c r="G3" s="38"/>
      <c r="H3" s="38"/>
      <c r="I3" s="36" t="s">
        <v>280</v>
      </c>
      <c r="J3" s="41">
        <v>1276</v>
      </c>
      <c r="K3" s="36">
        <v>25</v>
      </c>
      <c r="L3" s="41">
        <v>11106</v>
      </c>
      <c r="M3" s="41">
        <v>1782</v>
      </c>
      <c r="N3" s="41">
        <v>8623</v>
      </c>
      <c r="O3" s="41">
        <v>22811</v>
      </c>
    </row>
    <row r="4" spans="1:15" x14ac:dyDescent="0.3">
      <c r="A4" s="36" t="s">
        <v>42</v>
      </c>
      <c r="B4" s="72">
        <v>5846.52</v>
      </c>
      <c r="E4" s="36" t="s">
        <v>42</v>
      </c>
      <c r="F4" s="41">
        <v>643.79999999999995</v>
      </c>
      <c r="G4" s="38"/>
      <c r="H4" s="38"/>
      <c r="I4" s="36" t="s">
        <v>284</v>
      </c>
      <c r="J4" s="36">
        <v>48</v>
      </c>
      <c r="K4" s="36">
        <v>0</v>
      </c>
      <c r="L4" s="36">
        <v>57</v>
      </c>
      <c r="M4" s="36">
        <v>45</v>
      </c>
      <c r="N4" s="36">
        <v>82</v>
      </c>
      <c r="O4" s="36">
        <v>232</v>
      </c>
    </row>
    <row r="5" spans="1:15" x14ac:dyDescent="0.3">
      <c r="A5" s="36" t="s">
        <v>46</v>
      </c>
      <c r="B5" s="72">
        <v>38964.600000000006</v>
      </c>
      <c r="E5" s="36" t="s">
        <v>47</v>
      </c>
      <c r="F5" s="41">
        <v>3704.0083497468249</v>
      </c>
      <c r="G5" s="38"/>
      <c r="H5" s="38"/>
      <c r="I5" s="36" t="s">
        <v>47</v>
      </c>
      <c r="J5" s="36" t="s">
        <v>717</v>
      </c>
      <c r="K5" s="36" t="s">
        <v>717</v>
      </c>
      <c r="L5" s="36" t="s">
        <v>717</v>
      </c>
      <c r="M5" s="36">
        <v>316</v>
      </c>
      <c r="N5" s="36" t="s">
        <v>717</v>
      </c>
      <c r="O5" s="36">
        <v>316</v>
      </c>
    </row>
    <row r="6" spans="1:15" x14ac:dyDescent="0.3">
      <c r="A6" s="36" t="s">
        <v>48</v>
      </c>
      <c r="B6" s="72">
        <v>19493.099999999999</v>
      </c>
      <c r="E6" s="36" t="s">
        <v>49</v>
      </c>
      <c r="F6" s="41">
        <v>7642.8585865039568</v>
      </c>
      <c r="G6" s="38"/>
      <c r="H6" s="38"/>
      <c r="I6" s="36" t="s">
        <v>5</v>
      </c>
      <c r="J6" s="36">
        <v>133</v>
      </c>
      <c r="K6" s="36">
        <v>2</v>
      </c>
      <c r="L6" s="36">
        <v>51</v>
      </c>
      <c r="M6" s="36">
        <v>199</v>
      </c>
      <c r="N6" s="36" t="s">
        <v>717</v>
      </c>
      <c r="O6" s="36">
        <v>386</v>
      </c>
    </row>
    <row r="7" spans="1:15" x14ac:dyDescent="0.3">
      <c r="A7" s="36" t="s">
        <v>157</v>
      </c>
      <c r="B7" s="72">
        <v>5098.2999999999993</v>
      </c>
      <c r="E7" s="36" t="s">
        <v>50</v>
      </c>
      <c r="F7" s="41">
        <v>1026.1704395832962</v>
      </c>
      <c r="G7" s="38"/>
      <c r="H7" s="38"/>
      <c r="I7" s="36" t="s">
        <v>713</v>
      </c>
      <c r="J7" s="36" t="s">
        <v>717</v>
      </c>
      <c r="K7" s="36" t="s">
        <v>717</v>
      </c>
      <c r="L7" s="36">
        <v>585</v>
      </c>
      <c r="M7" s="36">
        <v>596</v>
      </c>
      <c r="N7" s="36">
        <v>54</v>
      </c>
      <c r="O7" s="41">
        <v>1235</v>
      </c>
    </row>
    <row r="8" spans="1:15" x14ac:dyDescent="0.3">
      <c r="A8" s="36" t="s">
        <v>276</v>
      </c>
      <c r="B8" s="72">
        <v>34716.299999999996</v>
      </c>
      <c r="E8" s="36" t="s">
        <v>43</v>
      </c>
      <c r="F8" s="41">
        <v>38.041015947964524</v>
      </c>
      <c r="G8" s="38"/>
      <c r="H8" s="38"/>
      <c r="I8" s="36" t="s">
        <v>43</v>
      </c>
      <c r="J8" s="36" t="s">
        <v>717</v>
      </c>
      <c r="K8" s="36" t="s">
        <v>717</v>
      </c>
      <c r="L8" s="36" t="s">
        <v>717</v>
      </c>
      <c r="M8" s="36" t="s">
        <v>717</v>
      </c>
      <c r="N8" s="36">
        <v>6</v>
      </c>
      <c r="O8" s="36">
        <v>6</v>
      </c>
    </row>
    <row r="9" spans="1:15" x14ac:dyDescent="0.3">
      <c r="A9" s="36" t="s">
        <v>45</v>
      </c>
      <c r="B9" s="72">
        <v>59559.400000000023</v>
      </c>
      <c r="E9" s="36" t="s">
        <v>157</v>
      </c>
      <c r="F9" s="41">
        <v>5333.1</v>
      </c>
      <c r="G9" s="38"/>
      <c r="H9" s="38"/>
      <c r="I9" s="42" t="s">
        <v>712</v>
      </c>
      <c r="J9" s="44">
        <v>1457</v>
      </c>
      <c r="K9" s="42">
        <v>27</v>
      </c>
      <c r="L9" s="44">
        <v>11799</v>
      </c>
      <c r="M9" s="44">
        <v>2938</v>
      </c>
      <c r="N9" s="44">
        <v>8765</v>
      </c>
      <c r="O9" s="44">
        <v>24986</v>
      </c>
    </row>
    <row r="10" spans="1:15" x14ac:dyDescent="0.3">
      <c r="A10" s="36" t="s">
        <v>151</v>
      </c>
      <c r="B10" s="72">
        <v>88</v>
      </c>
      <c r="E10" s="36" t="s">
        <v>5</v>
      </c>
      <c r="F10" s="41">
        <v>17439.125223590527</v>
      </c>
      <c r="G10" s="38"/>
      <c r="H10" s="38"/>
      <c r="I10" s="38"/>
      <c r="J10" s="38"/>
      <c r="K10" s="38"/>
      <c r="L10" s="38"/>
      <c r="M10" s="38"/>
      <c r="N10" s="38"/>
      <c r="O10" s="38"/>
    </row>
    <row r="11" spans="1:15" x14ac:dyDescent="0.3">
      <c r="A11" s="36" t="s">
        <v>709</v>
      </c>
      <c r="B11" s="72">
        <v>424</v>
      </c>
      <c r="E11" s="36" t="s">
        <v>713</v>
      </c>
      <c r="F11" s="41">
        <v>40450.581024302599</v>
      </c>
      <c r="G11" s="38"/>
      <c r="H11" s="38"/>
      <c r="I11" s="38"/>
      <c r="J11" s="38"/>
      <c r="K11" s="38"/>
      <c r="L11" s="38"/>
      <c r="M11" s="38"/>
      <c r="N11" s="38"/>
      <c r="O11" s="38"/>
    </row>
    <row r="12" spans="1:15" x14ac:dyDescent="0.3">
      <c r="A12" s="36" t="s">
        <v>710</v>
      </c>
      <c r="B12" s="72">
        <v>126.90000000000003</v>
      </c>
      <c r="E12" s="36" t="s">
        <v>276</v>
      </c>
      <c r="F12" s="41">
        <v>31689.900000000009</v>
      </c>
      <c r="G12" s="38"/>
      <c r="H12" s="38"/>
      <c r="I12" s="38"/>
      <c r="J12" s="38"/>
      <c r="K12" s="38"/>
      <c r="L12" s="38"/>
      <c r="M12" s="38"/>
      <c r="N12" s="38"/>
      <c r="O12" s="38"/>
    </row>
    <row r="13" spans="1:15" x14ac:dyDescent="0.3">
      <c r="A13" s="36" t="s">
        <v>587</v>
      </c>
      <c r="B13" s="72">
        <v>532.70000000000005</v>
      </c>
      <c r="E13" s="36" t="s">
        <v>45</v>
      </c>
      <c r="F13" s="41">
        <v>4925</v>
      </c>
      <c r="G13" s="38"/>
      <c r="H13" s="38"/>
      <c r="I13" s="38"/>
      <c r="J13" s="38"/>
      <c r="K13" s="38"/>
      <c r="L13" s="38"/>
      <c r="M13" s="38"/>
      <c r="N13" s="38"/>
      <c r="O13" s="38"/>
    </row>
    <row r="14" spans="1:15" x14ac:dyDescent="0.3">
      <c r="A14" s="36" t="s">
        <v>711</v>
      </c>
      <c r="B14" s="72">
        <v>824.40000000000009</v>
      </c>
      <c r="E14" s="36" t="s">
        <v>567</v>
      </c>
      <c r="F14" s="41">
        <v>784.56103607906516</v>
      </c>
      <c r="G14" s="38"/>
      <c r="H14" s="38"/>
      <c r="I14" s="38"/>
      <c r="J14" s="38"/>
      <c r="K14" s="38"/>
      <c r="L14" s="38"/>
      <c r="M14" s="38"/>
      <c r="N14" s="38"/>
      <c r="O14" s="38"/>
    </row>
    <row r="15" spans="1:15" x14ac:dyDescent="0.3">
      <c r="A15" s="45" t="s">
        <v>712</v>
      </c>
      <c r="B15" s="46">
        <v>374343.32</v>
      </c>
      <c r="E15" s="36" t="s">
        <v>714</v>
      </c>
      <c r="F15" s="41">
        <v>4343.1711802772998</v>
      </c>
      <c r="G15" s="38"/>
      <c r="H15" s="38"/>
      <c r="I15" s="38"/>
      <c r="J15" s="38"/>
      <c r="K15" s="38"/>
      <c r="L15" s="38"/>
      <c r="M15" s="38"/>
      <c r="N15" s="38"/>
      <c r="O15" s="38"/>
    </row>
    <row r="16" spans="1:15" x14ac:dyDescent="0.3">
      <c r="E16" s="42" t="s">
        <v>712</v>
      </c>
      <c r="F16" s="43">
        <v>1476421.6168560316</v>
      </c>
      <c r="G16" s="38"/>
      <c r="H16" s="38"/>
      <c r="I16" s="38"/>
      <c r="J16" s="38"/>
      <c r="K16" s="38"/>
      <c r="L16" s="38"/>
      <c r="M16" s="38"/>
      <c r="N16" s="38"/>
      <c r="O16" s="38"/>
    </row>
    <row r="21" spans="1:7" x14ac:dyDescent="0.3">
      <c r="E21" s="50"/>
    </row>
    <row r="22" spans="1:7" x14ac:dyDescent="0.3">
      <c r="E22" s="38"/>
      <c r="F22" s="38"/>
      <c r="G22" s="38"/>
    </row>
    <row r="23" spans="1:7" x14ac:dyDescent="0.3">
      <c r="E23" s="38"/>
      <c r="F23" s="38"/>
      <c r="G23" s="38"/>
    </row>
    <row r="24" spans="1:7" x14ac:dyDescent="0.3">
      <c r="A24" s="30" t="s">
        <v>728</v>
      </c>
      <c r="B24" s="29"/>
      <c r="C24" s="28"/>
      <c r="E24" s="38"/>
      <c r="F24" s="38"/>
      <c r="G24" s="38"/>
    </row>
    <row r="25" spans="1:7" x14ac:dyDescent="0.3">
      <c r="A25" s="28" t="s">
        <v>727</v>
      </c>
      <c r="B25" s="28"/>
      <c r="C25" s="28"/>
      <c r="E25" s="38"/>
      <c r="F25" s="38"/>
      <c r="G25" s="38"/>
    </row>
    <row r="26" spans="1:7" x14ac:dyDescent="0.3">
      <c r="A26" s="25" t="s">
        <v>414</v>
      </c>
      <c r="B26" s="28"/>
      <c r="C26" s="28" t="str">
        <f>IF(Milestones!B3='Required Reductions'!A27,"TSR","EWCS")</f>
        <v>EWCS</v>
      </c>
      <c r="E26" s="38"/>
      <c r="F26" s="38"/>
      <c r="G26" s="38"/>
    </row>
    <row r="27" spans="1:7" x14ac:dyDescent="0.3">
      <c r="A27" s="25" t="s">
        <v>68</v>
      </c>
      <c r="B27" s="28"/>
      <c r="C27" s="28"/>
      <c r="E27" s="38"/>
      <c r="F27" s="38"/>
      <c r="G27" s="38"/>
    </row>
    <row r="28" spans="1:7" x14ac:dyDescent="0.3">
      <c r="A28" s="25" t="s">
        <v>89</v>
      </c>
      <c r="E28" s="38"/>
      <c r="F28" s="38"/>
      <c r="G28" s="38"/>
    </row>
    <row r="29" spans="1:7" x14ac:dyDescent="0.3">
      <c r="E29" s="38"/>
      <c r="F29" s="38"/>
      <c r="G29" s="38"/>
    </row>
    <row r="30" spans="1:7" x14ac:dyDescent="0.3">
      <c r="A30" s="23"/>
      <c r="E30" s="38"/>
      <c r="F30" s="38"/>
      <c r="G30" s="38"/>
    </row>
    <row r="31" spans="1:7" x14ac:dyDescent="0.3">
      <c r="A31" s="23"/>
      <c r="E31" s="38"/>
      <c r="F31" s="38"/>
      <c r="G31" s="38"/>
    </row>
    <row r="32" spans="1:7" x14ac:dyDescent="0.3">
      <c r="A32" s="23"/>
      <c r="E32" s="38"/>
      <c r="F32" s="38"/>
      <c r="G32" s="38"/>
    </row>
    <row r="33" spans="1:7" x14ac:dyDescent="0.3">
      <c r="A33" s="23"/>
      <c r="E33" s="38"/>
      <c r="F33" s="38"/>
      <c r="G33" s="38"/>
    </row>
    <row r="34" spans="1:7" x14ac:dyDescent="0.3">
      <c r="E34" s="38"/>
      <c r="F34" s="38"/>
      <c r="G34" s="38"/>
    </row>
    <row r="35" spans="1:7" x14ac:dyDescent="0.3">
      <c r="E35" s="38"/>
      <c r="F35" s="38"/>
      <c r="G35" s="38"/>
    </row>
    <row r="36" spans="1:7" x14ac:dyDescent="0.3">
      <c r="E36" s="38"/>
      <c r="F36" s="38"/>
      <c r="G36" s="38"/>
    </row>
  </sheetData>
  <sortState xmlns:xlrd2="http://schemas.microsoft.com/office/spreadsheetml/2017/richdata2" ref="A26:A28">
    <sortCondition ref="A26:A28"/>
  </sortState>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AEDB8-5F63-44EC-8E55-1DDE1662ED2D}">
  <dimension ref="A1:G6"/>
  <sheetViews>
    <sheetView workbookViewId="0"/>
    <sheetView workbookViewId="1"/>
  </sheetViews>
  <sheetFormatPr defaultRowHeight="14.4" x14ac:dyDescent="0.3"/>
  <sheetData>
    <row r="1" spans="1:7" x14ac:dyDescent="0.3">
      <c r="A1" s="24" t="s">
        <v>724</v>
      </c>
      <c r="E1" s="24" t="s">
        <v>725</v>
      </c>
    </row>
    <row r="2" spans="1:7" x14ac:dyDescent="0.3">
      <c r="A2" s="26" t="s">
        <v>719</v>
      </c>
      <c r="B2" s="26" t="s">
        <v>7</v>
      </c>
      <c r="C2" s="26" t="s">
        <v>718</v>
      </c>
      <c r="E2" s="26" t="s">
        <v>719</v>
      </c>
      <c r="F2" s="26" t="s">
        <v>7</v>
      </c>
      <c r="G2" s="26" t="s">
        <v>718</v>
      </c>
    </row>
    <row r="3" spans="1:7" x14ac:dyDescent="0.3">
      <c r="A3" t="s">
        <v>720</v>
      </c>
      <c r="B3">
        <v>2017</v>
      </c>
      <c r="C3">
        <v>50</v>
      </c>
      <c r="E3" t="s">
        <v>720</v>
      </c>
      <c r="F3">
        <v>2025</v>
      </c>
      <c r="G3">
        <v>10</v>
      </c>
    </row>
    <row r="4" spans="1:7" x14ac:dyDescent="0.3">
      <c r="A4" t="s">
        <v>721</v>
      </c>
      <c r="B4">
        <v>2022</v>
      </c>
      <c r="C4">
        <v>75</v>
      </c>
      <c r="E4" t="s">
        <v>721</v>
      </c>
      <c r="F4">
        <v>2030</v>
      </c>
      <c r="G4">
        <v>35</v>
      </c>
    </row>
    <row r="5" spans="1:7" x14ac:dyDescent="0.3">
      <c r="A5" t="s">
        <v>722</v>
      </c>
      <c r="B5">
        <v>2027</v>
      </c>
      <c r="C5">
        <v>95</v>
      </c>
      <c r="E5" t="s">
        <v>722</v>
      </c>
      <c r="F5">
        <v>2035</v>
      </c>
      <c r="G5">
        <v>75</v>
      </c>
    </row>
    <row r="6" spans="1:7" x14ac:dyDescent="0.3">
      <c r="A6" t="s">
        <v>723</v>
      </c>
      <c r="B6">
        <v>2032</v>
      </c>
      <c r="C6">
        <v>100</v>
      </c>
      <c r="E6" t="s">
        <v>723</v>
      </c>
      <c r="F6">
        <v>2040</v>
      </c>
      <c r="G6">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62096-ED0E-43DF-BBB2-C5750D27FC82}">
  <dimension ref="A1:M253"/>
  <sheetViews>
    <sheetView topLeftCell="A54" workbookViewId="0">
      <selection activeCell="A56" sqref="A56:XFD57"/>
    </sheetView>
    <sheetView workbookViewId="1"/>
  </sheetViews>
  <sheetFormatPr defaultRowHeight="14.4" x14ac:dyDescent="0.3"/>
  <cols>
    <col min="1" max="1" width="23.109375" bestFit="1" customWidth="1"/>
    <col min="2" max="2" width="14" bestFit="1" customWidth="1"/>
    <col min="3" max="3" width="25.88671875" customWidth="1"/>
    <col min="4" max="4" width="40.5546875" customWidth="1"/>
    <col min="5" max="5" width="19.88671875" bestFit="1" customWidth="1"/>
    <col min="6" max="6" width="21.5546875" customWidth="1"/>
    <col min="7" max="7" width="12.109375" bestFit="1" customWidth="1"/>
    <col min="8" max="8" width="17.44140625" bestFit="1" customWidth="1"/>
    <col min="9" max="9" width="23.44140625" bestFit="1" customWidth="1"/>
    <col min="10" max="10" width="18.44140625" bestFit="1" customWidth="1"/>
    <col min="11" max="11" width="18.109375" bestFit="1" customWidth="1"/>
    <col min="12" max="12" width="19.88671875" customWidth="1"/>
  </cols>
  <sheetData>
    <row r="1" spans="1:12" x14ac:dyDescent="0.3">
      <c r="A1" s="19" t="s">
        <v>51</v>
      </c>
      <c r="B1" s="19" t="s">
        <v>52</v>
      </c>
      <c r="C1" s="19" t="s">
        <v>53</v>
      </c>
      <c r="D1" s="19" t="s">
        <v>54</v>
      </c>
      <c r="E1" s="19" t="s">
        <v>10</v>
      </c>
      <c r="F1" s="19" t="s">
        <v>11</v>
      </c>
      <c r="G1" s="19" t="s">
        <v>55</v>
      </c>
      <c r="H1" s="19" t="s">
        <v>56</v>
      </c>
      <c r="I1" s="19" t="s">
        <v>57</v>
      </c>
      <c r="J1" s="19" t="s">
        <v>58</v>
      </c>
      <c r="K1" s="19" t="s">
        <v>59</v>
      </c>
      <c r="L1" s="19" t="s">
        <v>60</v>
      </c>
    </row>
    <row r="2" spans="1:12" ht="28.8" x14ac:dyDescent="0.3">
      <c r="A2" s="21" t="s">
        <v>456</v>
      </c>
      <c r="B2" s="21" t="s">
        <v>457</v>
      </c>
      <c r="C2" s="21" t="s">
        <v>458</v>
      </c>
      <c r="D2" s="21" t="s">
        <v>459</v>
      </c>
      <c r="E2" s="21" t="s">
        <v>17</v>
      </c>
      <c r="F2" s="21" t="s">
        <v>25</v>
      </c>
      <c r="G2" s="21" t="s">
        <v>271</v>
      </c>
      <c r="H2" s="21" t="s">
        <v>127</v>
      </c>
      <c r="I2" s="21" t="s">
        <v>41</v>
      </c>
      <c r="J2" s="20">
        <v>0</v>
      </c>
      <c r="K2" s="20">
        <v>0</v>
      </c>
      <c r="L2" s="21" t="s">
        <v>414</v>
      </c>
    </row>
    <row r="3" spans="1:12" ht="28.8" x14ac:dyDescent="0.3">
      <c r="A3" s="21" t="s">
        <v>456</v>
      </c>
      <c r="B3" s="21" t="s">
        <v>460</v>
      </c>
      <c r="C3" s="21" t="s">
        <v>461</v>
      </c>
      <c r="D3" s="21" t="s">
        <v>462</v>
      </c>
      <c r="E3" s="21" t="s">
        <v>12</v>
      </c>
      <c r="F3" s="21" t="s">
        <v>13</v>
      </c>
      <c r="G3" s="21" t="s">
        <v>271</v>
      </c>
      <c r="H3" s="21" t="s">
        <v>127</v>
      </c>
      <c r="I3" s="21" t="s">
        <v>41</v>
      </c>
      <c r="J3" s="20">
        <v>0</v>
      </c>
      <c r="K3" s="20">
        <v>0</v>
      </c>
      <c r="L3" s="21" t="s">
        <v>414</v>
      </c>
    </row>
    <row r="4" spans="1:12" ht="28.8" x14ac:dyDescent="0.3">
      <c r="A4" s="21" t="s">
        <v>456</v>
      </c>
      <c r="B4" s="21" t="s">
        <v>463</v>
      </c>
      <c r="C4" s="21" t="s">
        <v>464</v>
      </c>
      <c r="D4" s="21" t="s">
        <v>465</v>
      </c>
      <c r="E4" s="21" t="s">
        <v>17</v>
      </c>
      <c r="F4" s="21" t="s">
        <v>27</v>
      </c>
      <c r="G4" s="21" t="s">
        <v>64</v>
      </c>
      <c r="H4" s="21" t="s">
        <v>93</v>
      </c>
      <c r="I4" s="21" t="s">
        <v>93</v>
      </c>
      <c r="J4" s="20">
        <v>0</v>
      </c>
      <c r="K4" s="20">
        <v>0</v>
      </c>
      <c r="L4" s="21" t="s">
        <v>414</v>
      </c>
    </row>
    <row r="5" spans="1:12" ht="43.2" x14ac:dyDescent="0.3">
      <c r="A5" s="21" t="s">
        <v>456</v>
      </c>
      <c r="B5" s="21" t="s">
        <v>466</v>
      </c>
      <c r="C5" s="21" t="s">
        <v>467</v>
      </c>
      <c r="D5" s="21" t="s">
        <v>468</v>
      </c>
      <c r="E5" s="21" t="s">
        <v>17</v>
      </c>
      <c r="F5" s="21" t="s">
        <v>469</v>
      </c>
      <c r="G5" s="21" t="s">
        <v>271</v>
      </c>
      <c r="H5" s="21" t="s">
        <v>93</v>
      </c>
      <c r="I5" s="21" t="s">
        <v>41</v>
      </c>
      <c r="J5" s="20">
        <v>0</v>
      </c>
      <c r="K5" s="20">
        <v>0</v>
      </c>
      <c r="L5" s="21" t="s">
        <v>414</v>
      </c>
    </row>
    <row r="6" spans="1:12" ht="28.8" x14ac:dyDescent="0.3">
      <c r="A6" s="21" t="s">
        <v>456</v>
      </c>
      <c r="B6" s="21" t="s">
        <v>470</v>
      </c>
      <c r="C6" s="21" t="s">
        <v>471</v>
      </c>
      <c r="D6" s="21" t="s">
        <v>472</v>
      </c>
      <c r="E6" s="21" t="s">
        <v>17</v>
      </c>
      <c r="F6" s="21" t="s">
        <v>22</v>
      </c>
      <c r="G6" s="21" t="s">
        <v>123</v>
      </c>
      <c r="H6" s="21" t="s">
        <v>66</v>
      </c>
      <c r="I6" s="21" t="s">
        <v>41</v>
      </c>
      <c r="J6" s="20">
        <v>0</v>
      </c>
      <c r="K6" s="20">
        <v>0</v>
      </c>
      <c r="L6" s="21" t="s">
        <v>414</v>
      </c>
    </row>
    <row r="7" spans="1:12" ht="72" x14ac:dyDescent="0.3">
      <c r="A7" s="21" t="s">
        <v>42</v>
      </c>
      <c r="B7" s="21" t="s">
        <v>261</v>
      </c>
      <c r="C7" s="21" t="s">
        <v>25</v>
      </c>
      <c r="D7" s="21" t="s">
        <v>262</v>
      </c>
      <c r="E7" s="21" t="s">
        <v>17</v>
      </c>
      <c r="F7" s="21" t="s">
        <v>25</v>
      </c>
      <c r="G7" s="21" t="s">
        <v>123</v>
      </c>
      <c r="H7" s="21" t="s">
        <v>93</v>
      </c>
      <c r="I7" s="21" t="s">
        <v>41</v>
      </c>
      <c r="J7" s="20">
        <v>1180</v>
      </c>
      <c r="K7" s="20">
        <v>191</v>
      </c>
      <c r="L7" s="21" t="s">
        <v>68</v>
      </c>
    </row>
    <row r="8" spans="1:12" ht="72" x14ac:dyDescent="0.3">
      <c r="A8" s="21" t="s">
        <v>42</v>
      </c>
      <c r="B8" s="21" t="s">
        <v>261</v>
      </c>
      <c r="C8" s="21" t="s">
        <v>25</v>
      </c>
      <c r="D8" s="21" t="s">
        <v>262</v>
      </c>
      <c r="E8" s="21" t="s">
        <v>17</v>
      </c>
      <c r="F8" s="21" t="s">
        <v>25</v>
      </c>
      <c r="G8" s="21" t="s">
        <v>123</v>
      </c>
      <c r="H8" s="21" t="s">
        <v>93</v>
      </c>
      <c r="I8" s="21" t="s">
        <v>41</v>
      </c>
      <c r="J8" s="70">
        <v>130</v>
      </c>
      <c r="K8" s="70">
        <v>21</v>
      </c>
      <c r="L8" s="69" t="s">
        <v>89</v>
      </c>
    </row>
    <row r="9" spans="1:12" ht="43.2" x14ac:dyDescent="0.3">
      <c r="A9" s="21" t="s">
        <v>46</v>
      </c>
      <c r="B9" s="21" t="s">
        <v>251</v>
      </c>
      <c r="C9" s="21" t="s">
        <v>25</v>
      </c>
      <c r="D9" s="21" t="s">
        <v>252</v>
      </c>
      <c r="E9" s="21" t="s">
        <v>17</v>
      </c>
      <c r="F9" s="21" t="s">
        <v>25</v>
      </c>
      <c r="G9" s="21" t="s">
        <v>123</v>
      </c>
      <c r="H9" s="21" t="s">
        <v>69</v>
      </c>
      <c r="I9" s="21" t="s">
        <v>41</v>
      </c>
      <c r="J9" s="20">
        <v>9299</v>
      </c>
      <c r="K9" s="20">
        <v>3448</v>
      </c>
      <c r="L9" s="21" t="s">
        <v>68</v>
      </c>
    </row>
    <row r="10" spans="1:12" ht="28.8" x14ac:dyDescent="0.3">
      <c r="A10" s="21" t="s">
        <v>46</v>
      </c>
      <c r="B10" s="21" t="s">
        <v>257</v>
      </c>
      <c r="C10" s="21" t="s">
        <v>258</v>
      </c>
      <c r="D10" s="21" t="s">
        <v>199</v>
      </c>
      <c r="E10" s="21" t="s">
        <v>17</v>
      </c>
      <c r="F10" s="21" t="s">
        <v>28</v>
      </c>
      <c r="G10" s="21" t="s">
        <v>64</v>
      </c>
      <c r="H10" s="21" t="s">
        <v>69</v>
      </c>
      <c r="I10" s="21" t="s">
        <v>99</v>
      </c>
      <c r="J10" s="20">
        <v>0</v>
      </c>
      <c r="K10" s="20">
        <v>0</v>
      </c>
      <c r="L10" s="21" t="s">
        <v>68</v>
      </c>
    </row>
    <row r="11" spans="1:12" ht="28.8" x14ac:dyDescent="0.3">
      <c r="A11" s="21" t="s">
        <v>46</v>
      </c>
      <c r="B11" s="21" t="s">
        <v>253</v>
      </c>
      <c r="C11" s="21" t="s">
        <v>254</v>
      </c>
      <c r="D11" s="21" t="s">
        <v>199</v>
      </c>
      <c r="E11" s="21" t="s">
        <v>17</v>
      </c>
      <c r="F11" s="21" t="s">
        <v>28</v>
      </c>
      <c r="G11" s="21" t="s">
        <v>64</v>
      </c>
      <c r="H11" s="21" t="s">
        <v>69</v>
      </c>
      <c r="I11" s="21" t="s">
        <v>99</v>
      </c>
      <c r="J11" s="20">
        <v>0</v>
      </c>
      <c r="K11" s="20">
        <v>0</v>
      </c>
      <c r="L11" s="21" t="s">
        <v>68</v>
      </c>
    </row>
    <row r="12" spans="1:12" ht="28.8" x14ac:dyDescent="0.3">
      <c r="A12" s="21" t="s">
        <v>46</v>
      </c>
      <c r="B12" s="21" t="s">
        <v>266</v>
      </c>
      <c r="C12" s="21" t="s">
        <v>267</v>
      </c>
      <c r="D12" s="21" t="s">
        <v>199</v>
      </c>
      <c r="E12" s="21" t="s">
        <v>17</v>
      </c>
      <c r="F12" s="21" t="s">
        <v>28</v>
      </c>
      <c r="G12" s="21" t="s">
        <v>64</v>
      </c>
      <c r="H12" s="21" t="s">
        <v>69</v>
      </c>
      <c r="I12" s="21" t="s">
        <v>99</v>
      </c>
      <c r="J12" s="20">
        <v>0</v>
      </c>
      <c r="K12" s="20">
        <v>0</v>
      </c>
      <c r="L12" s="21" t="s">
        <v>68</v>
      </c>
    </row>
    <row r="13" spans="1:12" ht="28.8" x14ac:dyDescent="0.3">
      <c r="A13" s="21" t="s">
        <v>46</v>
      </c>
      <c r="B13" s="21" t="s">
        <v>223</v>
      </c>
      <c r="C13" s="21" t="s">
        <v>224</v>
      </c>
      <c r="D13" s="21" t="s">
        <v>199</v>
      </c>
      <c r="E13" s="21" t="s">
        <v>17</v>
      </c>
      <c r="F13" s="21" t="s">
        <v>28</v>
      </c>
      <c r="G13" s="21" t="s">
        <v>64</v>
      </c>
      <c r="H13" s="21" t="s">
        <v>69</v>
      </c>
      <c r="I13" s="21" t="s">
        <v>99</v>
      </c>
      <c r="J13" s="20">
        <v>0</v>
      </c>
      <c r="K13" s="20">
        <v>0</v>
      </c>
      <c r="L13" s="21" t="s">
        <v>68</v>
      </c>
    </row>
    <row r="14" spans="1:12" ht="28.8" x14ac:dyDescent="0.3">
      <c r="A14" s="21" t="s">
        <v>46</v>
      </c>
      <c r="B14" s="21" t="s">
        <v>255</v>
      </c>
      <c r="C14" s="21" t="s">
        <v>256</v>
      </c>
      <c r="D14" s="21" t="s">
        <v>199</v>
      </c>
      <c r="E14" s="21" t="s">
        <v>17</v>
      </c>
      <c r="F14" s="21" t="s">
        <v>28</v>
      </c>
      <c r="G14" s="21" t="s">
        <v>64</v>
      </c>
      <c r="H14" s="21" t="s">
        <v>69</v>
      </c>
      <c r="I14" s="21" t="s">
        <v>99</v>
      </c>
      <c r="J14" s="20">
        <v>0</v>
      </c>
      <c r="K14" s="20">
        <v>0</v>
      </c>
      <c r="L14" s="21" t="s">
        <v>68</v>
      </c>
    </row>
    <row r="15" spans="1:12" ht="28.8" x14ac:dyDescent="0.3">
      <c r="A15" s="21" t="s">
        <v>46</v>
      </c>
      <c r="B15" s="21" t="s">
        <v>197</v>
      </c>
      <c r="C15" s="21" t="s">
        <v>198</v>
      </c>
      <c r="D15" s="21" t="s">
        <v>199</v>
      </c>
      <c r="E15" s="21" t="s">
        <v>17</v>
      </c>
      <c r="F15" s="21" t="s">
        <v>28</v>
      </c>
      <c r="G15" s="21" t="s">
        <v>64</v>
      </c>
      <c r="H15" s="21" t="s">
        <v>69</v>
      </c>
      <c r="I15" s="21" t="s">
        <v>99</v>
      </c>
      <c r="J15" s="20">
        <v>0</v>
      </c>
      <c r="K15" s="20">
        <v>0</v>
      </c>
      <c r="L15" s="21" t="s">
        <v>68</v>
      </c>
    </row>
    <row r="16" spans="1:12" ht="43.2" x14ac:dyDescent="0.3">
      <c r="A16" s="21" t="s">
        <v>46</v>
      </c>
      <c r="B16" s="21" t="s">
        <v>200</v>
      </c>
      <c r="C16" s="21" t="s">
        <v>201</v>
      </c>
      <c r="D16" s="21" t="s">
        <v>202</v>
      </c>
      <c r="E16" s="21" t="s">
        <v>203</v>
      </c>
      <c r="F16" s="21" t="s">
        <v>204</v>
      </c>
      <c r="G16" s="21" t="s">
        <v>64</v>
      </c>
      <c r="H16" s="21" t="s">
        <v>69</v>
      </c>
      <c r="I16" s="21" t="s">
        <v>99</v>
      </c>
      <c r="J16" s="20">
        <v>0</v>
      </c>
      <c r="K16" s="20">
        <v>0</v>
      </c>
      <c r="L16" s="21" t="s">
        <v>68</v>
      </c>
    </row>
    <row r="17" spans="1:12" ht="43.2" x14ac:dyDescent="0.3">
      <c r="A17" s="21" t="s">
        <v>46</v>
      </c>
      <c r="B17" s="21" t="s">
        <v>205</v>
      </c>
      <c r="C17" s="21" t="s">
        <v>206</v>
      </c>
      <c r="D17" s="21" t="s">
        <v>207</v>
      </c>
      <c r="E17" s="21" t="s">
        <v>203</v>
      </c>
      <c r="F17" s="21" t="s">
        <v>204</v>
      </c>
      <c r="G17" s="21" t="s">
        <v>64</v>
      </c>
      <c r="H17" s="21" t="s">
        <v>69</v>
      </c>
      <c r="I17" s="21" t="s">
        <v>99</v>
      </c>
      <c r="J17" s="20">
        <v>0</v>
      </c>
      <c r="K17" s="20">
        <v>0</v>
      </c>
      <c r="L17" s="21" t="s">
        <v>68</v>
      </c>
    </row>
    <row r="18" spans="1:12" ht="28.8" x14ac:dyDescent="0.3">
      <c r="A18" s="21" t="s">
        <v>46</v>
      </c>
      <c r="B18" s="21" t="s">
        <v>311</v>
      </c>
      <c r="C18" s="21" t="s">
        <v>312</v>
      </c>
      <c r="D18" s="21" t="s">
        <v>313</v>
      </c>
      <c r="E18" s="21" t="s">
        <v>17</v>
      </c>
      <c r="F18" s="21" t="s">
        <v>22</v>
      </c>
      <c r="G18" s="21" t="s">
        <v>64</v>
      </c>
      <c r="H18" s="21" t="s">
        <v>69</v>
      </c>
      <c r="I18" s="21" t="s">
        <v>99</v>
      </c>
      <c r="J18" s="20">
        <v>4416</v>
      </c>
      <c r="K18" s="20">
        <v>3412</v>
      </c>
      <c r="L18" s="21" t="s">
        <v>68</v>
      </c>
    </row>
    <row r="19" spans="1:12" ht="28.8" x14ac:dyDescent="0.3">
      <c r="A19" s="21" t="s">
        <v>46</v>
      </c>
      <c r="B19" s="21" t="s">
        <v>208</v>
      </c>
      <c r="C19" s="21" t="s">
        <v>209</v>
      </c>
      <c r="D19" s="21" t="s">
        <v>210</v>
      </c>
      <c r="E19" s="21" t="s">
        <v>17</v>
      </c>
      <c r="F19" s="21" t="s">
        <v>34</v>
      </c>
      <c r="G19" s="21" t="s">
        <v>64</v>
      </c>
      <c r="H19" s="21" t="s">
        <v>69</v>
      </c>
      <c r="I19" s="21" t="s">
        <v>99</v>
      </c>
      <c r="J19" s="20">
        <v>796</v>
      </c>
      <c r="K19" s="20">
        <v>141</v>
      </c>
      <c r="L19" s="21" t="s">
        <v>68</v>
      </c>
    </row>
    <row r="20" spans="1:12" ht="43.2" x14ac:dyDescent="0.3">
      <c r="A20" s="21" t="s">
        <v>46</v>
      </c>
      <c r="B20" s="21" t="s">
        <v>259</v>
      </c>
      <c r="C20" s="21" t="s">
        <v>260</v>
      </c>
      <c r="D20" s="21" t="s">
        <v>213</v>
      </c>
      <c r="E20" s="21" t="s">
        <v>17</v>
      </c>
      <c r="F20" s="21" t="s">
        <v>22</v>
      </c>
      <c r="G20" s="21" t="s">
        <v>64</v>
      </c>
      <c r="H20" s="21" t="s">
        <v>69</v>
      </c>
      <c r="I20" s="21" t="s">
        <v>99</v>
      </c>
      <c r="J20" s="20">
        <v>0</v>
      </c>
      <c r="K20" s="20">
        <v>0</v>
      </c>
      <c r="L20" s="21" t="s">
        <v>68</v>
      </c>
    </row>
    <row r="21" spans="1:12" ht="43.2" x14ac:dyDescent="0.3">
      <c r="A21" s="21" t="s">
        <v>46</v>
      </c>
      <c r="B21" s="21" t="s">
        <v>211</v>
      </c>
      <c r="C21" s="21" t="s">
        <v>212</v>
      </c>
      <c r="D21" s="21" t="s">
        <v>213</v>
      </c>
      <c r="E21" s="21" t="s">
        <v>17</v>
      </c>
      <c r="F21" s="21" t="s">
        <v>22</v>
      </c>
      <c r="G21" s="21" t="s">
        <v>64</v>
      </c>
      <c r="H21" s="21" t="s">
        <v>69</v>
      </c>
      <c r="I21" s="21" t="s">
        <v>99</v>
      </c>
      <c r="J21" s="20">
        <v>0</v>
      </c>
      <c r="K21" s="20">
        <v>0</v>
      </c>
      <c r="L21" s="21" t="s">
        <v>68</v>
      </c>
    </row>
    <row r="22" spans="1:12" ht="28.8" x14ac:dyDescent="0.3">
      <c r="A22" s="21" t="s">
        <v>46</v>
      </c>
      <c r="B22" s="21" t="s">
        <v>214</v>
      </c>
      <c r="C22" s="21" t="s">
        <v>36</v>
      </c>
      <c r="D22" s="21" t="s">
        <v>215</v>
      </c>
      <c r="E22" s="21" t="s">
        <v>17</v>
      </c>
      <c r="F22" s="21" t="s">
        <v>36</v>
      </c>
      <c r="G22" s="21" t="s">
        <v>123</v>
      </c>
      <c r="H22" s="21" t="s">
        <v>81</v>
      </c>
      <c r="I22" s="21" t="s">
        <v>216</v>
      </c>
      <c r="J22" s="20">
        <v>790.5</v>
      </c>
      <c r="K22" s="20">
        <v>453.1</v>
      </c>
      <c r="L22" s="21" t="s">
        <v>68</v>
      </c>
    </row>
    <row r="23" spans="1:12" ht="28.8" x14ac:dyDescent="0.3">
      <c r="A23" s="21" t="s">
        <v>46</v>
      </c>
      <c r="B23" s="21" t="s">
        <v>217</v>
      </c>
      <c r="C23" s="21" t="s">
        <v>218</v>
      </c>
      <c r="D23" s="21" t="s">
        <v>219</v>
      </c>
      <c r="E23" s="21" t="s">
        <v>38</v>
      </c>
      <c r="F23" s="21" t="s">
        <v>39</v>
      </c>
      <c r="G23" s="21" t="s">
        <v>64</v>
      </c>
      <c r="H23" s="21" t="s">
        <v>131</v>
      </c>
      <c r="I23" s="21" t="s">
        <v>81</v>
      </c>
      <c r="J23" s="22">
        <f>66419-41965</f>
        <v>24454</v>
      </c>
      <c r="K23" s="20">
        <v>0</v>
      </c>
      <c r="L23" s="21" t="s">
        <v>68</v>
      </c>
    </row>
    <row r="24" spans="1:12" ht="28.8" x14ac:dyDescent="0.3">
      <c r="A24" s="21" t="s">
        <v>46</v>
      </c>
      <c r="B24" s="21" t="s">
        <v>263</v>
      </c>
      <c r="C24" s="21" t="s">
        <v>264</v>
      </c>
      <c r="D24" s="21" t="s">
        <v>265</v>
      </c>
      <c r="E24" s="21" t="s">
        <v>17</v>
      </c>
      <c r="F24" s="21" t="s">
        <v>20</v>
      </c>
      <c r="G24" s="21" t="s">
        <v>123</v>
      </c>
      <c r="H24" s="21" t="s">
        <v>81</v>
      </c>
      <c r="I24" s="21" t="s">
        <v>216</v>
      </c>
      <c r="J24" s="20">
        <v>109</v>
      </c>
      <c r="K24" s="20">
        <v>56</v>
      </c>
      <c r="L24" s="21" t="s">
        <v>68</v>
      </c>
    </row>
    <row r="25" spans="1:12" ht="43.2" x14ac:dyDescent="0.3">
      <c r="A25" s="21" t="s">
        <v>46</v>
      </c>
      <c r="B25" s="21" t="s">
        <v>392</v>
      </c>
      <c r="C25" s="21" t="s">
        <v>393</v>
      </c>
      <c r="D25" s="21" t="s">
        <v>394</v>
      </c>
      <c r="E25" s="21" t="s">
        <v>17</v>
      </c>
      <c r="F25" s="21" t="s">
        <v>18</v>
      </c>
      <c r="G25" s="21" t="s">
        <v>64</v>
      </c>
      <c r="H25" s="21" t="s">
        <v>69</v>
      </c>
      <c r="I25" s="21" t="s">
        <v>65</v>
      </c>
      <c r="J25" s="20">
        <v>0</v>
      </c>
      <c r="K25" s="20">
        <v>0</v>
      </c>
      <c r="L25" s="21" t="s">
        <v>68</v>
      </c>
    </row>
    <row r="26" spans="1:12" ht="57.6" x14ac:dyDescent="0.3">
      <c r="A26" s="21" t="s">
        <v>46</v>
      </c>
      <c r="B26" s="21" t="s">
        <v>395</v>
      </c>
      <c r="C26" s="21" t="s">
        <v>396</v>
      </c>
      <c r="D26" s="21" t="s">
        <v>397</v>
      </c>
      <c r="E26" s="21" t="s">
        <v>38</v>
      </c>
      <c r="F26" s="21" t="s">
        <v>40</v>
      </c>
      <c r="G26" s="21" t="s">
        <v>271</v>
      </c>
      <c r="H26" s="21" t="s">
        <v>69</v>
      </c>
      <c r="I26" s="21" t="s">
        <v>69</v>
      </c>
      <c r="J26" s="20">
        <v>0</v>
      </c>
      <c r="K26" s="20">
        <v>0</v>
      </c>
      <c r="L26" s="21" t="s">
        <v>68</v>
      </c>
    </row>
    <row r="27" spans="1:12" ht="72" x14ac:dyDescent="0.3">
      <c r="A27" s="21" t="s">
        <v>46</v>
      </c>
      <c r="B27" s="21" t="s">
        <v>408</v>
      </c>
      <c r="C27" s="21" t="s">
        <v>409</v>
      </c>
      <c r="D27" s="21" t="s">
        <v>410</v>
      </c>
      <c r="E27" s="21" t="s">
        <v>17</v>
      </c>
      <c r="F27" s="21" t="s">
        <v>31</v>
      </c>
      <c r="G27" s="21" t="s">
        <v>80</v>
      </c>
      <c r="H27" s="21" t="s">
        <v>69</v>
      </c>
      <c r="I27" s="21" t="s">
        <v>69</v>
      </c>
      <c r="J27" s="20">
        <v>14</v>
      </c>
      <c r="K27" s="20">
        <v>19</v>
      </c>
      <c r="L27" s="21" t="s">
        <v>68</v>
      </c>
    </row>
    <row r="28" spans="1:12" ht="43.2" x14ac:dyDescent="0.3">
      <c r="A28" s="21" t="s">
        <v>47</v>
      </c>
      <c r="B28" s="21" t="s">
        <v>411</v>
      </c>
      <c r="C28" s="21" t="s">
        <v>412</v>
      </c>
      <c r="D28" s="21" t="s">
        <v>413</v>
      </c>
      <c r="E28" s="21" t="s">
        <v>17</v>
      </c>
      <c r="F28" s="21" t="s">
        <v>25</v>
      </c>
      <c r="G28" s="21" t="s">
        <v>123</v>
      </c>
      <c r="H28" s="21" t="s">
        <v>41</v>
      </c>
      <c r="I28" s="21" t="s">
        <v>41</v>
      </c>
      <c r="J28" s="66">
        <v>256</v>
      </c>
      <c r="K28" s="20">
        <v>29</v>
      </c>
      <c r="L28" s="21" t="s">
        <v>414</v>
      </c>
    </row>
    <row r="29" spans="1:12" x14ac:dyDescent="0.3">
      <c r="A29" s="21" t="s">
        <v>47</v>
      </c>
      <c r="B29" s="21" t="s">
        <v>415</v>
      </c>
      <c r="C29" s="21" t="s">
        <v>416</v>
      </c>
      <c r="D29" s="21" t="s">
        <v>417</v>
      </c>
      <c r="E29" s="21" t="s">
        <v>17</v>
      </c>
      <c r="F29" s="21" t="s">
        <v>36</v>
      </c>
      <c r="G29" s="21" t="s">
        <v>123</v>
      </c>
      <c r="H29" s="21" t="s">
        <v>136</v>
      </c>
      <c r="I29" s="21" t="s">
        <v>41</v>
      </c>
      <c r="J29" s="66">
        <v>98</v>
      </c>
      <c r="K29" s="20">
        <v>45</v>
      </c>
      <c r="L29" s="21" t="s">
        <v>414</v>
      </c>
    </row>
    <row r="30" spans="1:12" ht="28.8" x14ac:dyDescent="0.3">
      <c r="A30" s="21" t="s">
        <v>47</v>
      </c>
      <c r="B30" s="21" t="s">
        <v>418</v>
      </c>
      <c r="C30" s="21" t="s">
        <v>419</v>
      </c>
      <c r="D30" s="21" t="s">
        <v>420</v>
      </c>
      <c r="E30" s="21" t="s">
        <v>17</v>
      </c>
      <c r="F30" s="21" t="s">
        <v>20</v>
      </c>
      <c r="G30" s="21" t="s">
        <v>123</v>
      </c>
      <c r="H30" s="21" t="s">
        <v>136</v>
      </c>
      <c r="I30" s="21" t="s">
        <v>41</v>
      </c>
      <c r="J30" s="66">
        <v>13</v>
      </c>
      <c r="K30" s="20">
        <v>7</v>
      </c>
      <c r="L30" s="21" t="s">
        <v>414</v>
      </c>
    </row>
    <row r="31" spans="1:12" ht="28.8" x14ac:dyDescent="0.3">
      <c r="A31" s="21" t="s">
        <v>47</v>
      </c>
      <c r="B31" s="21" t="s">
        <v>594</v>
      </c>
      <c r="C31" s="21" t="s">
        <v>595</v>
      </c>
      <c r="D31" s="21" t="s">
        <v>596</v>
      </c>
      <c r="E31" s="21" t="s">
        <v>17</v>
      </c>
      <c r="F31" s="21" t="s">
        <v>24</v>
      </c>
      <c r="G31" s="21" t="s">
        <v>64</v>
      </c>
      <c r="H31" s="21" t="s">
        <v>573</v>
      </c>
      <c r="I31" s="21" t="s">
        <v>99</v>
      </c>
      <c r="J31" s="66">
        <v>25</v>
      </c>
      <c r="K31" s="20">
        <v>1</v>
      </c>
      <c r="L31" s="21" t="s">
        <v>414</v>
      </c>
    </row>
    <row r="32" spans="1:12" ht="28.8" x14ac:dyDescent="0.3">
      <c r="A32" s="21" t="s">
        <v>47</v>
      </c>
      <c r="B32" s="21" t="s">
        <v>597</v>
      </c>
      <c r="C32" s="21" t="s">
        <v>598</v>
      </c>
      <c r="D32" s="21" t="s">
        <v>599</v>
      </c>
      <c r="E32" s="21" t="s">
        <v>17</v>
      </c>
      <c r="F32" s="21" t="s">
        <v>37</v>
      </c>
      <c r="G32" s="21" t="s">
        <v>64</v>
      </c>
      <c r="H32" s="21" t="s">
        <v>573</v>
      </c>
      <c r="I32" s="21" t="s">
        <v>99</v>
      </c>
      <c r="J32" s="66">
        <v>1</v>
      </c>
      <c r="K32" s="20">
        <v>1</v>
      </c>
      <c r="L32" s="21" t="s">
        <v>414</v>
      </c>
    </row>
    <row r="33" spans="1:12" ht="28.8" x14ac:dyDescent="0.3">
      <c r="A33" s="21" t="s">
        <v>47</v>
      </c>
      <c r="B33" s="21" t="s">
        <v>600</v>
      </c>
      <c r="C33" s="21" t="s">
        <v>601</v>
      </c>
      <c r="D33" s="21" t="s">
        <v>602</v>
      </c>
      <c r="E33" s="21" t="s">
        <v>17</v>
      </c>
      <c r="F33" s="21" t="s">
        <v>35</v>
      </c>
      <c r="G33" s="21" t="s">
        <v>64</v>
      </c>
      <c r="H33" s="21" t="s">
        <v>112</v>
      </c>
      <c r="I33" s="21" t="s">
        <v>216</v>
      </c>
      <c r="J33" s="66">
        <v>50</v>
      </c>
      <c r="K33" s="20">
        <v>6</v>
      </c>
      <c r="L33" s="21" t="s">
        <v>414</v>
      </c>
    </row>
    <row r="34" spans="1:12" ht="28.8" x14ac:dyDescent="0.3">
      <c r="A34" s="21" t="s">
        <v>48</v>
      </c>
      <c r="B34" s="21" t="s">
        <v>325</v>
      </c>
      <c r="C34" s="21" t="s">
        <v>326</v>
      </c>
      <c r="D34" s="21" t="s">
        <v>327</v>
      </c>
      <c r="E34" s="21" t="s">
        <v>17</v>
      </c>
      <c r="F34" s="21" t="s">
        <v>26</v>
      </c>
      <c r="G34" s="21" t="s">
        <v>64</v>
      </c>
      <c r="H34" s="21" t="s">
        <v>196</v>
      </c>
      <c r="I34" s="21" t="s">
        <v>85</v>
      </c>
      <c r="J34" s="20">
        <v>214</v>
      </c>
      <c r="K34" s="20">
        <v>27</v>
      </c>
      <c r="L34" s="21" t="s">
        <v>68</v>
      </c>
    </row>
    <row r="35" spans="1:12" ht="28.8" x14ac:dyDescent="0.3">
      <c r="A35" s="21" t="s">
        <v>48</v>
      </c>
      <c r="B35" s="21" t="s">
        <v>328</v>
      </c>
      <c r="C35" s="21" t="s">
        <v>25</v>
      </c>
      <c r="D35" s="21" t="s">
        <v>329</v>
      </c>
      <c r="E35" s="21" t="s">
        <v>17</v>
      </c>
      <c r="F35" s="21" t="s">
        <v>25</v>
      </c>
      <c r="G35" s="21" t="s">
        <v>123</v>
      </c>
      <c r="H35" s="21" t="s">
        <v>196</v>
      </c>
      <c r="I35" s="21" t="s">
        <v>41</v>
      </c>
      <c r="J35" s="20">
        <v>4652</v>
      </c>
      <c r="K35" s="20">
        <v>1630</v>
      </c>
      <c r="L35" s="21" t="s">
        <v>68</v>
      </c>
    </row>
    <row r="36" spans="1:12" ht="28.8" x14ac:dyDescent="0.3">
      <c r="A36" s="21" t="s">
        <v>48</v>
      </c>
      <c r="B36" s="21" t="s">
        <v>330</v>
      </c>
      <c r="C36" s="21" t="s">
        <v>331</v>
      </c>
      <c r="D36" s="21" t="s">
        <v>332</v>
      </c>
      <c r="E36" s="21" t="s">
        <v>17</v>
      </c>
      <c r="F36" s="21" t="s">
        <v>30</v>
      </c>
      <c r="G36" s="21" t="s">
        <v>64</v>
      </c>
      <c r="H36" s="21" t="s">
        <v>333</v>
      </c>
      <c r="I36" s="21" t="s">
        <v>334</v>
      </c>
      <c r="J36" s="20">
        <v>0</v>
      </c>
      <c r="K36" s="20">
        <v>0</v>
      </c>
      <c r="L36" s="21" t="s">
        <v>68</v>
      </c>
    </row>
    <row r="37" spans="1:12" ht="57.6" x14ac:dyDescent="0.3">
      <c r="A37" s="21" t="s">
        <v>48</v>
      </c>
      <c r="B37" s="21" t="s">
        <v>335</v>
      </c>
      <c r="C37" s="21" t="s">
        <v>336</v>
      </c>
      <c r="D37" s="21" t="s">
        <v>337</v>
      </c>
      <c r="E37" s="21" t="s">
        <v>17</v>
      </c>
      <c r="F37" s="21" t="s">
        <v>22</v>
      </c>
      <c r="G37" s="21" t="s">
        <v>64</v>
      </c>
      <c r="H37" s="21" t="s">
        <v>338</v>
      </c>
      <c r="I37" s="21" t="s">
        <v>338</v>
      </c>
      <c r="J37" s="20">
        <v>486</v>
      </c>
      <c r="K37" s="20">
        <v>78</v>
      </c>
      <c r="L37" s="21" t="s">
        <v>68</v>
      </c>
    </row>
    <row r="38" spans="1:12" ht="72" x14ac:dyDescent="0.3">
      <c r="A38" s="21" t="s">
        <v>48</v>
      </c>
      <c r="B38" s="21" t="s">
        <v>339</v>
      </c>
      <c r="C38" s="21" t="s">
        <v>340</v>
      </c>
      <c r="D38" s="21" t="s">
        <v>341</v>
      </c>
      <c r="E38" s="21" t="s">
        <v>17</v>
      </c>
      <c r="F38" s="21" t="s">
        <v>22</v>
      </c>
      <c r="G38" s="21" t="s">
        <v>64</v>
      </c>
      <c r="H38" s="21" t="s">
        <v>342</v>
      </c>
      <c r="I38" s="21" t="s">
        <v>85</v>
      </c>
      <c r="J38" s="20">
        <v>981</v>
      </c>
      <c r="K38" s="20">
        <v>311</v>
      </c>
      <c r="L38" s="21" t="s">
        <v>68</v>
      </c>
    </row>
    <row r="39" spans="1:12" ht="28.8" x14ac:dyDescent="0.3">
      <c r="A39" s="21" t="s">
        <v>48</v>
      </c>
      <c r="B39" s="21" t="s">
        <v>343</v>
      </c>
      <c r="C39" s="21" t="s">
        <v>104</v>
      </c>
      <c r="D39" s="21" t="s">
        <v>344</v>
      </c>
      <c r="E39" s="21" t="s">
        <v>17</v>
      </c>
      <c r="F39" s="21" t="s">
        <v>21</v>
      </c>
      <c r="G39" s="21" t="s">
        <v>64</v>
      </c>
      <c r="H39" s="21" t="s">
        <v>345</v>
      </c>
      <c r="I39" s="21" t="s">
        <v>342</v>
      </c>
      <c r="J39" s="20">
        <v>1421</v>
      </c>
      <c r="K39" s="20">
        <v>1211</v>
      </c>
      <c r="L39" s="21" t="s">
        <v>68</v>
      </c>
    </row>
    <row r="40" spans="1:12" ht="28.8" x14ac:dyDescent="0.3">
      <c r="A40" s="21" t="s">
        <v>48</v>
      </c>
      <c r="B40" s="21" t="s">
        <v>346</v>
      </c>
      <c r="C40" s="21" t="s">
        <v>347</v>
      </c>
      <c r="D40" s="21" t="s">
        <v>348</v>
      </c>
      <c r="E40" s="21" t="s">
        <v>17</v>
      </c>
      <c r="F40" s="21" t="s">
        <v>18</v>
      </c>
      <c r="G40" s="21" t="s">
        <v>64</v>
      </c>
      <c r="H40" s="21" t="s">
        <v>85</v>
      </c>
      <c r="I40" s="21" t="s">
        <v>131</v>
      </c>
      <c r="J40" s="20">
        <v>36</v>
      </c>
      <c r="K40" s="20">
        <v>4</v>
      </c>
      <c r="L40" s="21" t="s">
        <v>68</v>
      </c>
    </row>
    <row r="41" spans="1:12" ht="43.2" x14ac:dyDescent="0.3">
      <c r="A41" s="21" t="s">
        <v>48</v>
      </c>
      <c r="B41" s="21" t="s">
        <v>349</v>
      </c>
      <c r="C41" s="21" t="s">
        <v>36</v>
      </c>
      <c r="D41" s="21" t="s">
        <v>350</v>
      </c>
      <c r="E41" s="21" t="s">
        <v>17</v>
      </c>
      <c r="F41" s="21" t="s">
        <v>36</v>
      </c>
      <c r="G41" s="21" t="s">
        <v>123</v>
      </c>
      <c r="H41" s="21" t="s">
        <v>136</v>
      </c>
      <c r="I41" s="21" t="s">
        <v>41</v>
      </c>
      <c r="J41" s="20">
        <v>1851</v>
      </c>
      <c r="K41" s="20">
        <v>1174</v>
      </c>
      <c r="L41" s="21" t="s">
        <v>68</v>
      </c>
    </row>
    <row r="42" spans="1:12" ht="57.6" x14ac:dyDescent="0.3">
      <c r="A42" s="21" t="s">
        <v>48</v>
      </c>
      <c r="B42" s="21" t="s">
        <v>351</v>
      </c>
      <c r="C42" s="21" t="s">
        <v>352</v>
      </c>
      <c r="D42" s="21" t="s">
        <v>353</v>
      </c>
      <c r="E42" s="21" t="s">
        <v>17</v>
      </c>
      <c r="F42" s="21" t="s">
        <v>21</v>
      </c>
      <c r="G42" s="21" t="s">
        <v>64</v>
      </c>
      <c r="H42" s="21" t="s">
        <v>186</v>
      </c>
      <c r="I42" s="21" t="s">
        <v>73</v>
      </c>
      <c r="J42" s="20">
        <v>7916</v>
      </c>
      <c r="K42" s="20">
        <v>1412</v>
      </c>
      <c r="L42" s="21" t="s">
        <v>68</v>
      </c>
    </row>
    <row r="43" spans="1:12" ht="28.8" x14ac:dyDescent="0.3">
      <c r="A43" s="21" t="s">
        <v>48</v>
      </c>
      <c r="B43" s="21" t="s">
        <v>354</v>
      </c>
      <c r="C43" s="21" t="s">
        <v>355</v>
      </c>
      <c r="D43" s="21" t="s">
        <v>356</v>
      </c>
      <c r="E43" s="21" t="s">
        <v>17</v>
      </c>
      <c r="F43" s="21" t="s">
        <v>32</v>
      </c>
      <c r="G43" s="21" t="s">
        <v>64</v>
      </c>
      <c r="H43" s="21" t="s">
        <v>338</v>
      </c>
      <c r="I43" s="21" t="s">
        <v>131</v>
      </c>
      <c r="J43" s="20">
        <v>37</v>
      </c>
      <c r="K43" s="20">
        <v>10</v>
      </c>
      <c r="L43" s="21" t="s">
        <v>68</v>
      </c>
    </row>
    <row r="44" spans="1:12" ht="28.8" x14ac:dyDescent="0.3">
      <c r="A44" s="21" t="s">
        <v>48</v>
      </c>
      <c r="B44" s="21" t="s">
        <v>389</v>
      </c>
      <c r="C44" s="21" t="s">
        <v>390</v>
      </c>
      <c r="D44" s="21" t="s">
        <v>391</v>
      </c>
      <c r="E44" s="21" t="s">
        <v>17</v>
      </c>
      <c r="F44" s="21" t="s">
        <v>19</v>
      </c>
      <c r="G44" s="21" t="s">
        <v>64</v>
      </c>
      <c r="H44" s="21" t="s">
        <v>186</v>
      </c>
      <c r="I44" s="21" t="s">
        <v>81</v>
      </c>
      <c r="J44" s="20">
        <v>640</v>
      </c>
      <c r="K44" s="20">
        <v>218</v>
      </c>
      <c r="L44" s="21" t="s">
        <v>68</v>
      </c>
    </row>
    <row r="45" spans="1:12" ht="28.8" x14ac:dyDescent="0.3">
      <c r="A45" s="21" t="s">
        <v>48</v>
      </c>
      <c r="B45" s="21" t="s">
        <v>360</v>
      </c>
      <c r="C45" s="21" t="s">
        <v>361</v>
      </c>
      <c r="D45" s="21" t="s">
        <v>362</v>
      </c>
      <c r="E45" s="21" t="s">
        <v>17</v>
      </c>
      <c r="F45" s="21" t="s">
        <v>30</v>
      </c>
      <c r="G45" s="21" t="s">
        <v>64</v>
      </c>
      <c r="H45" s="21" t="s">
        <v>186</v>
      </c>
      <c r="I45" s="21" t="s">
        <v>81</v>
      </c>
      <c r="J45" s="20">
        <v>0</v>
      </c>
      <c r="K45" s="20">
        <v>1</v>
      </c>
      <c r="L45" s="21" t="s">
        <v>68</v>
      </c>
    </row>
    <row r="46" spans="1:12" ht="28.8" x14ac:dyDescent="0.3">
      <c r="A46" s="21" t="s">
        <v>48</v>
      </c>
      <c r="B46" s="21" t="s">
        <v>322</v>
      </c>
      <c r="C46" s="21" t="s">
        <v>323</v>
      </c>
      <c r="D46" s="21" t="s">
        <v>324</v>
      </c>
      <c r="E46" s="21" t="s">
        <v>17</v>
      </c>
      <c r="F46" s="21" t="s">
        <v>19</v>
      </c>
      <c r="G46" s="21" t="s">
        <v>64</v>
      </c>
      <c r="H46" s="21" t="s">
        <v>66</v>
      </c>
      <c r="I46" s="21" t="s">
        <v>216</v>
      </c>
      <c r="J46" s="20">
        <v>0</v>
      </c>
      <c r="K46" s="20">
        <v>0</v>
      </c>
      <c r="L46" s="21" t="s">
        <v>68</v>
      </c>
    </row>
    <row r="47" spans="1:12" ht="28.8" x14ac:dyDescent="0.3">
      <c r="A47" s="21" t="s">
        <v>48</v>
      </c>
      <c r="B47" s="21" t="s">
        <v>363</v>
      </c>
      <c r="C47" s="21" t="s">
        <v>364</v>
      </c>
      <c r="D47" s="21" t="s">
        <v>365</v>
      </c>
      <c r="E47" s="21" t="s">
        <v>17</v>
      </c>
      <c r="F47" s="21" t="s">
        <v>19</v>
      </c>
      <c r="G47" s="21" t="s">
        <v>271</v>
      </c>
      <c r="H47" s="21" t="s">
        <v>272</v>
      </c>
      <c r="I47" s="21" t="s">
        <v>366</v>
      </c>
      <c r="J47" s="20">
        <v>0</v>
      </c>
      <c r="K47" s="20">
        <v>0</v>
      </c>
      <c r="L47" s="21" t="s">
        <v>68</v>
      </c>
    </row>
    <row r="48" spans="1:12" ht="28.8" x14ac:dyDescent="0.3">
      <c r="A48" s="21" t="s">
        <v>48</v>
      </c>
      <c r="B48" s="21" t="s">
        <v>367</v>
      </c>
      <c r="C48" s="21" t="s">
        <v>368</v>
      </c>
      <c r="D48" s="21" t="s">
        <v>369</v>
      </c>
      <c r="E48" s="21" t="s">
        <v>17</v>
      </c>
      <c r="F48" s="21" t="s">
        <v>19</v>
      </c>
      <c r="G48" s="21" t="s">
        <v>271</v>
      </c>
      <c r="H48" s="21" t="s">
        <v>272</v>
      </c>
      <c r="I48" s="21" t="s">
        <v>370</v>
      </c>
      <c r="J48" s="20">
        <v>0</v>
      </c>
      <c r="K48" s="20">
        <v>0</v>
      </c>
      <c r="L48" s="21" t="s">
        <v>68</v>
      </c>
    </row>
    <row r="49" spans="1:13" ht="28.8" x14ac:dyDescent="0.3">
      <c r="A49" s="21" t="s">
        <v>48</v>
      </c>
      <c r="B49" s="21" t="s">
        <v>371</v>
      </c>
      <c r="C49" s="21" t="s">
        <v>372</v>
      </c>
      <c r="D49" s="21" t="s">
        <v>373</v>
      </c>
      <c r="E49" s="21" t="s">
        <v>17</v>
      </c>
      <c r="F49" s="21" t="s">
        <v>19</v>
      </c>
      <c r="G49" s="21" t="s">
        <v>271</v>
      </c>
      <c r="H49" s="21" t="s">
        <v>272</v>
      </c>
      <c r="I49" s="21" t="s">
        <v>366</v>
      </c>
      <c r="J49" s="20">
        <v>0</v>
      </c>
      <c r="K49" s="20">
        <v>0</v>
      </c>
      <c r="L49" s="21" t="s">
        <v>68</v>
      </c>
    </row>
    <row r="50" spans="1:13" ht="57.6" x14ac:dyDescent="0.3">
      <c r="A50" s="21" t="s">
        <v>48</v>
      </c>
      <c r="B50" s="21" t="s">
        <v>691</v>
      </c>
      <c r="C50" s="21" t="s">
        <v>692</v>
      </c>
      <c r="D50" s="21" t="s">
        <v>693</v>
      </c>
      <c r="E50" s="21" t="s">
        <v>38</v>
      </c>
      <c r="F50" s="21" t="s">
        <v>40</v>
      </c>
      <c r="G50" s="21" t="s">
        <v>80</v>
      </c>
      <c r="H50" s="21" t="s">
        <v>73</v>
      </c>
      <c r="I50" s="21" t="s">
        <v>477</v>
      </c>
      <c r="J50" s="20">
        <v>0</v>
      </c>
      <c r="K50" s="20">
        <v>0</v>
      </c>
      <c r="L50" s="21" t="s">
        <v>68</v>
      </c>
    </row>
    <row r="51" spans="1:13" ht="57.6" x14ac:dyDescent="0.3">
      <c r="A51" s="21" t="s">
        <v>49</v>
      </c>
      <c r="B51" s="21" t="s">
        <v>619</v>
      </c>
      <c r="C51" s="21" t="s">
        <v>620</v>
      </c>
      <c r="D51" s="21" t="s">
        <v>621</v>
      </c>
      <c r="E51" s="21" t="s">
        <v>38</v>
      </c>
      <c r="F51" s="21" t="s">
        <v>39</v>
      </c>
      <c r="G51" s="21" t="s">
        <v>80</v>
      </c>
      <c r="H51" s="21" t="s">
        <v>127</v>
      </c>
      <c r="I51" s="21" t="s">
        <v>477</v>
      </c>
      <c r="J51" s="66">
        <v>307</v>
      </c>
      <c r="K51" s="20">
        <v>0</v>
      </c>
      <c r="L51" s="21" t="s">
        <v>89</v>
      </c>
    </row>
    <row r="52" spans="1:13" ht="57.6" x14ac:dyDescent="0.3">
      <c r="A52" s="21" t="s">
        <v>49</v>
      </c>
      <c r="B52" s="21" t="s">
        <v>622</v>
      </c>
      <c r="C52" s="21" t="s">
        <v>623</v>
      </c>
      <c r="D52" s="21" t="s">
        <v>624</v>
      </c>
      <c r="E52" s="21" t="s">
        <v>38</v>
      </c>
      <c r="F52" s="21" t="s">
        <v>39</v>
      </c>
      <c r="G52" s="21" t="s">
        <v>80</v>
      </c>
      <c r="H52" s="21" t="s">
        <v>127</v>
      </c>
      <c r="I52" s="21" t="s">
        <v>272</v>
      </c>
      <c r="J52" s="66">
        <v>2771</v>
      </c>
      <c r="K52" s="20">
        <v>0</v>
      </c>
      <c r="L52" s="21" t="s">
        <v>89</v>
      </c>
    </row>
    <row r="53" spans="1:13" ht="57.6" x14ac:dyDescent="0.3">
      <c r="A53" s="21" t="s">
        <v>49</v>
      </c>
      <c r="B53" s="21" t="s">
        <v>625</v>
      </c>
      <c r="C53" s="21" t="s">
        <v>626</v>
      </c>
      <c r="D53" s="21" t="s">
        <v>627</v>
      </c>
      <c r="E53" s="21" t="s">
        <v>38</v>
      </c>
      <c r="F53" s="21" t="s">
        <v>39</v>
      </c>
      <c r="G53" s="21" t="s">
        <v>80</v>
      </c>
      <c r="H53" s="21" t="s">
        <v>66</v>
      </c>
      <c r="I53" s="21" t="s">
        <v>477</v>
      </c>
      <c r="J53" s="66">
        <v>1971</v>
      </c>
      <c r="K53" s="20">
        <v>0</v>
      </c>
      <c r="L53" s="21" t="s">
        <v>89</v>
      </c>
    </row>
    <row r="54" spans="1:13" ht="72" x14ac:dyDescent="0.3">
      <c r="A54" s="21" t="s">
        <v>49</v>
      </c>
      <c r="B54" s="21" t="s">
        <v>670</v>
      </c>
      <c r="C54" s="21" t="s">
        <v>671</v>
      </c>
      <c r="D54" s="21" t="s">
        <v>672</v>
      </c>
      <c r="E54" s="21" t="s">
        <v>38</v>
      </c>
      <c r="F54" s="21" t="s">
        <v>39</v>
      </c>
      <c r="G54" s="21" t="s">
        <v>80</v>
      </c>
      <c r="H54" s="21" t="s">
        <v>112</v>
      </c>
      <c r="I54" s="21" t="s">
        <v>673</v>
      </c>
      <c r="J54" s="66">
        <v>3462</v>
      </c>
      <c r="K54" s="20">
        <v>0</v>
      </c>
      <c r="L54" s="21" t="s">
        <v>89</v>
      </c>
    </row>
    <row r="55" spans="1:13" ht="72" x14ac:dyDescent="0.3">
      <c r="A55" s="21" t="s">
        <v>49</v>
      </c>
      <c r="B55" s="21" t="s">
        <v>674</v>
      </c>
      <c r="C55" s="21" t="s">
        <v>675</v>
      </c>
      <c r="D55" s="21" t="s">
        <v>676</v>
      </c>
      <c r="E55" s="21" t="s">
        <v>38</v>
      </c>
      <c r="F55" s="21" t="s">
        <v>39</v>
      </c>
      <c r="G55" s="21" t="s">
        <v>80</v>
      </c>
      <c r="H55" s="21" t="s">
        <v>112</v>
      </c>
      <c r="I55" s="21" t="s">
        <v>673</v>
      </c>
      <c r="J55" s="66">
        <v>1649</v>
      </c>
      <c r="K55" s="20">
        <v>0</v>
      </c>
      <c r="L55" s="21" t="s">
        <v>89</v>
      </c>
    </row>
    <row r="56" spans="1:13" ht="57.6" x14ac:dyDescent="0.3">
      <c r="A56" s="21" t="s">
        <v>50</v>
      </c>
      <c r="B56" s="21" t="s">
        <v>564</v>
      </c>
      <c r="C56" s="21" t="s">
        <v>565</v>
      </c>
      <c r="D56" s="21" t="s">
        <v>566</v>
      </c>
      <c r="E56" s="21" t="s">
        <v>38</v>
      </c>
      <c r="F56" s="21" t="s">
        <v>39</v>
      </c>
      <c r="G56" s="21" t="s">
        <v>271</v>
      </c>
      <c r="H56" s="21" t="s">
        <v>69</v>
      </c>
      <c r="I56" s="21" t="s">
        <v>66</v>
      </c>
      <c r="J56" s="66">
        <v>1654</v>
      </c>
      <c r="K56" s="20">
        <v>0</v>
      </c>
      <c r="L56" s="21" t="s">
        <v>414</v>
      </c>
    </row>
    <row r="57" spans="1:13" ht="43.2" x14ac:dyDescent="0.3">
      <c r="A57" s="21" t="s">
        <v>50</v>
      </c>
      <c r="B57" s="21" t="s">
        <v>643</v>
      </c>
      <c r="C57" s="21" t="s">
        <v>644</v>
      </c>
      <c r="D57" s="21" t="s">
        <v>645</v>
      </c>
      <c r="E57" s="21" t="s">
        <v>38</v>
      </c>
      <c r="F57" s="21" t="s">
        <v>39</v>
      </c>
      <c r="G57" s="21" t="s">
        <v>64</v>
      </c>
      <c r="H57" s="21" t="s">
        <v>127</v>
      </c>
      <c r="I57" s="21" t="s">
        <v>93</v>
      </c>
      <c r="J57" s="66">
        <v>231</v>
      </c>
      <c r="K57" s="20">
        <v>0</v>
      </c>
      <c r="L57" s="21" t="s">
        <v>414</v>
      </c>
    </row>
    <row r="58" spans="1:13" ht="28.8" x14ac:dyDescent="0.3">
      <c r="A58" s="21" t="s">
        <v>497</v>
      </c>
      <c r="B58" s="21" t="s">
        <v>498</v>
      </c>
      <c r="C58" s="21" t="s">
        <v>458</v>
      </c>
      <c r="D58" s="21" t="s">
        <v>459</v>
      </c>
      <c r="E58" s="21" t="s">
        <v>17</v>
      </c>
      <c r="F58" s="21" t="s">
        <v>25</v>
      </c>
      <c r="G58" s="21" t="s">
        <v>271</v>
      </c>
      <c r="H58" s="21" t="s">
        <v>66</v>
      </c>
      <c r="I58" s="21" t="s">
        <v>41</v>
      </c>
      <c r="J58" s="20">
        <v>0</v>
      </c>
      <c r="K58" s="20">
        <v>0</v>
      </c>
      <c r="L58" s="21" t="s">
        <v>414</v>
      </c>
    </row>
    <row r="59" spans="1:13" ht="28.8" x14ac:dyDescent="0.3">
      <c r="A59" s="21" t="s">
        <v>497</v>
      </c>
      <c r="B59" s="21" t="s">
        <v>499</v>
      </c>
      <c r="C59" s="21" t="s">
        <v>461</v>
      </c>
      <c r="D59" s="21" t="s">
        <v>462</v>
      </c>
      <c r="E59" s="21" t="s">
        <v>12</v>
      </c>
      <c r="F59" s="21" t="s">
        <v>13</v>
      </c>
      <c r="G59" s="21" t="s">
        <v>271</v>
      </c>
      <c r="H59" s="21" t="s">
        <v>66</v>
      </c>
      <c r="I59" s="21" t="s">
        <v>41</v>
      </c>
      <c r="J59" s="20">
        <v>0</v>
      </c>
      <c r="K59" s="20">
        <v>0</v>
      </c>
      <c r="L59" s="21" t="s">
        <v>414</v>
      </c>
    </row>
    <row r="60" spans="1:13" ht="28.8" x14ac:dyDescent="0.3">
      <c r="A60" s="21" t="s">
        <v>497</v>
      </c>
      <c r="B60" s="21" t="s">
        <v>500</v>
      </c>
      <c r="C60" s="21" t="s">
        <v>464</v>
      </c>
      <c r="D60" s="21" t="s">
        <v>465</v>
      </c>
      <c r="E60" s="21" t="s">
        <v>17</v>
      </c>
      <c r="F60" s="21" t="s">
        <v>27</v>
      </c>
      <c r="G60" s="21" t="s">
        <v>64</v>
      </c>
      <c r="H60" s="21" t="s">
        <v>93</v>
      </c>
      <c r="I60" s="21" t="s">
        <v>93</v>
      </c>
      <c r="J60" s="20">
        <v>0</v>
      </c>
      <c r="K60" s="20">
        <v>0</v>
      </c>
      <c r="L60" s="21" t="s">
        <v>414</v>
      </c>
    </row>
    <row r="61" spans="1:13" ht="28.8" x14ac:dyDescent="0.3">
      <c r="A61" s="21" t="s">
        <v>497</v>
      </c>
      <c r="B61" s="21" t="s">
        <v>501</v>
      </c>
      <c r="C61" s="21" t="s">
        <v>471</v>
      </c>
      <c r="D61" s="21" t="s">
        <v>472</v>
      </c>
      <c r="E61" s="21" t="s">
        <v>17</v>
      </c>
      <c r="F61" s="21" t="s">
        <v>22</v>
      </c>
      <c r="G61" s="21" t="s">
        <v>123</v>
      </c>
      <c r="H61" s="21" t="s">
        <v>93</v>
      </c>
      <c r="I61" s="21" t="s">
        <v>41</v>
      </c>
      <c r="J61" s="20">
        <v>0</v>
      </c>
      <c r="K61" s="20">
        <v>0</v>
      </c>
      <c r="L61" s="21" t="s">
        <v>414</v>
      </c>
    </row>
    <row r="62" spans="1:13" ht="28.8" x14ac:dyDescent="0.3">
      <c r="A62" s="21" t="s">
        <v>497</v>
      </c>
      <c r="B62" s="21" t="s">
        <v>502</v>
      </c>
      <c r="C62" s="21" t="s">
        <v>503</v>
      </c>
      <c r="D62" s="21" t="s">
        <v>504</v>
      </c>
      <c r="E62" s="21" t="s">
        <v>14</v>
      </c>
      <c r="F62" s="21" t="s">
        <v>505</v>
      </c>
      <c r="G62" s="21" t="s">
        <v>271</v>
      </c>
      <c r="H62" s="21" t="s">
        <v>93</v>
      </c>
      <c r="I62" s="21" t="s">
        <v>41</v>
      </c>
      <c r="J62" s="20">
        <v>0</v>
      </c>
      <c r="K62" s="20">
        <v>0</v>
      </c>
      <c r="L62" s="21" t="s">
        <v>414</v>
      </c>
    </row>
    <row r="63" spans="1:13" ht="72" x14ac:dyDescent="0.3">
      <c r="A63" s="21" t="s">
        <v>43</v>
      </c>
      <c r="B63" s="21" t="s">
        <v>685</v>
      </c>
      <c r="C63" s="21" t="s">
        <v>686</v>
      </c>
      <c r="D63" s="21" t="s">
        <v>687</v>
      </c>
      <c r="E63" s="21" t="s">
        <v>17</v>
      </c>
      <c r="F63" s="21" t="s">
        <v>25</v>
      </c>
      <c r="G63" s="21" t="s">
        <v>123</v>
      </c>
      <c r="H63" s="21" t="s">
        <v>338</v>
      </c>
      <c r="I63" s="21" t="s">
        <v>41</v>
      </c>
      <c r="J63" s="66">
        <v>3</v>
      </c>
      <c r="K63" s="20">
        <v>0.4</v>
      </c>
      <c r="L63" s="21" t="s">
        <v>89</v>
      </c>
      <c r="M63" s="21"/>
    </row>
    <row r="64" spans="1:13" ht="28.8" x14ac:dyDescent="0.3">
      <c r="A64" s="21" t="s">
        <v>515</v>
      </c>
      <c r="B64" s="21" t="s">
        <v>516</v>
      </c>
      <c r="C64" s="21" t="s">
        <v>458</v>
      </c>
      <c r="D64" s="21" t="s">
        <v>459</v>
      </c>
      <c r="E64" s="21" t="s">
        <v>17</v>
      </c>
      <c r="F64" s="21" t="s">
        <v>25</v>
      </c>
      <c r="G64" s="21" t="s">
        <v>271</v>
      </c>
      <c r="H64" s="21" t="s">
        <v>66</v>
      </c>
      <c r="I64" s="21" t="s">
        <v>41</v>
      </c>
      <c r="J64" s="20">
        <v>0</v>
      </c>
      <c r="K64" s="20">
        <v>0</v>
      </c>
      <c r="L64" s="21" t="s">
        <v>414</v>
      </c>
      <c r="M64" s="21"/>
    </row>
    <row r="65" spans="1:13" ht="28.8" x14ac:dyDescent="0.3">
      <c r="A65" s="21" t="s">
        <v>515</v>
      </c>
      <c r="B65" s="21" t="s">
        <v>517</v>
      </c>
      <c r="C65" s="21" t="s">
        <v>461</v>
      </c>
      <c r="D65" s="21" t="s">
        <v>462</v>
      </c>
      <c r="E65" s="21" t="s">
        <v>12</v>
      </c>
      <c r="F65" s="21" t="s">
        <v>13</v>
      </c>
      <c r="G65" s="21" t="s">
        <v>271</v>
      </c>
      <c r="H65" s="21" t="s">
        <v>66</v>
      </c>
      <c r="I65" s="21" t="s">
        <v>41</v>
      </c>
      <c r="J65" s="20">
        <v>0</v>
      </c>
      <c r="K65" s="20">
        <v>0</v>
      </c>
      <c r="L65" s="21" t="s">
        <v>414</v>
      </c>
      <c r="M65" s="21"/>
    </row>
    <row r="66" spans="1:13" ht="28.8" x14ac:dyDescent="0.3">
      <c r="A66" s="21" t="s">
        <v>515</v>
      </c>
      <c r="B66" s="21" t="s">
        <v>518</v>
      </c>
      <c r="C66" s="21" t="s">
        <v>464</v>
      </c>
      <c r="D66" s="21" t="s">
        <v>465</v>
      </c>
      <c r="E66" s="21" t="s">
        <v>17</v>
      </c>
      <c r="F66" s="21" t="s">
        <v>27</v>
      </c>
      <c r="G66" s="21" t="s">
        <v>64</v>
      </c>
      <c r="H66" s="21" t="s">
        <v>66</v>
      </c>
      <c r="I66" s="21" t="s">
        <v>93</v>
      </c>
      <c r="J66" s="20">
        <v>0</v>
      </c>
      <c r="K66" s="20">
        <v>0</v>
      </c>
      <c r="L66" s="21" t="s">
        <v>414</v>
      </c>
      <c r="M66" s="21"/>
    </row>
    <row r="67" spans="1:13" ht="43.2" x14ac:dyDescent="0.3">
      <c r="A67" s="21" t="s">
        <v>515</v>
      </c>
      <c r="B67" s="21" t="s">
        <v>519</v>
      </c>
      <c r="C67" s="21" t="s">
        <v>511</v>
      </c>
      <c r="D67" s="21" t="s">
        <v>512</v>
      </c>
      <c r="E67" s="21" t="s">
        <v>14</v>
      </c>
      <c r="F67" s="21" t="s">
        <v>513</v>
      </c>
      <c r="G67" s="21" t="s">
        <v>271</v>
      </c>
      <c r="H67" s="21" t="s">
        <v>66</v>
      </c>
      <c r="I67" s="21" t="s">
        <v>41</v>
      </c>
      <c r="J67" s="20">
        <v>0</v>
      </c>
      <c r="K67" s="20">
        <v>0</v>
      </c>
      <c r="L67" s="21" t="s">
        <v>414</v>
      </c>
      <c r="M67" s="21"/>
    </row>
    <row r="68" spans="1:13" ht="28.8" x14ac:dyDescent="0.3">
      <c r="A68" s="21" t="s">
        <v>515</v>
      </c>
      <c r="B68" s="21" t="s">
        <v>520</v>
      </c>
      <c r="C68" s="21" t="s">
        <v>471</v>
      </c>
      <c r="D68" s="21" t="s">
        <v>472</v>
      </c>
      <c r="E68" s="21" t="s">
        <v>17</v>
      </c>
      <c r="F68" s="21" t="s">
        <v>22</v>
      </c>
      <c r="G68" s="21" t="s">
        <v>123</v>
      </c>
      <c r="H68" s="21" t="s">
        <v>66</v>
      </c>
      <c r="I68" s="21" t="s">
        <v>41</v>
      </c>
      <c r="J68" s="20">
        <v>0</v>
      </c>
      <c r="K68" s="20">
        <v>0</v>
      </c>
      <c r="L68" s="21" t="s">
        <v>414</v>
      </c>
      <c r="M68" s="21"/>
    </row>
    <row r="69" spans="1:13" ht="28.8" x14ac:dyDescent="0.3">
      <c r="A69" s="21" t="s">
        <v>506</v>
      </c>
      <c r="B69" s="21" t="s">
        <v>507</v>
      </c>
      <c r="C69" s="21" t="s">
        <v>458</v>
      </c>
      <c r="D69" s="21" t="s">
        <v>459</v>
      </c>
      <c r="E69" s="21" t="s">
        <v>17</v>
      </c>
      <c r="F69" s="21" t="s">
        <v>25</v>
      </c>
      <c r="G69" s="21" t="s">
        <v>123</v>
      </c>
      <c r="H69" s="21" t="s">
        <v>93</v>
      </c>
      <c r="I69" s="21" t="s">
        <v>41</v>
      </c>
      <c r="J69" s="20">
        <v>0</v>
      </c>
      <c r="K69" s="20">
        <v>0</v>
      </c>
      <c r="L69" s="21" t="s">
        <v>89</v>
      </c>
      <c r="M69" s="21"/>
    </row>
    <row r="70" spans="1:13" ht="28.8" x14ac:dyDescent="0.3">
      <c r="A70" s="21" t="s">
        <v>506</v>
      </c>
      <c r="B70" s="21" t="s">
        <v>508</v>
      </c>
      <c r="C70" s="21" t="s">
        <v>461</v>
      </c>
      <c r="D70" s="21" t="s">
        <v>462</v>
      </c>
      <c r="E70" s="21" t="s">
        <v>12</v>
      </c>
      <c r="F70" s="21" t="s">
        <v>13</v>
      </c>
      <c r="G70" s="21" t="s">
        <v>80</v>
      </c>
      <c r="H70" s="21" t="s">
        <v>93</v>
      </c>
      <c r="I70" s="21" t="s">
        <v>69</v>
      </c>
      <c r="J70" s="20">
        <v>0</v>
      </c>
      <c r="K70" s="20">
        <v>0</v>
      </c>
      <c r="L70" s="21" t="s">
        <v>89</v>
      </c>
      <c r="M70" s="21"/>
    </row>
    <row r="71" spans="1:13" ht="28.8" x14ac:dyDescent="0.3">
      <c r="A71" s="21" t="s">
        <v>506</v>
      </c>
      <c r="B71" s="21" t="s">
        <v>509</v>
      </c>
      <c r="C71" s="21" t="s">
        <v>464</v>
      </c>
      <c r="D71" s="21" t="s">
        <v>465</v>
      </c>
      <c r="E71" s="21" t="s">
        <v>17</v>
      </c>
      <c r="F71" s="21" t="s">
        <v>27</v>
      </c>
      <c r="G71" s="21" t="s">
        <v>64</v>
      </c>
      <c r="H71" s="21" t="s">
        <v>93</v>
      </c>
      <c r="I71" s="21" t="s">
        <v>93</v>
      </c>
      <c r="J71" s="20">
        <v>0</v>
      </c>
      <c r="K71" s="20">
        <v>0</v>
      </c>
      <c r="L71" s="21" t="s">
        <v>89</v>
      </c>
      <c r="M71" s="21"/>
    </row>
    <row r="72" spans="1:13" ht="43.2" x14ac:dyDescent="0.3">
      <c r="A72" s="21" t="s">
        <v>506</v>
      </c>
      <c r="B72" s="21" t="s">
        <v>510</v>
      </c>
      <c r="C72" s="21" t="s">
        <v>511</v>
      </c>
      <c r="D72" s="21" t="s">
        <v>512</v>
      </c>
      <c r="E72" s="21" t="s">
        <v>14</v>
      </c>
      <c r="F72" s="21" t="s">
        <v>513</v>
      </c>
      <c r="G72" s="21" t="s">
        <v>80</v>
      </c>
      <c r="H72" s="21" t="s">
        <v>93</v>
      </c>
      <c r="I72" s="21" t="s">
        <v>69</v>
      </c>
      <c r="J72" s="20">
        <v>0</v>
      </c>
      <c r="K72" s="20">
        <v>0</v>
      </c>
      <c r="L72" s="21" t="s">
        <v>89</v>
      </c>
      <c r="M72" s="21"/>
    </row>
    <row r="73" spans="1:13" ht="28.8" x14ac:dyDescent="0.3">
      <c r="A73" s="21" t="s">
        <v>506</v>
      </c>
      <c r="B73" s="21" t="s">
        <v>514</v>
      </c>
      <c r="C73" s="21" t="s">
        <v>471</v>
      </c>
      <c r="D73" s="21" t="s">
        <v>472</v>
      </c>
      <c r="E73" s="21" t="s">
        <v>17</v>
      </c>
      <c r="F73" s="21" t="s">
        <v>22</v>
      </c>
      <c r="G73" s="21" t="s">
        <v>80</v>
      </c>
      <c r="H73" s="21" t="s">
        <v>93</v>
      </c>
      <c r="I73" s="21" t="s">
        <v>69</v>
      </c>
      <c r="J73" s="20">
        <v>0</v>
      </c>
      <c r="K73" s="20">
        <v>0</v>
      </c>
      <c r="L73" s="21" t="s">
        <v>89</v>
      </c>
      <c r="M73" s="21"/>
    </row>
    <row r="74" spans="1:13" ht="28.8" x14ac:dyDescent="0.3">
      <c r="A74" s="21" t="s">
        <v>521</v>
      </c>
      <c r="B74" s="21" t="s">
        <v>522</v>
      </c>
      <c r="C74" s="21" t="s">
        <v>458</v>
      </c>
      <c r="D74" s="21" t="s">
        <v>459</v>
      </c>
      <c r="E74" s="21" t="s">
        <v>17</v>
      </c>
      <c r="F74" s="21" t="s">
        <v>25</v>
      </c>
      <c r="G74" s="21" t="s">
        <v>271</v>
      </c>
      <c r="H74" s="21" t="s">
        <v>93</v>
      </c>
      <c r="I74" s="21" t="s">
        <v>41</v>
      </c>
      <c r="J74" s="20">
        <v>0</v>
      </c>
      <c r="K74" s="20">
        <v>0</v>
      </c>
      <c r="L74" s="21" t="s">
        <v>89</v>
      </c>
      <c r="M74" s="21"/>
    </row>
    <row r="75" spans="1:13" ht="28.8" x14ac:dyDescent="0.3">
      <c r="A75" s="21" t="s">
        <v>521</v>
      </c>
      <c r="B75" s="21" t="s">
        <v>523</v>
      </c>
      <c r="C75" s="21" t="s">
        <v>461</v>
      </c>
      <c r="D75" s="21" t="s">
        <v>462</v>
      </c>
      <c r="E75" s="21" t="s">
        <v>12</v>
      </c>
      <c r="F75" s="21" t="s">
        <v>13</v>
      </c>
      <c r="G75" s="21" t="s">
        <v>271</v>
      </c>
      <c r="H75" s="21" t="s">
        <v>93</v>
      </c>
      <c r="I75" s="21" t="s">
        <v>41</v>
      </c>
      <c r="J75" s="20">
        <v>0</v>
      </c>
      <c r="K75" s="20">
        <v>0</v>
      </c>
      <c r="L75" s="21" t="s">
        <v>89</v>
      </c>
      <c r="M75" s="21"/>
    </row>
    <row r="76" spans="1:13" ht="28.8" x14ac:dyDescent="0.3">
      <c r="A76" s="21" t="s">
        <v>521</v>
      </c>
      <c r="B76" s="21" t="s">
        <v>524</v>
      </c>
      <c r="C76" s="21" t="s">
        <v>464</v>
      </c>
      <c r="D76" s="21" t="s">
        <v>465</v>
      </c>
      <c r="E76" s="21" t="s">
        <v>17</v>
      </c>
      <c r="F76" s="21" t="s">
        <v>27</v>
      </c>
      <c r="G76" s="21" t="s">
        <v>64</v>
      </c>
      <c r="H76" s="21" t="s">
        <v>93</v>
      </c>
      <c r="I76" s="21" t="s">
        <v>93</v>
      </c>
      <c r="J76" s="20">
        <v>0</v>
      </c>
      <c r="K76" s="20">
        <v>0</v>
      </c>
      <c r="L76" s="21" t="s">
        <v>89</v>
      </c>
      <c r="M76" s="21"/>
    </row>
    <row r="77" spans="1:13" ht="43.2" x14ac:dyDescent="0.3">
      <c r="A77" s="21" t="s">
        <v>521</v>
      </c>
      <c r="B77" s="21" t="s">
        <v>525</v>
      </c>
      <c r="C77" s="21" t="s">
        <v>467</v>
      </c>
      <c r="D77" s="21" t="s">
        <v>468</v>
      </c>
      <c r="E77" s="21" t="s">
        <v>17</v>
      </c>
      <c r="F77" s="21" t="s">
        <v>469</v>
      </c>
      <c r="G77" s="21" t="s">
        <v>271</v>
      </c>
      <c r="H77" s="21" t="s">
        <v>93</v>
      </c>
      <c r="I77" s="21" t="s">
        <v>41</v>
      </c>
      <c r="J77" s="20">
        <v>0</v>
      </c>
      <c r="K77" s="20">
        <v>0</v>
      </c>
      <c r="L77" s="21" t="s">
        <v>89</v>
      </c>
      <c r="M77" s="21"/>
    </row>
    <row r="78" spans="1:13" ht="28.8" x14ac:dyDescent="0.3">
      <c r="A78" s="21" t="s">
        <v>521</v>
      </c>
      <c r="B78" s="21" t="s">
        <v>526</v>
      </c>
      <c r="C78" s="21" t="s">
        <v>471</v>
      </c>
      <c r="D78" s="21" t="s">
        <v>472</v>
      </c>
      <c r="E78" s="21" t="s">
        <v>17</v>
      </c>
      <c r="F78" s="21" t="s">
        <v>22</v>
      </c>
      <c r="G78" s="21" t="s">
        <v>123</v>
      </c>
      <c r="H78" s="21" t="s">
        <v>93</v>
      </c>
      <c r="I78" s="21" t="s">
        <v>41</v>
      </c>
      <c r="J78" s="20">
        <v>0</v>
      </c>
      <c r="K78" s="20">
        <v>0</v>
      </c>
      <c r="L78" s="21" t="s">
        <v>89</v>
      </c>
      <c r="M78" s="21"/>
    </row>
    <row r="79" spans="1:13" ht="28.8" x14ac:dyDescent="0.3">
      <c r="A79" s="21" t="s">
        <v>527</v>
      </c>
      <c r="B79" s="21" t="s">
        <v>528</v>
      </c>
      <c r="C79" s="21" t="s">
        <v>458</v>
      </c>
      <c r="D79" s="21" t="s">
        <v>459</v>
      </c>
      <c r="E79" s="21" t="s">
        <v>17</v>
      </c>
      <c r="F79" s="21" t="s">
        <v>25</v>
      </c>
      <c r="G79" s="21" t="s">
        <v>271</v>
      </c>
      <c r="H79" s="21" t="s">
        <v>93</v>
      </c>
      <c r="I79" s="21" t="s">
        <v>41</v>
      </c>
      <c r="J79" s="20">
        <v>0</v>
      </c>
      <c r="K79" s="20">
        <v>0</v>
      </c>
      <c r="L79" s="21" t="s">
        <v>89</v>
      </c>
      <c r="M79" s="21"/>
    </row>
    <row r="80" spans="1:13" ht="28.8" x14ac:dyDescent="0.3">
      <c r="A80" s="21" t="s">
        <v>527</v>
      </c>
      <c r="B80" s="21" t="s">
        <v>529</v>
      </c>
      <c r="C80" s="21" t="s">
        <v>461</v>
      </c>
      <c r="D80" s="21" t="s">
        <v>462</v>
      </c>
      <c r="E80" s="21" t="s">
        <v>12</v>
      </c>
      <c r="F80" s="21" t="s">
        <v>13</v>
      </c>
      <c r="G80" s="21" t="s">
        <v>271</v>
      </c>
      <c r="H80" s="21" t="s">
        <v>93</v>
      </c>
      <c r="I80" s="21" t="s">
        <v>41</v>
      </c>
      <c r="J80" s="20">
        <v>0</v>
      </c>
      <c r="K80" s="20">
        <v>0</v>
      </c>
      <c r="L80" s="21" t="s">
        <v>89</v>
      </c>
      <c r="M80" s="21"/>
    </row>
    <row r="81" spans="1:13" ht="28.8" x14ac:dyDescent="0.3">
      <c r="A81" s="21" t="s">
        <v>527</v>
      </c>
      <c r="B81" s="21" t="s">
        <v>530</v>
      </c>
      <c r="C81" s="21" t="s">
        <v>464</v>
      </c>
      <c r="D81" s="21" t="s">
        <v>465</v>
      </c>
      <c r="E81" s="21" t="s">
        <v>17</v>
      </c>
      <c r="F81" s="21" t="s">
        <v>27</v>
      </c>
      <c r="G81" s="21" t="s">
        <v>64</v>
      </c>
      <c r="H81" s="21" t="s">
        <v>93</v>
      </c>
      <c r="I81" s="21" t="s">
        <v>93</v>
      </c>
      <c r="J81" s="20">
        <v>0</v>
      </c>
      <c r="K81" s="20">
        <v>0</v>
      </c>
      <c r="L81" s="21" t="s">
        <v>89</v>
      </c>
      <c r="M81" s="21"/>
    </row>
    <row r="82" spans="1:13" ht="43.2" x14ac:dyDescent="0.3">
      <c r="A82" s="21" t="s">
        <v>527</v>
      </c>
      <c r="B82" s="21" t="s">
        <v>531</v>
      </c>
      <c r="C82" s="21" t="s">
        <v>511</v>
      </c>
      <c r="D82" s="21" t="s">
        <v>512</v>
      </c>
      <c r="E82" s="21" t="s">
        <v>14</v>
      </c>
      <c r="F82" s="21" t="s">
        <v>513</v>
      </c>
      <c r="G82" s="21" t="s">
        <v>271</v>
      </c>
      <c r="H82" s="21" t="s">
        <v>93</v>
      </c>
      <c r="I82" s="21" t="s">
        <v>41</v>
      </c>
      <c r="J82" s="20">
        <v>0</v>
      </c>
      <c r="K82" s="20">
        <v>0</v>
      </c>
      <c r="L82" s="21" t="s">
        <v>89</v>
      </c>
      <c r="M82" s="21"/>
    </row>
    <row r="83" spans="1:13" ht="28.8" x14ac:dyDescent="0.3">
      <c r="A83" s="21" t="s">
        <v>527</v>
      </c>
      <c r="B83" s="21" t="s">
        <v>532</v>
      </c>
      <c r="C83" s="21" t="s">
        <v>471</v>
      </c>
      <c r="D83" s="21" t="s">
        <v>472</v>
      </c>
      <c r="E83" s="21" t="s">
        <v>17</v>
      </c>
      <c r="F83" s="21" t="s">
        <v>22</v>
      </c>
      <c r="G83" s="21" t="s">
        <v>123</v>
      </c>
      <c r="H83" s="21" t="s">
        <v>66</v>
      </c>
      <c r="I83" s="21" t="s">
        <v>41</v>
      </c>
      <c r="J83" s="20">
        <v>0</v>
      </c>
      <c r="K83" s="20">
        <v>0</v>
      </c>
      <c r="L83" s="21" t="s">
        <v>89</v>
      </c>
      <c r="M83" s="21"/>
    </row>
    <row r="84" spans="1:13" ht="28.8" x14ac:dyDescent="0.3">
      <c r="A84" s="21" t="s">
        <v>533</v>
      </c>
      <c r="B84" s="21" t="s">
        <v>534</v>
      </c>
      <c r="C84" s="21" t="s">
        <v>458</v>
      </c>
      <c r="D84" s="21" t="s">
        <v>459</v>
      </c>
      <c r="E84" s="21" t="s">
        <v>17</v>
      </c>
      <c r="F84" s="21" t="s">
        <v>25</v>
      </c>
      <c r="G84" s="21" t="s">
        <v>271</v>
      </c>
      <c r="H84" s="21" t="s">
        <v>66</v>
      </c>
      <c r="I84" s="21" t="s">
        <v>41</v>
      </c>
      <c r="J84" s="20">
        <v>0</v>
      </c>
      <c r="K84" s="20">
        <v>0</v>
      </c>
      <c r="L84" s="21" t="s">
        <v>414</v>
      </c>
      <c r="M84" s="21"/>
    </row>
    <row r="85" spans="1:13" ht="28.8" x14ac:dyDescent="0.3">
      <c r="A85" s="21" t="s">
        <v>533</v>
      </c>
      <c r="B85" s="21" t="s">
        <v>535</v>
      </c>
      <c r="C85" s="21" t="s">
        <v>461</v>
      </c>
      <c r="D85" s="21" t="s">
        <v>462</v>
      </c>
      <c r="E85" s="21" t="s">
        <v>12</v>
      </c>
      <c r="F85" s="21" t="s">
        <v>13</v>
      </c>
      <c r="G85" s="21" t="s">
        <v>271</v>
      </c>
      <c r="H85" s="21" t="s">
        <v>93</v>
      </c>
      <c r="I85" s="21" t="s">
        <v>41</v>
      </c>
      <c r="J85" s="20">
        <v>0</v>
      </c>
      <c r="K85" s="20">
        <v>0</v>
      </c>
      <c r="L85" s="21" t="s">
        <v>414</v>
      </c>
      <c r="M85" s="21"/>
    </row>
    <row r="86" spans="1:13" ht="28.8" x14ac:dyDescent="0.3">
      <c r="A86" s="21" t="s">
        <v>533</v>
      </c>
      <c r="B86" s="21" t="s">
        <v>536</v>
      </c>
      <c r="C86" s="21" t="s">
        <v>464</v>
      </c>
      <c r="D86" s="21" t="s">
        <v>465</v>
      </c>
      <c r="E86" s="21" t="s">
        <v>17</v>
      </c>
      <c r="F86" s="21" t="s">
        <v>27</v>
      </c>
      <c r="G86" s="21" t="s">
        <v>64</v>
      </c>
      <c r="H86" s="21" t="s">
        <v>93</v>
      </c>
      <c r="I86" s="21" t="s">
        <v>93</v>
      </c>
      <c r="J86" s="20">
        <v>0</v>
      </c>
      <c r="K86" s="20">
        <v>0</v>
      </c>
      <c r="L86" s="21" t="s">
        <v>414</v>
      </c>
      <c r="M86" s="21"/>
    </row>
    <row r="87" spans="1:13" ht="43.2" x14ac:dyDescent="0.3">
      <c r="A87" s="21" t="s">
        <v>533</v>
      </c>
      <c r="B87" s="21" t="s">
        <v>537</v>
      </c>
      <c r="C87" s="21" t="s">
        <v>538</v>
      </c>
      <c r="D87" s="21" t="s">
        <v>539</v>
      </c>
      <c r="E87" s="21" t="s">
        <v>17</v>
      </c>
      <c r="F87" s="21" t="s">
        <v>22</v>
      </c>
      <c r="G87" s="21" t="s">
        <v>271</v>
      </c>
      <c r="H87" s="21" t="s">
        <v>66</v>
      </c>
      <c r="I87" s="21" t="s">
        <v>69</v>
      </c>
      <c r="J87" s="20">
        <v>0</v>
      </c>
      <c r="K87" s="20">
        <v>0</v>
      </c>
      <c r="L87" s="21" t="s">
        <v>414</v>
      </c>
      <c r="M87" s="21"/>
    </row>
    <row r="88" spans="1:13" ht="28.8" x14ac:dyDescent="0.3">
      <c r="A88" s="21" t="s">
        <v>533</v>
      </c>
      <c r="B88" s="21" t="s">
        <v>540</v>
      </c>
      <c r="C88" s="21" t="s">
        <v>471</v>
      </c>
      <c r="D88" s="21" t="s">
        <v>472</v>
      </c>
      <c r="E88" s="21" t="s">
        <v>17</v>
      </c>
      <c r="F88" s="21" t="s">
        <v>22</v>
      </c>
      <c r="G88" s="21" t="s">
        <v>123</v>
      </c>
      <c r="H88" s="21" t="s">
        <v>66</v>
      </c>
      <c r="I88" s="21" t="s">
        <v>41</v>
      </c>
      <c r="J88" s="20">
        <v>0</v>
      </c>
      <c r="K88" s="20">
        <v>0</v>
      </c>
      <c r="L88" s="21" t="s">
        <v>414</v>
      </c>
      <c r="M88" s="21"/>
    </row>
    <row r="89" spans="1:13" ht="86.4" x14ac:dyDescent="0.3">
      <c r="A89" s="21" t="s">
        <v>280</v>
      </c>
      <c r="B89" s="21" t="s">
        <v>281</v>
      </c>
      <c r="C89" s="21" t="s">
        <v>282</v>
      </c>
      <c r="D89" s="21" t="s">
        <v>283</v>
      </c>
      <c r="E89" s="21" t="s">
        <v>12</v>
      </c>
      <c r="F89" s="21" t="s">
        <v>13</v>
      </c>
      <c r="G89" s="21" t="s">
        <v>123</v>
      </c>
      <c r="H89" s="21" t="s">
        <v>85</v>
      </c>
      <c r="I89" s="21" t="s">
        <v>41</v>
      </c>
      <c r="J89" s="66">
        <v>63475</v>
      </c>
      <c r="K89" s="20">
        <v>2349</v>
      </c>
      <c r="L89" s="21" t="s">
        <v>68</v>
      </c>
      <c r="M89" s="21"/>
    </row>
    <row r="90" spans="1:13" ht="86.4" x14ac:dyDescent="0.3">
      <c r="A90" s="21" t="s">
        <v>280</v>
      </c>
      <c r="B90" s="21" t="s">
        <v>421</v>
      </c>
      <c r="C90" s="21" t="s">
        <v>282</v>
      </c>
      <c r="D90" s="21" t="s">
        <v>283</v>
      </c>
      <c r="E90" s="21" t="s">
        <v>12</v>
      </c>
      <c r="F90" s="21" t="s">
        <v>13</v>
      </c>
      <c r="G90" s="21" t="s">
        <v>123</v>
      </c>
      <c r="H90" s="21" t="s">
        <v>85</v>
      </c>
      <c r="I90" s="21" t="s">
        <v>41</v>
      </c>
      <c r="J90" s="66">
        <v>260337</v>
      </c>
      <c r="K90" s="20">
        <v>10492</v>
      </c>
      <c r="L90" s="21" t="s">
        <v>89</v>
      </c>
      <c r="M90" s="21"/>
    </row>
    <row r="91" spans="1:13" ht="86.4" x14ac:dyDescent="0.3">
      <c r="A91" s="21" t="s">
        <v>280</v>
      </c>
      <c r="B91" s="21" t="s">
        <v>422</v>
      </c>
      <c r="C91" s="21" t="s">
        <v>282</v>
      </c>
      <c r="D91" s="21" t="s">
        <v>283</v>
      </c>
      <c r="E91" s="21" t="s">
        <v>12</v>
      </c>
      <c r="F91" s="21" t="s">
        <v>13</v>
      </c>
      <c r="G91" s="21" t="s">
        <v>123</v>
      </c>
      <c r="H91" s="21" t="s">
        <v>85</v>
      </c>
      <c r="I91" s="21" t="s">
        <v>41</v>
      </c>
      <c r="J91" s="66">
        <v>155521</v>
      </c>
      <c r="K91" s="20">
        <v>5171</v>
      </c>
      <c r="L91" s="21" t="s">
        <v>414</v>
      </c>
      <c r="M91" s="21"/>
    </row>
    <row r="92" spans="1:13" ht="57.6" x14ac:dyDescent="0.3">
      <c r="A92" s="21" t="s">
        <v>280</v>
      </c>
      <c r="B92" s="21" t="s">
        <v>423</v>
      </c>
      <c r="C92" s="21" t="s">
        <v>424</v>
      </c>
      <c r="D92" s="21" t="s">
        <v>425</v>
      </c>
      <c r="E92" s="21" t="s">
        <v>12</v>
      </c>
      <c r="F92" s="21" t="s">
        <v>13</v>
      </c>
      <c r="G92" s="21" t="s">
        <v>123</v>
      </c>
      <c r="H92" s="21" t="s">
        <v>85</v>
      </c>
      <c r="I92" s="21" t="s">
        <v>41</v>
      </c>
      <c r="J92" s="66">
        <v>20203</v>
      </c>
      <c r="K92" s="20">
        <v>1255</v>
      </c>
      <c r="L92" s="21" t="s">
        <v>68</v>
      </c>
      <c r="M92" s="21"/>
    </row>
    <row r="93" spans="1:13" ht="57.6" x14ac:dyDescent="0.3">
      <c r="A93" s="21" t="s">
        <v>280</v>
      </c>
      <c r="B93" s="21" t="s">
        <v>426</v>
      </c>
      <c r="C93" s="21" t="s">
        <v>424</v>
      </c>
      <c r="D93" s="21" t="s">
        <v>425</v>
      </c>
      <c r="E93" s="21" t="s">
        <v>12</v>
      </c>
      <c r="F93" s="21" t="s">
        <v>13</v>
      </c>
      <c r="G93" s="21" t="s">
        <v>123</v>
      </c>
      <c r="H93" s="21" t="s">
        <v>85</v>
      </c>
      <c r="I93" s="21" t="s">
        <v>41</v>
      </c>
      <c r="J93" s="66">
        <v>37622</v>
      </c>
      <c r="K93" s="20">
        <v>1556</v>
      </c>
      <c r="L93" s="21" t="s">
        <v>89</v>
      </c>
      <c r="M93" s="21"/>
    </row>
    <row r="94" spans="1:13" ht="57.6" x14ac:dyDescent="0.3">
      <c r="A94" s="21" t="s">
        <v>280</v>
      </c>
      <c r="B94" s="21" t="s">
        <v>427</v>
      </c>
      <c r="C94" s="21" t="s">
        <v>424</v>
      </c>
      <c r="D94" s="21" t="s">
        <v>425</v>
      </c>
      <c r="E94" s="21" t="s">
        <v>12</v>
      </c>
      <c r="F94" s="21" t="s">
        <v>13</v>
      </c>
      <c r="G94" s="21" t="s">
        <v>123</v>
      </c>
      <c r="H94" s="21" t="s">
        <v>85</v>
      </c>
      <c r="I94" s="21" t="s">
        <v>41</v>
      </c>
      <c r="J94" s="66">
        <v>24380</v>
      </c>
      <c r="K94" s="20">
        <v>1069</v>
      </c>
      <c r="L94" s="21" t="s">
        <v>414</v>
      </c>
      <c r="M94" s="21"/>
    </row>
    <row r="95" spans="1:13" ht="28.8" x14ac:dyDescent="0.3">
      <c r="A95" s="21" t="s">
        <v>157</v>
      </c>
      <c r="B95" s="21" t="s">
        <v>383</v>
      </c>
      <c r="C95" s="21" t="s">
        <v>274</v>
      </c>
      <c r="D95" s="21" t="s">
        <v>384</v>
      </c>
      <c r="E95" s="21" t="s">
        <v>17</v>
      </c>
      <c r="F95" s="21" t="s">
        <v>24</v>
      </c>
      <c r="G95" s="21" t="s">
        <v>64</v>
      </c>
      <c r="H95" s="21" t="s">
        <v>385</v>
      </c>
      <c r="I95" s="21" t="s">
        <v>99</v>
      </c>
      <c r="J95" s="66">
        <v>31</v>
      </c>
      <c r="K95" s="20">
        <v>0</v>
      </c>
      <c r="L95" s="21" t="s">
        <v>68</v>
      </c>
      <c r="M95" s="21"/>
    </row>
    <row r="96" spans="1:13" ht="28.8" x14ac:dyDescent="0.3">
      <c r="A96" s="21" t="s">
        <v>157</v>
      </c>
      <c r="B96" s="21" t="s">
        <v>378</v>
      </c>
      <c r="C96" s="21" t="s">
        <v>274</v>
      </c>
      <c r="D96" s="21" t="s">
        <v>379</v>
      </c>
      <c r="E96" s="21" t="s">
        <v>17</v>
      </c>
      <c r="F96" s="21" t="s">
        <v>24</v>
      </c>
      <c r="G96" s="21" t="s">
        <v>64</v>
      </c>
      <c r="H96" s="21" t="s">
        <v>238</v>
      </c>
      <c r="I96" s="21" t="s">
        <v>99</v>
      </c>
      <c r="J96" s="66">
        <v>4</v>
      </c>
      <c r="K96" s="20">
        <v>0</v>
      </c>
      <c r="L96" s="21" t="s">
        <v>68</v>
      </c>
      <c r="M96" s="21"/>
    </row>
    <row r="97" spans="1:13" ht="28.8" x14ac:dyDescent="0.3">
      <c r="A97" s="21" t="s">
        <v>157</v>
      </c>
      <c r="B97" s="21" t="s">
        <v>273</v>
      </c>
      <c r="C97" s="21" t="s">
        <v>274</v>
      </c>
      <c r="D97" s="21" t="s">
        <v>275</v>
      </c>
      <c r="E97" s="21" t="s">
        <v>17</v>
      </c>
      <c r="F97" s="21" t="s">
        <v>24</v>
      </c>
      <c r="G97" s="21" t="s">
        <v>64</v>
      </c>
      <c r="H97" s="21" t="s">
        <v>238</v>
      </c>
      <c r="I97" s="21" t="s">
        <v>99</v>
      </c>
      <c r="J97" s="66">
        <v>4</v>
      </c>
      <c r="K97" s="20">
        <v>0</v>
      </c>
      <c r="L97" s="21" t="s">
        <v>68</v>
      </c>
      <c r="M97" s="21"/>
    </row>
    <row r="98" spans="1:13" x14ac:dyDescent="0.3">
      <c r="A98" s="21" t="s">
        <v>157</v>
      </c>
      <c r="B98" s="21" t="s">
        <v>319</v>
      </c>
      <c r="C98" s="21" t="s">
        <v>320</v>
      </c>
      <c r="D98" s="21" t="s">
        <v>321</v>
      </c>
      <c r="E98" s="21" t="s">
        <v>17</v>
      </c>
      <c r="F98" s="21" t="s">
        <v>27</v>
      </c>
      <c r="G98" s="21" t="s">
        <v>64</v>
      </c>
      <c r="H98" s="21" t="s">
        <v>316</v>
      </c>
      <c r="I98" s="21" t="s">
        <v>316</v>
      </c>
      <c r="J98" s="66">
        <v>1811</v>
      </c>
      <c r="K98" s="20">
        <v>454</v>
      </c>
      <c r="L98" s="21" t="s">
        <v>68</v>
      </c>
      <c r="M98" s="21"/>
    </row>
    <row r="99" spans="1:13" x14ac:dyDescent="0.3">
      <c r="A99" s="21" t="s">
        <v>157</v>
      </c>
      <c r="B99" s="21" t="s">
        <v>314</v>
      </c>
      <c r="C99" s="21" t="s">
        <v>25</v>
      </c>
      <c r="D99" s="21" t="s">
        <v>315</v>
      </c>
      <c r="E99" s="21" t="s">
        <v>17</v>
      </c>
      <c r="F99" s="21" t="s">
        <v>25</v>
      </c>
      <c r="G99" s="21" t="s">
        <v>123</v>
      </c>
      <c r="H99" s="21" t="s">
        <v>316</v>
      </c>
      <c r="I99" s="21" t="s">
        <v>41</v>
      </c>
      <c r="J99" s="66">
        <v>253</v>
      </c>
      <c r="K99" s="20">
        <v>54</v>
      </c>
      <c r="L99" s="21" t="s">
        <v>68</v>
      </c>
      <c r="M99" s="21"/>
    </row>
    <row r="100" spans="1:13" x14ac:dyDescent="0.3">
      <c r="A100" s="21" t="s">
        <v>157</v>
      </c>
      <c r="B100" s="21" t="s">
        <v>309</v>
      </c>
      <c r="C100" s="21" t="s">
        <v>36</v>
      </c>
      <c r="D100" s="21" t="s">
        <v>310</v>
      </c>
      <c r="E100" s="21" t="s">
        <v>17</v>
      </c>
      <c r="F100" s="21" t="s">
        <v>36</v>
      </c>
      <c r="G100" s="21" t="s">
        <v>123</v>
      </c>
      <c r="H100" s="21" t="s">
        <v>192</v>
      </c>
      <c r="I100" s="21" t="s">
        <v>41</v>
      </c>
      <c r="J100" s="66">
        <v>473</v>
      </c>
      <c r="K100" s="20">
        <v>346</v>
      </c>
      <c r="L100" s="21" t="s">
        <v>68</v>
      </c>
      <c r="M100" s="21"/>
    </row>
    <row r="101" spans="1:13" ht="28.8" x14ac:dyDescent="0.3">
      <c r="A101" s="21" t="s">
        <v>157</v>
      </c>
      <c r="B101" s="21" t="s">
        <v>304</v>
      </c>
      <c r="C101" s="21" t="s">
        <v>159</v>
      </c>
      <c r="D101" s="21" t="s">
        <v>305</v>
      </c>
      <c r="E101" s="21" t="s">
        <v>17</v>
      </c>
      <c r="F101" s="21" t="s">
        <v>28</v>
      </c>
      <c r="G101" s="21" t="s">
        <v>64</v>
      </c>
      <c r="H101" s="21" t="s">
        <v>306</v>
      </c>
      <c r="I101" s="21" t="s">
        <v>99</v>
      </c>
      <c r="J101" s="66">
        <v>273</v>
      </c>
      <c r="K101" s="20">
        <v>0</v>
      </c>
      <c r="L101" s="21" t="s">
        <v>68</v>
      </c>
      <c r="M101" s="21"/>
    </row>
    <row r="102" spans="1:13" ht="28.8" x14ac:dyDescent="0.3">
      <c r="A102" s="21" t="s">
        <v>157</v>
      </c>
      <c r="B102" s="21" t="s">
        <v>158</v>
      </c>
      <c r="C102" s="21" t="s">
        <v>159</v>
      </c>
      <c r="D102" s="21" t="s">
        <v>160</v>
      </c>
      <c r="E102" s="21" t="s">
        <v>17</v>
      </c>
      <c r="F102" s="21" t="s">
        <v>28</v>
      </c>
      <c r="G102" s="21" t="s">
        <v>64</v>
      </c>
      <c r="H102" s="21" t="s">
        <v>161</v>
      </c>
      <c r="I102" s="21" t="s">
        <v>99</v>
      </c>
      <c r="J102" s="66">
        <v>179</v>
      </c>
      <c r="K102" s="20">
        <v>0</v>
      </c>
      <c r="L102" s="21" t="s">
        <v>68</v>
      </c>
      <c r="M102" s="21"/>
    </row>
    <row r="103" spans="1:13" ht="28.8" x14ac:dyDescent="0.3">
      <c r="A103" s="21" t="s">
        <v>157</v>
      </c>
      <c r="B103" s="21" t="s">
        <v>162</v>
      </c>
      <c r="C103" s="21" t="s">
        <v>159</v>
      </c>
      <c r="D103" s="21" t="s">
        <v>163</v>
      </c>
      <c r="E103" s="21" t="s">
        <v>17</v>
      </c>
      <c r="F103" s="21" t="s">
        <v>28</v>
      </c>
      <c r="G103" s="21" t="s">
        <v>64</v>
      </c>
      <c r="H103" s="21" t="s">
        <v>41</v>
      </c>
      <c r="I103" s="21" t="s">
        <v>99</v>
      </c>
      <c r="J103" s="66">
        <v>318</v>
      </c>
      <c r="K103" s="20">
        <v>0</v>
      </c>
      <c r="L103" s="21" t="s">
        <v>68</v>
      </c>
      <c r="M103" s="21"/>
    </row>
    <row r="104" spans="1:13" ht="43.2" x14ac:dyDescent="0.3">
      <c r="A104" s="21" t="s">
        <v>157</v>
      </c>
      <c r="B104" s="21" t="s">
        <v>220</v>
      </c>
      <c r="C104" s="21" t="s">
        <v>221</v>
      </c>
      <c r="D104" s="21" t="s">
        <v>222</v>
      </c>
      <c r="E104" s="21" t="s">
        <v>17</v>
      </c>
      <c r="F104" s="21" t="s">
        <v>29</v>
      </c>
      <c r="G104" s="21" t="s">
        <v>64</v>
      </c>
      <c r="H104" s="21" t="s">
        <v>41</v>
      </c>
      <c r="I104" s="21" t="s">
        <v>99</v>
      </c>
      <c r="J104" s="66">
        <v>4617</v>
      </c>
      <c r="K104" s="20">
        <v>0</v>
      </c>
      <c r="L104" s="21" t="s">
        <v>68</v>
      </c>
      <c r="M104" s="21"/>
    </row>
    <row r="105" spans="1:13" ht="28.8" x14ac:dyDescent="0.3">
      <c r="A105" s="21" t="s">
        <v>157</v>
      </c>
      <c r="B105" s="21" t="s">
        <v>249</v>
      </c>
      <c r="C105" s="21" t="s">
        <v>190</v>
      </c>
      <c r="D105" s="21" t="s">
        <v>250</v>
      </c>
      <c r="E105" s="21" t="s">
        <v>17</v>
      </c>
      <c r="F105" s="21" t="s">
        <v>37</v>
      </c>
      <c r="G105" s="21" t="s">
        <v>64</v>
      </c>
      <c r="H105" s="21" t="s">
        <v>227</v>
      </c>
      <c r="I105" s="21" t="s">
        <v>99</v>
      </c>
      <c r="J105" s="66">
        <v>225</v>
      </c>
      <c r="K105" s="20">
        <v>0</v>
      </c>
      <c r="L105" s="21" t="s">
        <v>68</v>
      </c>
      <c r="M105" s="21"/>
    </row>
    <row r="106" spans="1:13" ht="28.8" x14ac:dyDescent="0.3">
      <c r="A106" s="21" t="s">
        <v>157</v>
      </c>
      <c r="B106" s="21" t="s">
        <v>225</v>
      </c>
      <c r="C106" s="21" t="s">
        <v>190</v>
      </c>
      <c r="D106" s="21" t="s">
        <v>226</v>
      </c>
      <c r="E106" s="21" t="s">
        <v>17</v>
      </c>
      <c r="F106" s="21" t="s">
        <v>37</v>
      </c>
      <c r="G106" s="21" t="s">
        <v>64</v>
      </c>
      <c r="H106" s="21" t="s">
        <v>227</v>
      </c>
      <c r="I106" s="21" t="s">
        <v>99</v>
      </c>
      <c r="J106" s="66">
        <v>225</v>
      </c>
      <c r="K106" s="20">
        <v>0</v>
      </c>
      <c r="L106" s="21" t="s">
        <v>68</v>
      </c>
      <c r="M106" s="21"/>
    </row>
    <row r="107" spans="1:13" ht="28.8" x14ac:dyDescent="0.3">
      <c r="A107" s="21" t="s">
        <v>157</v>
      </c>
      <c r="B107" s="21" t="s">
        <v>189</v>
      </c>
      <c r="C107" s="21" t="s">
        <v>190</v>
      </c>
      <c r="D107" s="21" t="s">
        <v>191</v>
      </c>
      <c r="E107" s="21" t="s">
        <v>17</v>
      </c>
      <c r="F107" s="21" t="s">
        <v>37</v>
      </c>
      <c r="G107" s="21" t="s">
        <v>64</v>
      </c>
      <c r="H107" s="21" t="s">
        <v>192</v>
      </c>
      <c r="I107" s="21" t="s">
        <v>99</v>
      </c>
      <c r="J107" s="66">
        <v>225</v>
      </c>
      <c r="K107" s="20">
        <v>0</v>
      </c>
      <c r="L107" s="21" t="s">
        <v>68</v>
      </c>
      <c r="M107" s="21"/>
    </row>
    <row r="108" spans="1:13" ht="28.8" x14ac:dyDescent="0.3">
      <c r="A108" s="21" t="s">
        <v>157</v>
      </c>
      <c r="B108" s="21" t="s">
        <v>228</v>
      </c>
      <c r="C108" s="21" t="s">
        <v>190</v>
      </c>
      <c r="D108" s="21" t="s">
        <v>229</v>
      </c>
      <c r="E108" s="21" t="s">
        <v>17</v>
      </c>
      <c r="F108" s="21" t="s">
        <v>37</v>
      </c>
      <c r="G108" s="21" t="s">
        <v>64</v>
      </c>
      <c r="H108" s="21" t="s">
        <v>192</v>
      </c>
      <c r="I108" s="21" t="s">
        <v>99</v>
      </c>
      <c r="J108" s="66">
        <v>225</v>
      </c>
      <c r="K108" s="20">
        <v>0</v>
      </c>
      <c r="L108" s="21" t="s">
        <v>68</v>
      </c>
      <c r="M108" s="21"/>
    </row>
    <row r="109" spans="1:13" ht="28.8" x14ac:dyDescent="0.3">
      <c r="A109" s="21" t="s">
        <v>157</v>
      </c>
      <c r="B109" s="21" t="s">
        <v>230</v>
      </c>
      <c r="C109" s="21" t="s">
        <v>190</v>
      </c>
      <c r="D109" s="21" t="s">
        <v>231</v>
      </c>
      <c r="E109" s="21" t="s">
        <v>17</v>
      </c>
      <c r="F109" s="21" t="s">
        <v>37</v>
      </c>
      <c r="G109" s="21" t="s">
        <v>64</v>
      </c>
      <c r="H109" s="21" t="s">
        <v>192</v>
      </c>
      <c r="I109" s="21" t="s">
        <v>99</v>
      </c>
      <c r="J109" s="66">
        <v>225</v>
      </c>
      <c r="K109" s="20">
        <v>0</v>
      </c>
      <c r="L109" s="21" t="s">
        <v>68</v>
      </c>
      <c r="M109" s="21"/>
    </row>
    <row r="110" spans="1:13" ht="28.8" x14ac:dyDescent="0.3">
      <c r="A110" s="21" t="s">
        <v>157</v>
      </c>
      <c r="B110" s="21" t="s">
        <v>232</v>
      </c>
      <c r="C110" s="21" t="s">
        <v>190</v>
      </c>
      <c r="D110" s="21" t="s">
        <v>233</v>
      </c>
      <c r="E110" s="21" t="s">
        <v>17</v>
      </c>
      <c r="F110" s="21" t="s">
        <v>37</v>
      </c>
      <c r="G110" s="21" t="s">
        <v>64</v>
      </c>
      <c r="H110" s="21" t="s">
        <v>192</v>
      </c>
      <c r="I110" s="21" t="s">
        <v>99</v>
      </c>
      <c r="J110" s="66">
        <v>225</v>
      </c>
      <c r="K110" s="20">
        <v>0</v>
      </c>
      <c r="L110" s="21" t="s">
        <v>68</v>
      </c>
      <c r="M110" s="21"/>
    </row>
    <row r="111" spans="1:13" ht="28.8" x14ac:dyDescent="0.3">
      <c r="A111" s="21" t="s">
        <v>157</v>
      </c>
      <c r="B111" s="21" t="s">
        <v>234</v>
      </c>
      <c r="C111" s="21" t="s">
        <v>190</v>
      </c>
      <c r="D111" s="21" t="s">
        <v>235</v>
      </c>
      <c r="E111" s="21" t="s">
        <v>17</v>
      </c>
      <c r="F111" s="21" t="s">
        <v>37</v>
      </c>
      <c r="G111" s="21" t="s">
        <v>64</v>
      </c>
      <c r="H111" s="21" t="s">
        <v>192</v>
      </c>
      <c r="I111" s="21" t="s">
        <v>99</v>
      </c>
      <c r="J111" s="66">
        <v>225</v>
      </c>
      <c r="K111" s="20">
        <v>0</v>
      </c>
      <c r="L111" s="21" t="s">
        <v>68</v>
      </c>
      <c r="M111" s="21"/>
    </row>
    <row r="112" spans="1:13" ht="28.8" x14ac:dyDescent="0.3">
      <c r="A112" s="21" t="s">
        <v>157</v>
      </c>
      <c r="B112" s="21" t="s">
        <v>236</v>
      </c>
      <c r="C112" s="21" t="s">
        <v>190</v>
      </c>
      <c r="D112" s="21" t="s">
        <v>237</v>
      </c>
      <c r="E112" s="21" t="s">
        <v>17</v>
      </c>
      <c r="F112" s="21" t="s">
        <v>37</v>
      </c>
      <c r="G112" s="21" t="s">
        <v>64</v>
      </c>
      <c r="H112" s="21" t="s">
        <v>238</v>
      </c>
      <c r="I112" s="21" t="s">
        <v>99</v>
      </c>
      <c r="J112" s="66">
        <v>225</v>
      </c>
      <c r="K112" s="20">
        <v>0</v>
      </c>
      <c r="L112" s="21" t="s">
        <v>68</v>
      </c>
      <c r="M112" s="21"/>
    </row>
    <row r="113" spans="1:13" ht="28.8" x14ac:dyDescent="0.3">
      <c r="A113" s="21" t="s">
        <v>157</v>
      </c>
      <c r="B113" s="21" t="s">
        <v>239</v>
      </c>
      <c r="C113" s="21" t="s">
        <v>190</v>
      </c>
      <c r="D113" s="21" t="s">
        <v>240</v>
      </c>
      <c r="E113" s="21" t="s">
        <v>17</v>
      </c>
      <c r="F113" s="21" t="s">
        <v>37</v>
      </c>
      <c r="G113" s="21" t="s">
        <v>64</v>
      </c>
      <c r="H113" s="21" t="s">
        <v>192</v>
      </c>
      <c r="I113" s="21" t="s">
        <v>99</v>
      </c>
      <c r="J113" s="66">
        <v>225</v>
      </c>
      <c r="K113" s="20">
        <v>0</v>
      </c>
      <c r="L113" s="21" t="s">
        <v>68</v>
      </c>
      <c r="M113" s="21"/>
    </row>
    <row r="114" spans="1:13" ht="28.8" x14ac:dyDescent="0.3">
      <c r="A114" s="21" t="s">
        <v>157</v>
      </c>
      <c r="B114" s="21" t="s">
        <v>241</v>
      </c>
      <c r="C114" s="21" t="s">
        <v>190</v>
      </c>
      <c r="D114" s="21" t="s">
        <v>242</v>
      </c>
      <c r="E114" s="21" t="s">
        <v>17</v>
      </c>
      <c r="F114" s="21" t="s">
        <v>37</v>
      </c>
      <c r="G114" s="21" t="s">
        <v>64</v>
      </c>
      <c r="H114" s="21" t="s">
        <v>192</v>
      </c>
      <c r="I114" s="21" t="s">
        <v>99</v>
      </c>
      <c r="J114" s="66">
        <v>225</v>
      </c>
      <c r="K114" s="20">
        <v>0</v>
      </c>
      <c r="L114" s="21" t="s">
        <v>68</v>
      </c>
      <c r="M114" s="21"/>
    </row>
    <row r="115" spans="1:13" ht="28.8" x14ac:dyDescent="0.3">
      <c r="A115" s="21" t="s">
        <v>157</v>
      </c>
      <c r="B115" s="21" t="s">
        <v>243</v>
      </c>
      <c r="C115" s="21" t="s">
        <v>190</v>
      </c>
      <c r="D115" s="21" t="s">
        <v>244</v>
      </c>
      <c r="E115" s="21" t="s">
        <v>17</v>
      </c>
      <c r="F115" s="21" t="s">
        <v>37</v>
      </c>
      <c r="G115" s="21" t="s">
        <v>64</v>
      </c>
      <c r="H115" s="21" t="s">
        <v>192</v>
      </c>
      <c r="I115" s="21" t="s">
        <v>99</v>
      </c>
      <c r="J115" s="66">
        <v>225</v>
      </c>
      <c r="K115" s="20">
        <v>0</v>
      </c>
      <c r="L115" s="21" t="s">
        <v>68</v>
      </c>
      <c r="M115" s="21"/>
    </row>
    <row r="116" spans="1:13" ht="28.8" x14ac:dyDescent="0.3">
      <c r="A116" s="21" t="s">
        <v>157</v>
      </c>
      <c r="B116" s="21" t="s">
        <v>245</v>
      </c>
      <c r="C116" s="21" t="s">
        <v>194</v>
      </c>
      <c r="D116" s="21" t="s">
        <v>246</v>
      </c>
      <c r="E116" s="21" t="s">
        <v>17</v>
      </c>
      <c r="F116" s="21" t="s">
        <v>37</v>
      </c>
      <c r="G116" s="21" t="s">
        <v>64</v>
      </c>
      <c r="H116" s="21" t="s">
        <v>196</v>
      </c>
      <c r="I116" s="21" t="s">
        <v>99</v>
      </c>
      <c r="J116" s="66">
        <v>36</v>
      </c>
      <c r="K116" s="20">
        <v>10</v>
      </c>
      <c r="L116" s="21" t="s">
        <v>68</v>
      </c>
      <c r="M116" s="21"/>
    </row>
    <row r="117" spans="1:13" ht="28.8" x14ac:dyDescent="0.3">
      <c r="A117" s="21" t="s">
        <v>157</v>
      </c>
      <c r="B117" s="21" t="s">
        <v>247</v>
      </c>
      <c r="C117" s="21" t="s">
        <v>194</v>
      </c>
      <c r="D117" s="21" t="s">
        <v>248</v>
      </c>
      <c r="E117" s="21" t="s">
        <v>17</v>
      </c>
      <c r="F117" s="21" t="s">
        <v>37</v>
      </c>
      <c r="G117" s="21" t="s">
        <v>64</v>
      </c>
      <c r="H117" s="21" t="s">
        <v>196</v>
      </c>
      <c r="I117" s="21" t="s">
        <v>99</v>
      </c>
      <c r="J117" s="66">
        <v>44</v>
      </c>
      <c r="K117" s="20">
        <v>12</v>
      </c>
      <c r="L117" s="21" t="s">
        <v>68</v>
      </c>
      <c r="M117" s="21"/>
    </row>
    <row r="118" spans="1:13" ht="28.8" x14ac:dyDescent="0.3">
      <c r="A118" s="21" t="s">
        <v>157</v>
      </c>
      <c r="B118" s="21" t="s">
        <v>193</v>
      </c>
      <c r="C118" s="21" t="s">
        <v>194</v>
      </c>
      <c r="D118" s="21" t="s">
        <v>195</v>
      </c>
      <c r="E118" s="21" t="s">
        <v>17</v>
      </c>
      <c r="F118" s="21" t="s">
        <v>37</v>
      </c>
      <c r="G118" s="21" t="s">
        <v>64</v>
      </c>
      <c r="H118" s="21" t="s">
        <v>196</v>
      </c>
      <c r="I118" s="21" t="s">
        <v>99</v>
      </c>
      <c r="J118" s="66">
        <v>67</v>
      </c>
      <c r="K118" s="20">
        <v>18</v>
      </c>
      <c r="L118" s="21" t="s">
        <v>68</v>
      </c>
      <c r="M118" s="21"/>
    </row>
    <row r="119" spans="1:13" ht="28.8" x14ac:dyDescent="0.3">
      <c r="A119" s="21" t="s">
        <v>157</v>
      </c>
      <c r="B119" s="21" t="s">
        <v>307</v>
      </c>
      <c r="C119" s="21" t="s">
        <v>194</v>
      </c>
      <c r="D119" s="21" t="s">
        <v>308</v>
      </c>
      <c r="E119" s="21" t="s">
        <v>17</v>
      </c>
      <c r="F119" s="21" t="s">
        <v>37</v>
      </c>
      <c r="G119" s="21" t="s">
        <v>64</v>
      </c>
      <c r="H119" s="21" t="s">
        <v>196</v>
      </c>
      <c r="I119" s="21" t="s">
        <v>99</v>
      </c>
      <c r="J119" s="66">
        <v>101</v>
      </c>
      <c r="K119" s="20">
        <v>27</v>
      </c>
      <c r="L119" s="21" t="s">
        <v>68</v>
      </c>
      <c r="M119" s="21"/>
    </row>
    <row r="120" spans="1:13" ht="28.8" x14ac:dyDescent="0.3">
      <c r="A120" s="21" t="s">
        <v>157</v>
      </c>
      <c r="B120" s="21" t="s">
        <v>398</v>
      </c>
      <c r="C120" s="21" t="s">
        <v>399</v>
      </c>
      <c r="D120" s="21" t="s">
        <v>400</v>
      </c>
      <c r="E120" s="21" t="s">
        <v>17</v>
      </c>
      <c r="F120" s="21" t="s">
        <v>22</v>
      </c>
      <c r="G120" s="21" t="s">
        <v>64</v>
      </c>
      <c r="H120" s="21" t="s">
        <v>69</v>
      </c>
      <c r="I120" s="21" t="s">
        <v>74</v>
      </c>
      <c r="J120" s="66">
        <v>0</v>
      </c>
      <c r="K120" s="20">
        <v>0</v>
      </c>
      <c r="L120" s="21" t="s">
        <v>68</v>
      </c>
      <c r="M120" s="21"/>
    </row>
    <row r="121" spans="1:13" ht="28.8" x14ac:dyDescent="0.3">
      <c r="A121" s="21" t="s">
        <v>157</v>
      </c>
      <c r="B121" s="21" t="s">
        <v>401</v>
      </c>
      <c r="C121" s="21" t="s">
        <v>399</v>
      </c>
      <c r="D121" s="21" t="s">
        <v>402</v>
      </c>
      <c r="E121" s="21" t="s">
        <v>17</v>
      </c>
      <c r="F121" s="21" t="s">
        <v>35</v>
      </c>
      <c r="G121" s="21" t="s">
        <v>64</v>
      </c>
      <c r="H121" s="21" t="s">
        <v>74</v>
      </c>
      <c r="I121" s="21" t="s">
        <v>93</v>
      </c>
      <c r="J121" s="66">
        <v>0</v>
      </c>
      <c r="K121" s="20">
        <v>0</v>
      </c>
      <c r="L121" s="21" t="s">
        <v>68</v>
      </c>
      <c r="M121" s="21"/>
    </row>
    <row r="122" spans="1:13" ht="43.2" x14ac:dyDescent="0.3">
      <c r="A122" s="21" t="s">
        <v>157</v>
      </c>
      <c r="B122" s="21" t="s">
        <v>428</v>
      </c>
      <c r="C122" s="21" t="s">
        <v>429</v>
      </c>
      <c r="D122" s="21" t="s">
        <v>430</v>
      </c>
      <c r="E122" s="21" t="s">
        <v>17</v>
      </c>
      <c r="F122" s="21" t="s">
        <v>33</v>
      </c>
      <c r="G122" s="21" t="s">
        <v>64</v>
      </c>
      <c r="H122" s="21" t="s">
        <v>65</v>
      </c>
      <c r="I122" s="21" t="s">
        <v>93</v>
      </c>
      <c r="J122" s="66">
        <v>0</v>
      </c>
      <c r="K122" s="20">
        <v>0</v>
      </c>
      <c r="L122" s="21" t="s">
        <v>68</v>
      </c>
      <c r="M122" s="21"/>
    </row>
    <row r="123" spans="1:13" ht="28.8" x14ac:dyDescent="0.3">
      <c r="A123" s="21" t="s">
        <v>157</v>
      </c>
      <c r="B123" s="21" t="s">
        <v>431</v>
      </c>
      <c r="C123" s="21" t="s">
        <v>432</v>
      </c>
      <c r="D123" s="21" t="s">
        <v>433</v>
      </c>
      <c r="E123" s="21" t="s">
        <v>17</v>
      </c>
      <c r="F123" s="21" t="s">
        <v>37</v>
      </c>
      <c r="G123" s="21" t="s">
        <v>64</v>
      </c>
      <c r="H123" s="21" t="s">
        <v>74</v>
      </c>
      <c r="I123" s="21" t="s">
        <v>93</v>
      </c>
      <c r="J123" s="66">
        <v>218</v>
      </c>
      <c r="K123" s="20">
        <v>24</v>
      </c>
      <c r="L123" s="21" t="s">
        <v>89</v>
      </c>
      <c r="M123" s="21"/>
    </row>
    <row r="124" spans="1:13" ht="28.8" x14ac:dyDescent="0.3">
      <c r="A124" s="21" t="s">
        <v>157</v>
      </c>
      <c r="B124" s="21" t="s">
        <v>434</v>
      </c>
      <c r="C124" s="21" t="s">
        <v>435</v>
      </c>
      <c r="D124" s="21" t="s">
        <v>436</v>
      </c>
      <c r="E124" s="21" t="s">
        <v>17</v>
      </c>
      <c r="F124" s="21" t="s">
        <v>37</v>
      </c>
      <c r="G124" s="21" t="s">
        <v>64</v>
      </c>
      <c r="H124" s="21" t="s">
        <v>127</v>
      </c>
      <c r="I124" s="21" t="s">
        <v>112</v>
      </c>
      <c r="J124" s="66">
        <v>71</v>
      </c>
      <c r="K124" s="20">
        <v>15</v>
      </c>
      <c r="L124" s="21" t="s">
        <v>89</v>
      </c>
      <c r="M124" s="21"/>
    </row>
    <row r="125" spans="1:13" ht="43.2" x14ac:dyDescent="0.3">
      <c r="A125" s="21" t="s">
        <v>157</v>
      </c>
      <c r="B125" s="21" t="s">
        <v>541</v>
      </c>
      <c r="C125" s="21" t="s">
        <v>542</v>
      </c>
      <c r="D125" s="21" t="s">
        <v>543</v>
      </c>
      <c r="E125" s="21" t="s">
        <v>17</v>
      </c>
      <c r="F125" s="21" t="s">
        <v>31</v>
      </c>
      <c r="G125" s="21" t="s">
        <v>64</v>
      </c>
      <c r="H125" s="21" t="s">
        <v>544</v>
      </c>
      <c r="I125" s="21" t="s">
        <v>316</v>
      </c>
      <c r="J125" s="66">
        <v>718</v>
      </c>
      <c r="K125" s="20">
        <v>134</v>
      </c>
      <c r="L125" s="21" t="s">
        <v>68</v>
      </c>
      <c r="M125" s="21"/>
    </row>
    <row r="126" spans="1:13" ht="28.8" x14ac:dyDescent="0.3">
      <c r="A126" s="21" t="s">
        <v>545</v>
      </c>
      <c r="B126" s="21" t="s">
        <v>546</v>
      </c>
      <c r="C126" s="21" t="s">
        <v>458</v>
      </c>
      <c r="D126" s="21" t="s">
        <v>459</v>
      </c>
      <c r="E126" s="21" t="s">
        <v>17</v>
      </c>
      <c r="F126" s="21" t="s">
        <v>25</v>
      </c>
      <c r="G126" s="21" t="s">
        <v>271</v>
      </c>
      <c r="H126" s="21" t="s">
        <v>93</v>
      </c>
      <c r="I126" s="21" t="s">
        <v>41</v>
      </c>
      <c r="J126" s="20">
        <v>0</v>
      </c>
      <c r="K126" s="20">
        <v>0</v>
      </c>
      <c r="L126" s="21" t="s">
        <v>414</v>
      </c>
      <c r="M126" s="21"/>
    </row>
    <row r="127" spans="1:13" ht="28.8" x14ac:dyDescent="0.3">
      <c r="A127" s="21" t="s">
        <v>545</v>
      </c>
      <c r="B127" s="21" t="s">
        <v>547</v>
      </c>
      <c r="C127" s="21" t="s">
        <v>461</v>
      </c>
      <c r="D127" s="21" t="s">
        <v>462</v>
      </c>
      <c r="E127" s="21" t="s">
        <v>12</v>
      </c>
      <c r="F127" s="21" t="s">
        <v>13</v>
      </c>
      <c r="G127" s="21" t="s">
        <v>271</v>
      </c>
      <c r="H127" s="21" t="s">
        <v>93</v>
      </c>
      <c r="I127" s="21" t="s">
        <v>41</v>
      </c>
      <c r="J127" s="20">
        <v>0</v>
      </c>
      <c r="K127" s="20">
        <v>0</v>
      </c>
      <c r="L127" s="21" t="s">
        <v>414</v>
      </c>
      <c r="M127" s="21"/>
    </row>
    <row r="128" spans="1:13" ht="28.8" x14ac:dyDescent="0.3">
      <c r="A128" s="21" t="s">
        <v>545</v>
      </c>
      <c r="B128" s="21" t="s">
        <v>548</v>
      </c>
      <c r="C128" s="21" t="s">
        <v>464</v>
      </c>
      <c r="D128" s="21" t="s">
        <v>465</v>
      </c>
      <c r="E128" s="21" t="s">
        <v>17</v>
      </c>
      <c r="F128" s="21" t="s">
        <v>27</v>
      </c>
      <c r="G128" s="21" t="s">
        <v>64</v>
      </c>
      <c r="H128" s="21" t="s">
        <v>93</v>
      </c>
      <c r="I128" s="21" t="s">
        <v>93</v>
      </c>
      <c r="J128" s="20">
        <v>0</v>
      </c>
      <c r="K128" s="20">
        <v>0</v>
      </c>
      <c r="L128" s="21" t="s">
        <v>414</v>
      </c>
      <c r="M128" s="21"/>
    </row>
    <row r="129" spans="1:13" ht="43.2" x14ac:dyDescent="0.3">
      <c r="A129" s="21" t="s">
        <v>545</v>
      </c>
      <c r="B129" s="21" t="s">
        <v>549</v>
      </c>
      <c r="C129" s="21" t="s">
        <v>538</v>
      </c>
      <c r="D129" s="21" t="s">
        <v>550</v>
      </c>
      <c r="E129" s="21" t="s">
        <v>17</v>
      </c>
      <c r="F129" s="21" t="s">
        <v>22</v>
      </c>
      <c r="G129" s="21" t="s">
        <v>271</v>
      </c>
      <c r="H129" s="21" t="s">
        <v>66</v>
      </c>
      <c r="I129" s="21" t="s">
        <v>69</v>
      </c>
      <c r="J129" s="20">
        <v>0</v>
      </c>
      <c r="K129" s="20">
        <v>0</v>
      </c>
      <c r="L129" s="21" t="s">
        <v>414</v>
      </c>
      <c r="M129" s="21"/>
    </row>
    <row r="130" spans="1:13" ht="28.8" x14ac:dyDescent="0.3">
      <c r="A130" s="21" t="s">
        <v>545</v>
      </c>
      <c r="B130" s="21" t="s">
        <v>551</v>
      </c>
      <c r="C130" s="21" t="s">
        <v>471</v>
      </c>
      <c r="D130" s="21" t="s">
        <v>472</v>
      </c>
      <c r="E130" s="21" t="s">
        <v>17</v>
      </c>
      <c r="F130" s="21" t="s">
        <v>22</v>
      </c>
      <c r="G130" s="21" t="s">
        <v>123</v>
      </c>
      <c r="H130" s="21" t="s">
        <v>66</v>
      </c>
      <c r="I130" s="21" t="s">
        <v>41</v>
      </c>
      <c r="J130" s="20">
        <v>0</v>
      </c>
      <c r="K130" s="20">
        <v>0</v>
      </c>
      <c r="L130" s="21" t="s">
        <v>414</v>
      </c>
      <c r="M130" s="21"/>
    </row>
    <row r="131" spans="1:13" ht="28.8" x14ac:dyDescent="0.3">
      <c r="A131" s="21" t="s">
        <v>552</v>
      </c>
      <c r="B131" s="21" t="s">
        <v>553</v>
      </c>
      <c r="C131" s="21" t="s">
        <v>458</v>
      </c>
      <c r="D131" s="21" t="s">
        <v>459</v>
      </c>
      <c r="E131" s="21" t="s">
        <v>17</v>
      </c>
      <c r="F131" s="21" t="s">
        <v>25</v>
      </c>
      <c r="G131" s="21" t="s">
        <v>271</v>
      </c>
      <c r="H131" s="21" t="s">
        <v>93</v>
      </c>
      <c r="I131" s="21" t="s">
        <v>41</v>
      </c>
      <c r="J131" s="20">
        <v>0</v>
      </c>
      <c r="K131" s="20">
        <v>0</v>
      </c>
      <c r="L131" s="21" t="s">
        <v>89</v>
      </c>
      <c r="M131" s="21"/>
    </row>
    <row r="132" spans="1:13" ht="28.8" x14ac:dyDescent="0.3">
      <c r="A132" s="21" t="s">
        <v>552</v>
      </c>
      <c r="B132" s="21" t="s">
        <v>554</v>
      </c>
      <c r="C132" s="21" t="s">
        <v>461</v>
      </c>
      <c r="D132" s="21" t="s">
        <v>462</v>
      </c>
      <c r="E132" s="21" t="s">
        <v>12</v>
      </c>
      <c r="F132" s="21" t="s">
        <v>13</v>
      </c>
      <c r="G132" s="21" t="s">
        <v>271</v>
      </c>
      <c r="H132" s="21" t="s">
        <v>93</v>
      </c>
      <c r="I132" s="21" t="s">
        <v>41</v>
      </c>
      <c r="J132" s="20">
        <v>0</v>
      </c>
      <c r="K132" s="20">
        <v>0</v>
      </c>
      <c r="L132" s="21" t="s">
        <v>89</v>
      </c>
      <c r="M132" s="21"/>
    </row>
    <row r="133" spans="1:13" ht="28.8" x14ac:dyDescent="0.3">
      <c r="A133" s="21" t="s">
        <v>552</v>
      </c>
      <c r="B133" s="21" t="s">
        <v>555</v>
      </c>
      <c r="C133" s="21" t="s">
        <v>464</v>
      </c>
      <c r="D133" s="21" t="s">
        <v>465</v>
      </c>
      <c r="E133" s="21" t="s">
        <v>17</v>
      </c>
      <c r="F133" s="21" t="s">
        <v>27</v>
      </c>
      <c r="G133" s="21" t="s">
        <v>64</v>
      </c>
      <c r="H133" s="21" t="s">
        <v>93</v>
      </c>
      <c r="I133" s="21" t="s">
        <v>93</v>
      </c>
      <c r="J133" s="20">
        <v>0</v>
      </c>
      <c r="K133" s="20">
        <v>0</v>
      </c>
      <c r="L133" s="21" t="s">
        <v>89</v>
      </c>
      <c r="M133" s="21"/>
    </row>
    <row r="134" spans="1:13" ht="43.2" x14ac:dyDescent="0.3">
      <c r="A134" s="21" t="s">
        <v>552</v>
      </c>
      <c r="B134" s="21" t="s">
        <v>556</v>
      </c>
      <c r="C134" s="21" t="s">
        <v>467</v>
      </c>
      <c r="D134" s="21" t="s">
        <v>468</v>
      </c>
      <c r="E134" s="21" t="s">
        <v>17</v>
      </c>
      <c r="F134" s="21" t="s">
        <v>469</v>
      </c>
      <c r="G134" s="21" t="s">
        <v>271</v>
      </c>
      <c r="H134" s="21" t="s">
        <v>66</v>
      </c>
      <c r="I134" s="21" t="s">
        <v>69</v>
      </c>
      <c r="J134" s="20">
        <v>0</v>
      </c>
      <c r="K134" s="20">
        <v>0</v>
      </c>
      <c r="L134" s="21" t="s">
        <v>89</v>
      </c>
      <c r="M134" s="21"/>
    </row>
    <row r="135" spans="1:13" ht="28.8" x14ac:dyDescent="0.3">
      <c r="A135" s="21" t="s">
        <v>552</v>
      </c>
      <c r="B135" s="21" t="s">
        <v>557</v>
      </c>
      <c r="C135" s="21" t="s">
        <v>471</v>
      </c>
      <c r="D135" s="21" t="s">
        <v>472</v>
      </c>
      <c r="E135" s="21" t="s">
        <v>17</v>
      </c>
      <c r="F135" s="21" t="s">
        <v>22</v>
      </c>
      <c r="G135" s="21" t="s">
        <v>123</v>
      </c>
      <c r="H135" s="21" t="s">
        <v>66</v>
      </c>
      <c r="I135" s="21" t="s">
        <v>41</v>
      </c>
      <c r="J135" s="20">
        <v>0</v>
      </c>
      <c r="K135" s="20">
        <v>0</v>
      </c>
      <c r="L135" s="21" t="s">
        <v>89</v>
      </c>
      <c r="M135" s="21"/>
    </row>
    <row r="136" spans="1:13" ht="43.2" x14ac:dyDescent="0.3">
      <c r="A136" s="21" t="s">
        <v>5</v>
      </c>
      <c r="B136" s="21" t="s">
        <v>437</v>
      </c>
      <c r="C136" s="21" t="s">
        <v>438</v>
      </c>
      <c r="D136" s="21" t="s">
        <v>439</v>
      </c>
      <c r="E136" s="21" t="s">
        <v>17</v>
      </c>
      <c r="F136" s="21" t="s">
        <v>25</v>
      </c>
      <c r="G136" s="21" t="s">
        <v>64</v>
      </c>
      <c r="H136" s="21" t="s">
        <v>186</v>
      </c>
      <c r="I136" s="21" t="s">
        <v>81</v>
      </c>
      <c r="J136" s="20">
        <v>1564</v>
      </c>
      <c r="K136" s="66">
        <v>419</v>
      </c>
      <c r="L136" s="21" t="s">
        <v>89</v>
      </c>
      <c r="M136" s="21"/>
    </row>
    <row r="137" spans="1:13" ht="57.6" x14ac:dyDescent="0.3">
      <c r="A137" s="21" t="s">
        <v>5</v>
      </c>
      <c r="B137" s="21" t="s">
        <v>440</v>
      </c>
      <c r="C137" s="21" t="s">
        <v>441</v>
      </c>
      <c r="D137" s="21" t="s">
        <v>442</v>
      </c>
      <c r="E137" s="21" t="s">
        <v>38</v>
      </c>
      <c r="F137" s="21" t="s">
        <v>39</v>
      </c>
      <c r="G137" s="21" t="s">
        <v>80</v>
      </c>
      <c r="H137" s="21" t="s">
        <v>65</v>
      </c>
      <c r="I137" s="21" t="s">
        <v>272</v>
      </c>
      <c r="J137" s="20">
        <v>1253</v>
      </c>
      <c r="K137" s="66">
        <v>0</v>
      </c>
      <c r="L137" s="21" t="s">
        <v>414</v>
      </c>
      <c r="M137" s="21"/>
    </row>
    <row r="138" spans="1:13" ht="28.8" x14ac:dyDescent="0.3">
      <c r="A138" s="21" t="s">
        <v>5</v>
      </c>
      <c r="B138" s="21" t="s">
        <v>443</v>
      </c>
      <c r="C138" s="21" t="s">
        <v>444</v>
      </c>
      <c r="D138" s="21" t="s">
        <v>445</v>
      </c>
      <c r="E138" s="21" t="s">
        <v>17</v>
      </c>
      <c r="F138" s="21" t="s">
        <v>21</v>
      </c>
      <c r="G138" s="21" t="s">
        <v>64</v>
      </c>
      <c r="H138" s="21" t="s">
        <v>127</v>
      </c>
      <c r="I138" s="21" t="s">
        <v>66</v>
      </c>
      <c r="J138" s="20">
        <v>0</v>
      </c>
      <c r="K138" s="66">
        <v>0</v>
      </c>
      <c r="L138" s="21" t="s">
        <v>414</v>
      </c>
      <c r="M138" s="21"/>
    </row>
    <row r="139" spans="1:13" ht="57.6" x14ac:dyDescent="0.3">
      <c r="A139" s="21" t="s">
        <v>5</v>
      </c>
      <c r="B139" s="21" t="s">
        <v>677</v>
      </c>
      <c r="C139" s="21" t="s">
        <v>678</v>
      </c>
      <c r="D139" s="21" t="s">
        <v>679</v>
      </c>
      <c r="E139" s="21" t="s">
        <v>38</v>
      </c>
      <c r="F139" s="21" t="s">
        <v>39</v>
      </c>
      <c r="G139" s="21" t="s">
        <v>80</v>
      </c>
      <c r="H139" s="21" t="s">
        <v>66</v>
      </c>
      <c r="I139" s="21" t="s">
        <v>272</v>
      </c>
      <c r="J139" s="20">
        <v>0</v>
      </c>
      <c r="K139" s="66">
        <v>0</v>
      </c>
      <c r="L139" s="21" t="s">
        <v>414</v>
      </c>
      <c r="M139" s="21"/>
    </row>
    <row r="140" spans="1:13" ht="86.4" x14ac:dyDescent="0.3">
      <c r="A140" s="21" t="s">
        <v>44</v>
      </c>
      <c r="B140" s="21" t="s">
        <v>603</v>
      </c>
      <c r="C140" s="21" t="s">
        <v>604</v>
      </c>
      <c r="D140" s="21" t="s">
        <v>605</v>
      </c>
      <c r="E140" s="21" t="s">
        <v>17</v>
      </c>
      <c r="F140" s="21" t="s">
        <v>606</v>
      </c>
      <c r="G140" s="21" t="s">
        <v>80</v>
      </c>
      <c r="H140" s="21" t="s">
        <v>216</v>
      </c>
      <c r="I140" s="21" t="s">
        <v>477</v>
      </c>
      <c r="J140" s="20">
        <v>0</v>
      </c>
      <c r="K140" s="20">
        <v>0</v>
      </c>
      <c r="L140" s="21" t="s">
        <v>89</v>
      </c>
      <c r="M140" s="21"/>
    </row>
    <row r="141" spans="1:13" ht="57.6" x14ac:dyDescent="0.3">
      <c r="A141" s="21" t="s">
        <v>44</v>
      </c>
      <c r="B141" s="21" t="s">
        <v>607</v>
      </c>
      <c r="C141" s="21" t="s">
        <v>608</v>
      </c>
      <c r="D141" s="21" t="s">
        <v>609</v>
      </c>
      <c r="E141" s="21" t="s">
        <v>17</v>
      </c>
      <c r="F141" s="21" t="s">
        <v>606</v>
      </c>
      <c r="G141" s="21" t="s">
        <v>271</v>
      </c>
      <c r="H141" s="21" t="s">
        <v>477</v>
      </c>
      <c r="I141" s="21" t="s">
        <v>484</v>
      </c>
      <c r="J141" s="20">
        <v>0</v>
      </c>
      <c r="K141" s="20">
        <v>0</v>
      </c>
      <c r="L141" s="21" t="s">
        <v>89</v>
      </c>
      <c r="M141" s="21"/>
    </row>
    <row r="142" spans="1:13" ht="86.4" x14ac:dyDescent="0.3">
      <c r="A142" s="21" t="s">
        <v>44</v>
      </c>
      <c r="B142" s="21" t="s">
        <v>610</v>
      </c>
      <c r="C142" s="21" t="s">
        <v>611</v>
      </c>
      <c r="D142" s="21" t="s">
        <v>612</v>
      </c>
      <c r="E142" s="21" t="s">
        <v>38</v>
      </c>
      <c r="F142" s="21" t="s">
        <v>613</v>
      </c>
      <c r="G142" s="21" t="s">
        <v>80</v>
      </c>
      <c r="H142" s="21" t="s">
        <v>73</v>
      </c>
      <c r="I142" s="21" t="s">
        <v>272</v>
      </c>
      <c r="J142" s="20">
        <v>0</v>
      </c>
      <c r="K142" s="20">
        <v>0</v>
      </c>
      <c r="L142" s="21" t="s">
        <v>414</v>
      </c>
      <c r="M142" s="21"/>
    </row>
    <row r="143" spans="1:13" ht="86.4" x14ac:dyDescent="0.3">
      <c r="A143" s="21" t="s">
        <v>44</v>
      </c>
      <c r="B143" s="21" t="s">
        <v>680</v>
      </c>
      <c r="C143" s="21" t="s">
        <v>681</v>
      </c>
      <c r="D143" s="21" t="s">
        <v>682</v>
      </c>
      <c r="E143" s="21" t="s">
        <v>683</v>
      </c>
      <c r="F143" s="21" t="s">
        <v>684</v>
      </c>
      <c r="G143" s="21" t="s">
        <v>64</v>
      </c>
      <c r="H143" s="21" t="s">
        <v>73</v>
      </c>
      <c r="I143" s="21" t="s">
        <v>216</v>
      </c>
      <c r="J143" s="20">
        <v>0</v>
      </c>
      <c r="K143" s="20">
        <v>0</v>
      </c>
      <c r="L143" s="21" t="s">
        <v>89</v>
      </c>
      <c r="M143" s="21"/>
    </row>
    <row r="144" spans="1:13" ht="72" x14ac:dyDescent="0.3">
      <c r="A144" s="21" t="s">
        <v>44</v>
      </c>
      <c r="B144" s="21" t="s">
        <v>688</v>
      </c>
      <c r="C144" s="21" t="s">
        <v>689</v>
      </c>
      <c r="D144" s="21" t="s">
        <v>690</v>
      </c>
      <c r="E144" s="21" t="s">
        <v>38</v>
      </c>
      <c r="F144" s="21" t="s">
        <v>39</v>
      </c>
      <c r="G144" s="21" t="s">
        <v>80</v>
      </c>
      <c r="H144" s="21" t="s">
        <v>272</v>
      </c>
      <c r="I144" s="21" t="s">
        <v>673</v>
      </c>
      <c r="J144" s="20">
        <v>0</v>
      </c>
      <c r="K144" s="20">
        <v>0</v>
      </c>
      <c r="L144" s="21" t="s">
        <v>89</v>
      </c>
      <c r="M144" s="21"/>
    </row>
    <row r="145" spans="1:13" ht="86.4" x14ac:dyDescent="0.3">
      <c r="A145" s="21" t="s">
        <v>44</v>
      </c>
      <c r="B145" s="21" t="s">
        <v>697</v>
      </c>
      <c r="C145" s="21" t="s">
        <v>698</v>
      </c>
      <c r="D145" s="21" t="s">
        <v>699</v>
      </c>
      <c r="E145" s="21" t="s">
        <v>683</v>
      </c>
      <c r="F145" s="21" t="s">
        <v>684</v>
      </c>
      <c r="G145" s="21" t="s">
        <v>271</v>
      </c>
      <c r="H145" s="21" t="s">
        <v>272</v>
      </c>
      <c r="I145" s="21" t="s">
        <v>477</v>
      </c>
      <c r="J145" s="20">
        <v>0</v>
      </c>
      <c r="K145" s="20">
        <v>0</v>
      </c>
      <c r="L145" s="21" t="s">
        <v>89</v>
      </c>
      <c r="M145" s="21"/>
    </row>
    <row r="146" spans="1:13" ht="72" x14ac:dyDescent="0.3">
      <c r="A146" s="21" t="s">
        <v>44</v>
      </c>
      <c r="B146" s="21" t="s">
        <v>700</v>
      </c>
      <c r="C146" s="21" t="s">
        <v>701</v>
      </c>
      <c r="D146" s="21" t="s">
        <v>702</v>
      </c>
      <c r="E146" s="21" t="s">
        <v>38</v>
      </c>
      <c r="F146" s="21" t="s">
        <v>39</v>
      </c>
      <c r="G146" s="21" t="s">
        <v>271</v>
      </c>
      <c r="H146" s="21" t="s">
        <v>272</v>
      </c>
      <c r="I146" s="21" t="s">
        <v>370</v>
      </c>
      <c r="J146" s="20">
        <v>0</v>
      </c>
      <c r="K146" s="20">
        <v>0</v>
      </c>
      <c r="L146" s="21" t="s">
        <v>89</v>
      </c>
      <c r="M146" s="21"/>
    </row>
    <row r="147" spans="1:13" ht="86.4" x14ac:dyDescent="0.3">
      <c r="A147" s="21" t="s">
        <v>44</v>
      </c>
      <c r="B147" s="21" t="s">
        <v>703</v>
      </c>
      <c r="C147" s="21" t="s">
        <v>704</v>
      </c>
      <c r="D147" s="21" t="s">
        <v>705</v>
      </c>
      <c r="E147" s="21" t="s">
        <v>683</v>
      </c>
      <c r="F147" s="21" t="s">
        <v>706</v>
      </c>
      <c r="G147" s="21" t="s">
        <v>271</v>
      </c>
      <c r="H147" s="21" t="s">
        <v>272</v>
      </c>
      <c r="I147" s="21" t="s">
        <v>370</v>
      </c>
      <c r="J147" s="20">
        <v>0</v>
      </c>
      <c r="K147" s="20">
        <v>0</v>
      </c>
      <c r="L147" s="21" t="s">
        <v>89</v>
      </c>
      <c r="M147" s="21"/>
    </row>
    <row r="148" spans="1:13" ht="28.8" x14ac:dyDescent="0.3">
      <c r="A148" s="21" t="s">
        <v>558</v>
      </c>
      <c r="B148" s="21" t="s">
        <v>559</v>
      </c>
      <c r="C148" s="21" t="s">
        <v>458</v>
      </c>
      <c r="D148" s="21" t="s">
        <v>459</v>
      </c>
      <c r="E148" s="21" t="s">
        <v>17</v>
      </c>
      <c r="F148" s="21" t="s">
        <v>25</v>
      </c>
      <c r="G148" s="21" t="s">
        <v>271</v>
      </c>
      <c r="H148" s="21" t="s">
        <v>93</v>
      </c>
      <c r="I148" s="21" t="s">
        <v>41</v>
      </c>
      <c r="J148" s="20">
        <v>0</v>
      </c>
      <c r="K148" s="20">
        <v>0</v>
      </c>
      <c r="L148" s="21" t="s">
        <v>414</v>
      </c>
      <c r="M148" s="21"/>
    </row>
    <row r="149" spans="1:13" ht="28.8" x14ac:dyDescent="0.3">
      <c r="A149" s="21" t="s">
        <v>558</v>
      </c>
      <c r="B149" s="21" t="s">
        <v>560</v>
      </c>
      <c r="C149" s="21" t="s">
        <v>461</v>
      </c>
      <c r="D149" s="21" t="s">
        <v>462</v>
      </c>
      <c r="E149" s="21" t="s">
        <v>12</v>
      </c>
      <c r="F149" s="21" t="s">
        <v>13</v>
      </c>
      <c r="G149" s="21" t="s">
        <v>271</v>
      </c>
      <c r="H149" s="21" t="s">
        <v>93</v>
      </c>
      <c r="I149" s="21" t="s">
        <v>41</v>
      </c>
      <c r="J149" s="20">
        <v>0</v>
      </c>
      <c r="K149" s="20">
        <v>0</v>
      </c>
      <c r="L149" s="21" t="s">
        <v>414</v>
      </c>
      <c r="M149" s="21"/>
    </row>
    <row r="150" spans="1:13" ht="28.8" x14ac:dyDescent="0.3">
      <c r="A150" s="21" t="s">
        <v>558</v>
      </c>
      <c r="B150" s="21" t="s">
        <v>561</v>
      </c>
      <c r="C150" s="21" t="s">
        <v>464</v>
      </c>
      <c r="D150" s="21" t="s">
        <v>465</v>
      </c>
      <c r="E150" s="21" t="s">
        <v>17</v>
      </c>
      <c r="F150" s="21" t="s">
        <v>27</v>
      </c>
      <c r="G150" s="21" t="s">
        <v>64</v>
      </c>
      <c r="H150" s="21" t="s">
        <v>93</v>
      </c>
      <c r="I150" s="21" t="s">
        <v>93</v>
      </c>
      <c r="J150" s="20">
        <v>0</v>
      </c>
      <c r="K150" s="20">
        <v>0</v>
      </c>
      <c r="L150" s="21" t="s">
        <v>414</v>
      </c>
      <c r="M150" s="21"/>
    </row>
    <row r="151" spans="1:13" ht="43.2" x14ac:dyDescent="0.3">
      <c r="A151" s="21" t="s">
        <v>558</v>
      </c>
      <c r="B151" s="21" t="s">
        <v>562</v>
      </c>
      <c r="C151" s="21" t="s">
        <v>538</v>
      </c>
      <c r="D151" s="21" t="s">
        <v>539</v>
      </c>
      <c r="E151" s="21" t="s">
        <v>17</v>
      </c>
      <c r="F151" s="21" t="s">
        <v>22</v>
      </c>
      <c r="G151" s="21" t="s">
        <v>271</v>
      </c>
      <c r="H151" s="21" t="s">
        <v>66</v>
      </c>
      <c r="I151" s="21" t="s">
        <v>69</v>
      </c>
      <c r="J151" s="20">
        <v>0</v>
      </c>
      <c r="K151" s="20">
        <v>0</v>
      </c>
      <c r="L151" s="21" t="s">
        <v>414</v>
      </c>
      <c r="M151" s="21"/>
    </row>
    <row r="152" spans="1:13" ht="28.8" x14ac:dyDescent="0.3">
      <c r="A152" s="21" t="s">
        <v>558</v>
      </c>
      <c r="B152" s="21" t="s">
        <v>563</v>
      </c>
      <c r="C152" s="21" t="s">
        <v>471</v>
      </c>
      <c r="D152" s="21" t="s">
        <v>472</v>
      </c>
      <c r="E152" s="21" t="s">
        <v>17</v>
      </c>
      <c r="F152" s="21" t="s">
        <v>22</v>
      </c>
      <c r="G152" s="21" t="s">
        <v>123</v>
      </c>
      <c r="H152" s="21" t="s">
        <v>66</v>
      </c>
      <c r="I152" s="21" t="s">
        <v>41</v>
      </c>
      <c r="J152" s="20">
        <v>0</v>
      </c>
      <c r="K152" s="20">
        <v>0</v>
      </c>
      <c r="L152" s="21" t="s">
        <v>414</v>
      </c>
      <c r="M152" s="21"/>
    </row>
    <row r="153" spans="1:13" ht="28.8" x14ac:dyDescent="0.3">
      <c r="A153" s="21" t="s">
        <v>276</v>
      </c>
      <c r="B153" s="21" t="s">
        <v>374</v>
      </c>
      <c r="C153" s="21" t="s">
        <v>375</v>
      </c>
      <c r="D153" s="21" t="s">
        <v>376</v>
      </c>
      <c r="E153" s="21" t="s">
        <v>17</v>
      </c>
      <c r="F153" s="21" t="s">
        <v>25</v>
      </c>
      <c r="G153" s="21" t="s">
        <v>123</v>
      </c>
      <c r="H153" s="21" t="s">
        <v>69</v>
      </c>
      <c r="I153" s="21" t="s">
        <v>41</v>
      </c>
      <c r="J153" s="66">
        <v>982</v>
      </c>
      <c r="K153" s="66">
        <v>144</v>
      </c>
      <c r="L153" s="21" t="s">
        <v>68</v>
      </c>
      <c r="M153" s="21"/>
    </row>
    <row r="154" spans="1:13" ht="28.8" x14ac:dyDescent="0.3">
      <c r="A154" s="21" t="s">
        <v>276</v>
      </c>
      <c r="B154" s="67"/>
      <c r="C154" s="21" t="s">
        <v>375</v>
      </c>
      <c r="D154" s="21" t="s">
        <v>376</v>
      </c>
      <c r="E154" s="21" t="s">
        <v>17</v>
      </c>
      <c r="F154" s="21" t="s">
        <v>25</v>
      </c>
      <c r="G154" s="21" t="s">
        <v>123</v>
      </c>
      <c r="H154" s="21" t="s">
        <v>69</v>
      </c>
      <c r="I154" s="21" t="s">
        <v>41</v>
      </c>
      <c r="J154" s="66">
        <v>897</v>
      </c>
      <c r="K154" s="66">
        <v>132</v>
      </c>
      <c r="L154" s="21" t="s">
        <v>89</v>
      </c>
      <c r="M154" s="21"/>
    </row>
    <row r="155" spans="1:13" ht="28.8" x14ac:dyDescent="0.3">
      <c r="A155" s="21" t="s">
        <v>276</v>
      </c>
      <c r="B155" s="21" t="s">
        <v>377</v>
      </c>
      <c r="C155" s="21" t="s">
        <v>312</v>
      </c>
      <c r="D155" s="21" t="s">
        <v>313</v>
      </c>
      <c r="E155" s="21" t="s">
        <v>17</v>
      </c>
      <c r="F155" s="21" t="s">
        <v>22</v>
      </c>
      <c r="G155" s="21" t="s">
        <v>64</v>
      </c>
      <c r="H155" s="21" t="s">
        <v>69</v>
      </c>
      <c r="I155" s="21" t="s">
        <v>99</v>
      </c>
      <c r="J155" s="66">
        <v>5624</v>
      </c>
      <c r="K155" s="66">
        <v>943</v>
      </c>
      <c r="L155" s="67" t="s">
        <v>68</v>
      </c>
      <c r="M155" s="21"/>
    </row>
    <row r="156" spans="1:13" ht="28.8" x14ac:dyDescent="0.3">
      <c r="A156" s="21" t="s">
        <v>276</v>
      </c>
      <c r="B156" s="67"/>
      <c r="C156" s="21" t="s">
        <v>312</v>
      </c>
      <c r="D156" s="21" t="s">
        <v>313</v>
      </c>
      <c r="E156" s="21" t="s">
        <v>17</v>
      </c>
      <c r="F156" s="21" t="s">
        <v>22</v>
      </c>
      <c r="G156" s="21" t="s">
        <v>64</v>
      </c>
      <c r="H156" s="21" t="s">
        <v>69</v>
      </c>
      <c r="I156" s="21" t="s">
        <v>99</v>
      </c>
      <c r="J156" s="66">
        <v>5256</v>
      </c>
      <c r="K156" s="66">
        <v>522</v>
      </c>
      <c r="L156" s="67" t="s">
        <v>89</v>
      </c>
      <c r="M156" s="21"/>
    </row>
    <row r="157" spans="1:13" ht="43.2" x14ac:dyDescent="0.3">
      <c r="A157" s="21" t="s">
        <v>276</v>
      </c>
      <c r="B157" s="21" t="s">
        <v>380</v>
      </c>
      <c r="C157" s="21" t="s">
        <v>381</v>
      </c>
      <c r="D157" s="21" t="s">
        <v>382</v>
      </c>
      <c r="E157" s="21" t="s">
        <v>17</v>
      </c>
      <c r="F157" s="21" t="s">
        <v>22</v>
      </c>
      <c r="G157" s="21" t="s">
        <v>64</v>
      </c>
      <c r="H157" s="21" t="s">
        <v>69</v>
      </c>
      <c r="I157" s="21" t="s">
        <v>99</v>
      </c>
      <c r="J157" s="66">
        <v>5343</v>
      </c>
      <c r="K157" s="20">
        <v>896</v>
      </c>
      <c r="L157" s="67" t="s">
        <v>68</v>
      </c>
      <c r="M157" s="21"/>
    </row>
    <row r="158" spans="1:13" ht="43.2" x14ac:dyDescent="0.3">
      <c r="A158" s="21" t="s">
        <v>276</v>
      </c>
      <c r="B158" s="67"/>
      <c r="C158" s="21" t="s">
        <v>381</v>
      </c>
      <c r="D158" s="21" t="s">
        <v>382</v>
      </c>
      <c r="E158" s="21" t="s">
        <v>17</v>
      </c>
      <c r="F158" s="21" t="s">
        <v>22</v>
      </c>
      <c r="G158" s="21" t="s">
        <v>64</v>
      </c>
      <c r="H158" s="21" t="s">
        <v>69</v>
      </c>
      <c r="I158" s="21" t="s">
        <v>99</v>
      </c>
      <c r="J158" s="66">
        <v>4992</v>
      </c>
      <c r="K158" s="20">
        <v>496</v>
      </c>
      <c r="L158" s="67" t="s">
        <v>89</v>
      </c>
      <c r="M158" s="21"/>
    </row>
    <row r="159" spans="1:13" ht="28.8" x14ac:dyDescent="0.3">
      <c r="A159" s="21" t="s">
        <v>276</v>
      </c>
      <c r="B159" s="21" t="s">
        <v>386</v>
      </c>
      <c r="C159" s="21" t="s">
        <v>387</v>
      </c>
      <c r="D159" s="21" t="s">
        <v>388</v>
      </c>
      <c r="E159" s="21" t="s">
        <v>17</v>
      </c>
      <c r="F159" s="21" t="s">
        <v>22</v>
      </c>
      <c r="G159" s="21" t="s">
        <v>64</v>
      </c>
      <c r="H159" s="21" t="s">
        <v>69</v>
      </c>
      <c r="I159" s="21" t="s">
        <v>99</v>
      </c>
      <c r="J159" s="66">
        <v>0</v>
      </c>
      <c r="K159" s="20">
        <v>0</v>
      </c>
      <c r="L159" s="21" t="s">
        <v>68</v>
      </c>
      <c r="M159" s="21"/>
    </row>
    <row r="160" spans="1:13" ht="28.8" x14ac:dyDescent="0.3">
      <c r="A160" s="21" t="s">
        <v>276</v>
      </c>
      <c r="B160" s="21" t="s">
        <v>296</v>
      </c>
      <c r="C160" s="21" t="s">
        <v>297</v>
      </c>
      <c r="D160" s="21" t="s">
        <v>292</v>
      </c>
      <c r="E160" s="21" t="s">
        <v>17</v>
      </c>
      <c r="F160" s="21" t="s">
        <v>31</v>
      </c>
      <c r="G160" s="21" t="s">
        <v>64</v>
      </c>
      <c r="H160" s="21" t="s">
        <v>69</v>
      </c>
      <c r="I160" s="21" t="s">
        <v>99</v>
      </c>
      <c r="J160" s="66">
        <v>7942</v>
      </c>
      <c r="K160" s="20">
        <v>1716</v>
      </c>
      <c r="L160" s="21" t="s">
        <v>68</v>
      </c>
      <c r="M160" s="21"/>
    </row>
    <row r="161" spans="1:13" ht="28.8" x14ac:dyDescent="0.3">
      <c r="A161" s="21" t="s">
        <v>276</v>
      </c>
      <c r="B161" s="21" t="s">
        <v>293</v>
      </c>
      <c r="C161" s="21" t="s">
        <v>294</v>
      </c>
      <c r="D161" s="21" t="s">
        <v>295</v>
      </c>
      <c r="E161" s="21" t="s">
        <v>17</v>
      </c>
      <c r="F161" s="21" t="s">
        <v>37</v>
      </c>
      <c r="G161" s="21" t="s">
        <v>64</v>
      </c>
      <c r="H161" s="21" t="s">
        <v>69</v>
      </c>
      <c r="I161" s="21" t="s">
        <v>131</v>
      </c>
      <c r="J161" s="66">
        <v>819</v>
      </c>
      <c r="K161" s="20">
        <v>127</v>
      </c>
      <c r="L161" s="21" t="s">
        <v>68</v>
      </c>
      <c r="M161" s="21"/>
    </row>
    <row r="162" spans="1:13" ht="43.2" x14ac:dyDescent="0.3">
      <c r="A162" s="21" t="s">
        <v>276</v>
      </c>
      <c r="B162" s="21" t="s">
        <v>357</v>
      </c>
      <c r="C162" s="21" t="s">
        <v>358</v>
      </c>
      <c r="D162" s="21" t="s">
        <v>359</v>
      </c>
      <c r="E162" s="21" t="s">
        <v>17</v>
      </c>
      <c r="F162" s="21" t="s">
        <v>22</v>
      </c>
      <c r="G162" s="21" t="s">
        <v>64</v>
      </c>
      <c r="H162" s="21" t="s">
        <v>73</v>
      </c>
      <c r="I162" s="21" t="s">
        <v>74</v>
      </c>
      <c r="J162" s="66">
        <v>5551</v>
      </c>
      <c r="K162" s="20">
        <v>935</v>
      </c>
      <c r="L162" s="21" t="s">
        <v>68</v>
      </c>
      <c r="M162" s="21"/>
    </row>
    <row r="163" spans="1:13" ht="43.2" x14ac:dyDescent="0.3">
      <c r="A163" s="21" t="s">
        <v>276</v>
      </c>
      <c r="B163" s="21" t="s">
        <v>277</v>
      </c>
      <c r="C163" s="21" t="s">
        <v>278</v>
      </c>
      <c r="D163" s="21" t="s">
        <v>279</v>
      </c>
      <c r="E163" s="21" t="s">
        <v>17</v>
      </c>
      <c r="F163" s="21" t="s">
        <v>22</v>
      </c>
      <c r="G163" s="21" t="s">
        <v>64</v>
      </c>
      <c r="H163" s="21" t="s">
        <v>73</v>
      </c>
      <c r="I163" s="21" t="s">
        <v>74</v>
      </c>
      <c r="J163" s="66">
        <v>416</v>
      </c>
      <c r="K163" s="20">
        <v>61</v>
      </c>
      <c r="L163" s="21" t="s">
        <v>68</v>
      </c>
      <c r="M163" s="21"/>
    </row>
    <row r="164" spans="1:13" ht="28.8" x14ac:dyDescent="0.3">
      <c r="A164" s="21" t="s">
        <v>276</v>
      </c>
      <c r="B164" s="21" t="s">
        <v>317</v>
      </c>
      <c r="C164" s="21" t="s">
        <v>318</v>
      </c>
      <c r="D164" s="21" t="s">
        <v>295</v>
      </c>
      <c r="E164" s="21" t="s">
        <v>17</v>
      </c>
      <c r="F164" s="21" t="s">
        <v>37</v>
      </c>
      <c r="G164" s="21" t="s">
        <v>64</v>
      </c>
      <c r="H164" s="21" t="s">
        <v>74</v>
      </c>
      <c r="I164" s="21" t="s">
        <v>65</v>
      </c>
      <c r="J164" s="66">
        <v>739</v>
      </c>
      <c r="K164" s="20">
        <v>109</v>
      </c>
      <c r="L164" s="21" t="s">
        <v>68</v>
      </c>
      <c r="M164" s="21"/>
    </row>
    <row r="165" spans="1:13" ht="28.8" x14ac:dyDescent="0.3">
      <c r="A165" s="21" t="s">
        <v>276</v>
      </c>
      <c r="B165" s="21" t="s">
        <v>291</v>
      </c>
      <c r="C165" s="21" t="s">
        <v>166</v>
      </c>
      <c r="D165" s="21" t="s">
        <v>292</v>
      </c>
      <c r="E165" s="21" t="s">
        <v>17</v>
      </c>
      <c r="F165" s="21" t="s">
        <v>31</v>
      </c>
      <c r="G165" s="21" t="s">
        <v>64</v>
      </c>
      <c r="H165" s="21" t="s">
        <v>74</v>
      </c>
      <c r="I165" s="21" t="s">
        <v>93</v>
      </c>
      <c r="J165" s="66">
        <v>1302</v>
      </c>
      <c r="K165" s="20">
        <v>217</v>
      </c>
      <c r="L165" s="21" t="s">
        <v>68</v>
      </c>
      <c r="M165" s="21"/>
    </row>
    <row r="166" spans="1:13" ht="28.8" x14ac:dyDescent="0.3">
      <c r="A166" s="21" t="s">
        <v>276</v>
      </c>
      <c r="B166" s="21" t="s">
        <v>288</v>
      </c>
      <c r="C166" s="21" t="s">
        <v>289</v>
      </c>
      <c r="D166" s="21" t="s">
        <v>290</v>
      </c>
      <c r="E166" s="21" t="s">
        <v>17</v>
      </c>
      <c r="F166" s="21" t="s">
        <v>22</v>
      </c>
      <c r="G166" s="21" t="s">
        <v>64</v>
      </c>
      <c r="H166" s="21" t="s">
        <v>65</v>
      </c>
      <c r="I166" s="21" t="s">
        <v>127</v>
      </c>
      <c r="J166" s="66">
        <v>106</v>
      </c>
      <c r="K166" s="20">
        <v>8</v>
      </c>
      <c r="L166" s="21" t="s">
        <v>89</v>
      </c>
      <c r="M166" s="21"/>
    </row>
    <row r="167" spans="1:13" ht="43.2" x14ac:dyDescent="0.3">
      <c r="A167" s="21" t="s">
        <v>276</v>
      </c>
      <c r="B167" s="21" t="s">
        <v>285</v>
      </c>
      <c r="C167" s="21" t="s">
        <v>286</v>
      </c>
      <c r="D167" s="21" t="s">
        <v>287</v>
      </c>
      <c r="E167" s="21" t="s">
        <v>17</v>
      </c>
      <c r="F167" s="21" t="s">
        <v>31</v>
      </c>
      <c r="G167" s="21" t="s">
        <v>64</v>
      </c>
      <c r="H167" s="21" t="s">
        <v>93</v>
      </c>
      <c r="I167" s="21" t="s">
        <v>66</v>
      </c>
      <c r="J167" s="66">
        <v>0</v>
      </c>
      <c r="K167" s="20">
        <v>0</v>
      </c>
      <c r="L167" s="21" t="s">
        <v>89</v>
      </c>
      <c r="M167" s="21"/>
    </row>
    <row r="168" spans="1:13" ht="28.8" x14ac:dyDescent="0.3">
      <c r="A168" s="21" t="s">
        <v>276</v>
      </c>
      <c r="B168" s="21" t="s">
        <v>614</v>
      </c>
      <c r="C168" s="21" t="s">
        <v>615</v>
      </c>
      <c r="D168" s="21" t="s">
        <v>616</v>
      </c>
      <c r="E168" s="21" t="s">
        <v>15</v>
      </c>
      <c r="F168" s="21" t="s">
        <v>16</v>
      </c>
      <c r="G168" s="21" t="s">
        <v>64</v>
      </c>
      <c r="H168" s="21" t="s">
        <v>65</v>
      </c>
      <c r="I168" s="21" t="s">
        <v>65</v>
      </c>
      <c r="J168" s="66">
        <v>528</v>
      </c>
      <c r="K168" s="20">
        <v>70</v>
      </c>
      <c r="L168" s="21" t="s">
        <v>89</v>
      </c>
      <c r="M168" s="21"/>
    </row>
    <row r="169" spans="1:13" ht="28.8" x14ac:dyDescent="0.3">
      <c r="A169" s="21" t="s">
        <v>276</v>
      </c>
      <c r="B169" s="21" t="s">
        <v>617</v>
      </c>
      <c r="C169" s="21" t="s">
        <v>615</v>
      </c>
      <c r="D169" s="21" t="s">
        <v>618</v>
      </c>
      <c r="E169" s="21" t="s">
        <v>17</v>
      </c>
      <c r="F169" s="21" t="s">
        <v>35</v>
      </c>
      <c r="G169" s="21" t="s">
        <v>80</v>
      </c>
      <c r="H169" s="21" t="s">
        <v>66</v>
      </c>
      <c r="I169" s="21" t="s">
        <v>477</v>
      </c>
      <c r="J169" s="66">
        <v>19958</v>
      </c>
      <c r="K169" s="20">
        <v>2732</v>
      </c>
      <c r="L169" s="21" t="s">
        <v>89</v>
      </c>
      <c r="M169" s="21"/>
    </row>
    <row r="170" spans="1:13" ht="28.8" x14ac:dyDescent="0.3">
      <c r="A170" s="21" t="s">
        <v>276</v>
      </c>
      <c r="B170" s="21" t="s">
        <v>649</v>
      </c>
      <c r="C170" s="21" t="s">
        <v>407</v>
      </c>
      <c r="D170" s="21" t="s">
        <v>618</v>
      </c>
      <c r="E170" s="21" t="s">
        <v>17</v>
      </c>
      <c r="F170" s="21" t="s">
        <v>35</v>
      </c>
      <c r="G170" s="21" t="s">
        <v>271</v>
      </c>
      <c r="H170" s="21" t="s">
        <v>66</v>
      </c>
      <c r="I170" s="21" t="s">
        <v>650</v>
      </c>
      <c r="J170" s="66">
        <v>0</v>
      </c>
      <c r="K170" s="20">
        <v>0</v>
      </c>
      <c r="L170" s="21" t="s">
        <v>89</v>
      </c>
      <c r="M170" s="21"/>
    </row>
    <row r="171" spans="1:13" ht="43.2" x14ac:dyDescent="0.3">
      <c r="A171" s="21" t="s">
        <v>276</v>
      </c>
      <c r="B171" s="21" t="s">
        <v>651</v>
      </c>
      <c r="C171" s="21" t="s">
        <v>652</v>
      </c>
      <c r="D171" s="21" t="s">
        <v>279</v>
      </c>
      <c r="E171" s="21" t="s">
        <v>17</v>
      </c>
      <c r="F171" s="21" t="s">
        <v>22</v>
      </c>
      <c r="G171" s="21" t="s">
        <v>64</v>
      </c>
      <c r="H171" s="21" t="s">
        <v>66</v>
      </c>
      <c r="I171" s="21" t="s">
        <v>66</v>
      </c>
      <c r="J171" s="66">
        <v>0</v>
      </c>
      <c r="K171" s="20">
        <v>0</v>
      </c>
      <c r="L171" s="21" t="s">
        <v>89</v>
      </c>
      <c r="M171" s="21"/>
    </row>
    <row r="172" spans="1:13" ht="43.2" x14ac:dyDescent="0.3">
      <c r="A172" s="21" t="s">
        <v>276</v>
      </c>
      <c r="B172" s="21" t="s">
        <v>653</v>
      </c>
      <c r="C172" s="21" t="s">
        <v>654</v>
      </c>
      <c r="D172" s="21" t="s">
        <v>279</v>
      </c>
      <c r="E172" s="21" t="s">
        <v>17</v>
      </c>
      <c r="F172" s="21" t="s">
        <v>22</v>
      </c>
      <c r="G172" s="21" t="s">
        <v>64</v>
      </c>
      <c r="H172" s="21" t="s">
        <v>66</v>
      </c>
      <c r="I172" s="21" t="s">
        <v>112</v>
      </c>
      <c r="J172" s="66">
        <v>0</v>
      </c>
      <c r="K172" s="20">
        <v>0</v>
      </c>
      <c r="L172" s="21" t="s">
        <v>68</v>
      </c>
      <c r="M172" s="21"/>
    </row>
    <row r="173" spans="1:13" ht="43.2" x14ac:dyDescent="0.3">
      <c r="A173" s="21" t="s">
        <v>276</v>
      </c>
      <c r="B173" s="21" t="s">
        <v>655</v>
      </c>
      <c r="C173" s="21" t="s">
        <v>656</v>
      </c>
      <c r="D173" s="21" t="s">
        <v>279</v>
      </c>
      <c r="E173" s="21" t="s">
        <v>17</v>
      </c>
      <c r="F173" s="21" t="s">
        <v>22</v>
      </c>
      <c r="G173" s="21" t="s">
        <v>64</v>
      </c>
      <c r="H173" s="21" t="s">
        <v>93</v>
      </c>
      <c r="I173" s="21" t="s">
        <v>93</v>
      </c>
      <c r="J173" s="66">
        <v>0</v>
      </c>
      <c r="K173" s="20">
        <v>0</v>
      </c>
      <c r="L173" s="21" t="s">
        <v>68</v>
      </c>
      <c r="M173" s="21"/>
    </row>
    <row r="174" spans="1:13" ht="28.8" x14ac:dyDescent="0.3">
      <c r="A174" s="21" t="s">
        <v>45</v>
      </c>
      <c r="B174" s="21" t="s">
        <v>164</v>
      </c>
      <c r="C174" s="21" t="s">
        <v>95</v>
      </c>
      <c r="D174" s="21" t="s">
        <v>84</v>
      </c>
      <c r="E174" s="21" t="s">
        <v>15</v>
      </c>
      <c r="F174" s="21" t="s">
        <v>16</v>
      </c>
      <c r="G174" s="21" t="s">
        <v>64</v>
      </c>
      <c r="H174" s="21" t="s">
        <v>85</v>
      </c>
      <c r="I174" s="21" t="s">
        <v>85</v>
      </c>
      <c r="J174" s="66">
        <v>66</v>
      </c>
      <c r="K174" s="20">
        <v>31</v>
      </c>
      <c r="L174" s="21" t="s">
        <v>68</v>
      </c>
      <c r="M174" s="21"/>
    </row>
    <row r="175" spans="1:13" ht="28.8" x14ac:dyDescent="0.3">
      <c r="A175" s="21" t="s">
        <v>45</v>
      </c>
      <c r="B175" s="21" t="s">
        <v>187</v>
      </c>
      <c r="C175" s="21" t="s">
        <v>188</v>
      </c>
      <c r="D175" s="21" t="s">
        <v>84</v>
      </c>
      <c r="E175" s="21" t="s">
        <v>15</v>
      </c>
      <c r="F175" s="21" t="s">
        <v>16</v>
      </c>
      <c r="G175" s="21" t="s">
        <v>64</v>
      </c>
      <c r="H175" s="21" t="s">
        <v>85</v>
      </c>
      <c r="I175" s="21" t="s">
        <v>85</v>
      </c>
      <c r="J175" s="66">
        <v>47</v>
      </c>
      <c r="K175" s="20">
        <v>2</v>
      </c>
      <c r="L175" s="21" t="s">
        <v>68</v>
      </c>
      <c r="M175" s="21"/>
    </row>
    <row r="176" spans="1:13" ht="28.8" x14ac:dyDescent="0.3">
      <c r="A176" s="21" t="s">
        <v>45</v>
      </c>
      <c r="B176" s="21" t="s">
        <v>167</v>
      </c>
      <c r="C176" s="21" t="s">
        <v>168</v>
      </c>
      <c r="D176" s="21" t="s">
        <v>84</v>
      </c>
      <c r="E176" s="21" t="s">
        <v>15</v>
      </c>
      <c r="F176" s="21" t="s">
        <v>16</v>
      </c>
      <c r="G176" s="21" t="s">
        <v>64</v>
      </c>
      <c r="H176" s="21" t="s">
        <v>85</v>
      </c>
      <c r="I176" s="21" t="s">
        <v>85</v>
      </c>
      <c r="J176" s="66">
        <v>1626</v>
      </c>
      <c r="K176" s="20">
        <v>59</v>
      </c>
      <c r="L176" s="21" t="s">
        <v>68</v>
      </c>
      <c r="M176" s="21"/>
    </row>
    <row r="177" spans="1:13" ht="28.8" x14ac:dyDescent="0.3">
      <c r="A177" s="21" t="s">
        <v>45</v>
      </c>
      <c r="B177" s="21" t="s">
        <v>171</v>
      </c>
      <c r="C177" s="21" t="s">
        <v>172</v>
      </c>
      <c r="D177" s="21" t="s">
        <v>84</v>
      </c>
      <c r="E177" s="21" t="s">
        <v>15</v>
      </c>
      <c r="F177" s="21" t="s">
        <v>16</v>
      </c>
      <c r="G177" s="21" t="s">
        <v>64</v>
      </c>
      <c r="H177" s="21" t="s">
        <v>85</v>
      </c>
      <c r="I177" s="21" t="s">
        <v>85</v>
      </c>
      <c r="J177" s="66">
        <v>1815</v>
      </c>
      <c r="K177" s="20">
        <v>68</v>
      </c>
      <c r="L177" s="21" t="s">
        <v>68</v>
      </c>
      <c r="M177" s="21"/>
    </row>
    <row r="178" spans="1:13" ht="28.8" x14ac:dyDescent="0.3">
      <c r="A178" s="21" t="s">
        <v>45</v>
      </c>
      <c r="B178" s="21" t="s">
        <v>173</v>
      </c>
      <c r="C178" s="21" t="s">
        <v>174</v>
      </c>
      <c r="D178" s="21" t="s">
        <v>84</v>
      </c>
      <c r="E178" s="21" t="s">
        <v>15</v>
      </c>
      <c r="F178" s="21" t="s">
        <v>16</v>
      </c>
      <c r="G178" s="21" t="s">
        <v>64</v>
      </c>
      <c r="H178" s="21" t="s">
        <v>85</v>
      </c>
      <c r="I178" s="21" t="s">
        <v>85</v>
      </c>
      <c r="J178" s="66">
        <v>89</v>
      </c>
      <c r="K178" s="20">
        <v>11</v>
      </c>
      <c r="L178" s="21" t="s">
        <v>68</v>
      </c>
      <c r="M178" s="21"/>
    </row>
    <row r="179" spans="1:13" ht="28.8" x14ac:dyDescent="0.3">
      <c r="A179" s="21" t="s">
        <v>45</v>
      </c>
      <c r="B179" s="21" t="s">
        <v>113</v>
      </c>
      <c r="C179" s="21" t="s">
        <v>114</v>
      </c>
      <c r="D179" s="21" t="s">
        <v>84</v>
      </c>
      <c r="E179" s="21" t="s">
        <v>15</v>
      </c>
      <c r="F179" s="21" t="s">
        <v>16</v>
      </c>
      <c r="G179" s="21" t="s">
        <v>64</v>
      </c>
      <c r="H179" s="21" t="s">
        <v>85</v>
      </c>
      <c r="I179" s="21" t="s">
        <v>85</v>
      </c>
      <c r="J179" s="66">
        <v>144</v>
      </c>
      <c r="K179" s="20">
        <v>10</v>
      </c>
      <c r="L179" s="21" t="s">
        <v>68</v>
      </c>
      <c r="M179" s="21"/>
    </row>
    <row r="180" spans="1:13" ht="28.8" x14ac:dyDescent="0.3">
      <c r="A180" s="21" t="s">
        <v>45</v>
      </c>
      <c r="B180" s="21" t="s">
        <v>175</v>
      </c>
      <c r="C180" s="21" t="s">
        <v>176</v>
      </c>
      <c r="D180" s="21" t="s">
        <v>84</v>
      </c>
      <c r="E180" s="21" t="s">
        <v>15</v>
      </c>
      <c r="F180" s="21" t="s">
        <v>16</v>
      </c>
      <c r="G180" s="21" t="s">
        <v>64</v>
      </c>
      <c r="H180" s="21" t="s">
        <v>85</v>
      </c>
      <c r="I180" s="21" t="s">
        <v>85</v>
      </c>
      <c r="J180" s="66">
        <v>226</v>
      </c>
      <c r="K180" s="20">
        <v>9</v>
      </c>
      <c r="L180" s="21" t="s">
        <v>68</v>
      </c>
      <c r="M180" s="21"/>
    </row>
    <row r="181" spans="1:13" ht="28.8" x14ac:dyDescent="0.3">
      <c r="A181" s="21" t="s">
        <v>45</v>
      </c>
      <c r="B181" s="21" t="s">
        <v>82</v>
      </c>
      <c r="C181" s="21" t="s">
        <v>83</v>
      </c>
      <c r="D181" s="21" t="s">
        <v>84</v>
      </c>
      <c r="E181" s="21" t="s">
        <v>15</v>
      </c>
      <c r="F181" s="21" t="s">
        <v>16</v>
      </c>
      <c r="G181" s="21" t="s">
        <v>64</v>
      </c>
      <c r="H181" s="21" t="s">
        <v>85</v>
      </c>
      <c r="I181" s="21" t="s">
        <v>85</v>
      </c>
      <c r="J181" s="66">
        <v>7</v>
      </c>
      <c r="K181" s="20">
        <v>1</v>
      </c>
      <c r="L181" s="21" t="s">
        <v>68</v>
      </c>
      <c r="M181" s="21"/>
    </row>
    <row r="182" spans="1:13" ht="28.8" x14ac:dyDescent="0.3">
      <c r="A182" s="21" t="s">
        <v>45</v>
      </c>
      <c r="B182" s="21" t="s">
        <v>180</v>
      </c>
      <c r="C182" s="21" t="s">
        <v>181</v>
      </c>
      <c r="D182" s="21" t="s">
        <v>84</v>
      </c>
      <c r="E182" s="21" t="s">
        <v>15</v>
      </c>
      <c r="F182" s="21" t="s">
        <v>16</v>
      </c>
      <c r="G182" s="21" t="s">
        <v>64</v>
      </c>
      <c r="H182" s="21" t="s">
        <v>85</v>
      </c>
      <c r="I182" s="21" t="s">
        <v>85</v>
      </c>
      <c r="J182" s="66">
        <v>0</v>
      </c>
      <c r="K182" s="20">
        <v>0</v>
      </c>
      <c r="L182" s="21" t="s">
        <v>68</v>
      </c>
      <c r="M182" s="21"/>
    </row>
    <row r="183" spans="1:13" ht="28.8" x14ac:dyDescent="0.3">
      <c r="A183" s="21" t="s">
        <v>45</v>
      </c>
      <c r="B183" s="21" t="s">
        <v>182</v>
      </c>
      <c r="C183" s="21" t="s">
        <v>71</v>
      </c>
      <c r="D183" s="21" t="s">
        <v>84</v>
      </c>
      <c r="E183" s="21" t="s">
        <v>15</v>
      </c>
      <c r="F183" s="21" t="s">
        <v>16</v>
      </c>
      <c r="G183" s="21" t="s">
        <v>64</v>
      </c>
      <c r="H183" s="21" t="s">
        <v>85</v>
      </c>
      <c r="I183" s="21" t="s">
        <v>85</v>
      </c>
      <c r="J183" s="66">
        <v>4676</v>
      </c>
      <c r="K183" s="20">
        <v>140</v>
      </c>
      <c r="L183" s="21" t="s">
        <v>68</v>
      </c>
      <c r="M183" s="21"/>
    </row>
    <row r="184" spans="1:13" ht="28.8" x14ac:dyDescent="0.3">
      <c r="A184" s="21" t="s">
        <v>45</v>
      </c>
      <c r="B184" s="21" t="s">
        <v>165</v>
      </c>
      <c r="C184" s="21" t="s">
        <v>166</v>
      </c>
      <c r="D184" s="21" t="s">
        <v>84</v>
      </c>
      <c r="E184" s="21" t="s">
        <v>15</v>
      </c>
      <c r="F184" s="21" t="s">
        <v>16</v>
      </c>
      <c r="G184" s="21" t="s">
        <v>64</v>
      </c>
      <c r="H184" s="21" t="s">
        <v>85</v>
      </c>
      <c r="I184" s="21" t="s">
        <v>85</v>
      </c>
      <c r="J184" s="66">
        <v>148</v>
      </c>
      <c r="K184" s="20">
        <v>41</v>
      </c>
      <c r="L184" s="21" t="s">
        <v>68</v>
      </c>
      <c r="M184" s="21"/>
    </row>
    <row r="185" spans="1:13" ht="28.8" x14ac:dyDescent="0.3">
      <c r="A185" s="21" t="s">
        <v>45</v>
      </c>
      <c r="B185" s="21" t="s">
        <v>94</v>
      </c>
      <c r="C185" s="21" t="s">
        <v>95</v>
      </c>
      <c r="D185" s="21" t="s">
        <v>84</v>
      </c>
      <c r="E185" s="21" t="s">
        <v>15</v>
      </c>
      <c r="F185" s="21" t="s">
        <v>16</v>
      </c>
      <c r="G185" s="21" t="s">
        <v>64</v>
      </c>
      <c r="H185" s="21" t="s">
        <v>85</v>
      </c>
      <c r="I185" s="21" t="s">
        <v>85</v>
      </c>
      <c r="J185" s="66">
        <v>34</v>
      </c>
      <c r="K185" s="20">
        <v>48</v>
      </c>
      <c r="L185" s="21" t="s">
        <v>68</v>
      </c>
      <c r="M185" s="21"/>
    </row>
    <row r="186" spans="1:13" ht="43.2" x14ac:dyDescent="0.3">
      <c r="A186" s="21" t="s">
        <v>45</v>
      </c>
      <c r="B186" s="21" t="s">
        <v>121</v>
      </c>
      <c r="C186" s="21" t="s">
        <v>25</v>
      </c>
      <c r="D186" s="21" t="s">
        <v>122</v>
      </c>
      <c r="E186" s="21" t="s">
        <v>17</v>
      </c>
      <c r="F186" s="21" t="s">
        <v>25</v>
      </c>
      <c r="G186" s="21" t="s">
        <v>123</v>
      </c>
      <c r="H186" s="21" t="s">
        <v>99</v>
      </c>
      <c r="I186" s="21" t="s">
        <v>41</v>
      </c>
      <c r="J186" s="66">
        <v>12957</v>
      </c>
      <c r="K186" s="20">
        <v>4994</v>
      </c>
      <c r="L186" s="21" t="s">
        <v>68</v>
      </c>
      <c r="M186" s="21"/>
    </row>
    <row r="187" spans="1:13" x14ac:dyDescent="0.3">
      <c r="A187" s="21" t="s">
        <v>45</v>
      </c>
      <c r="B187" s="21" t="s">
        <v>134</v>
      </c>
      <c r="C187" s="21" t="s">
        <v>36</v>
      </c>
      <c r="D187" s="21" t="s">
        <v>135</v>
      </c>
      <c r="E187" s="21" t="s">
        <v>17</v>
      </c>
      <c r="F187" s="21" t="s">
        <v>36</v>
      </c>
      <c r="G187" s="21" t="s">
        <v>123</v>
      </c>
      <c r="H187" s="21" t="s">
        <v>136</v>
      </c>
      <c r="I187" s="21" t="s">
        <v>41</v>
      </c>
      <c r="J187" s="66">
        <v>572</v>
      </c>
      <c r="K187" s="20">
        <v>374</v>
      </c>
      <c r="L187" s="21" t="s">
        <v>68</v>
      </c>
      <c r="M187" s="21"/>
    </row>
    <row r="188" spans="1:13" ht="57.6" x14ac:dyDescent="0.3">
      <c r="A188" s="21" t="s">
        <v>45</v>
      </c>
      <c r="B188" s="21" t="s">
        <v>137</v>
      </c>
      <c r="C188" s="21" t="s">
        <v>138</v>
      </c>
      <c r="D188" s="21" t="s">
        <v>139</v>
      </c>
      <c r="E188" s="21" t="s">
        <v>17</v>
      </c>
      <c r="F188" s="21" t="s">
        <v>31</v>
      </c>
      <c r="G188" s="21" t="s">
        <v>64</v>
      </c>
      <c r="H188" s="21" t="s">
        <v>99</v>
      </c>
      <c r="I188" s="21" t="s">
        <v>131</v>
      </c>
      <c r="J188" s="66">
        <v>13638</v>
      </c>
      <c r="K188" s="20">
        <v>3536</v>
      </c>
      <c r="L188" s="21" t="s">
        <v>68</v>
      </c>
      <c r="M188" s="21"/>
    </row>
    <row r="189" spans="1:13" ht="28.8" x14ac:dyDescent="0.3">
      <c r="A189" s="21" t="s">
        <v>45</v>
      </c>
      <c r="B189" s="21" t="s">
        <v>177</v>
      </c>
      <c r="C189" s="21" t="s">
        <v>178</v>
      </c>
      <c r="D189" s="21" t="s">
        <v>179</v>
      </c>
      <c r="E189" s="21" t="s">
        <v>17</v>
      </c>
      <c r="F189" s="21" t="s">
        <v>22</v>
      </c>
      <c r="G189" s="21" t="s">
        <v>64</v>
      </c>
      <c r="H189" s="21" t="s">
        <v>99</v>
      </c>
      <c r="I189" s="21" t="s">
        <v>99</v>
      </c>
      <c r="J189" s="66">
        <v>27712</v>
      </c>
      <c r="K189" s="20">
        <v>9113</v>
      </c>
      <c r="L189" s="21" t="s">
        <v>68</v>
      </c>
      <c r="M189" s="21"/>
    </row>
    <row r="190" spans="1:13" x14ac:dyDescent="0.3">
      <c r="A190" s="21" t="s">
        <v>45</v>
      </c>
      <c r="B190" s="21" t="s">
        <v>132</v>
      </c>
      <c r="C190" s="21" t="s">
        <v>133</v>
      </c>
      <c r="D190" s="21" t="s">
        <v>108</v>
      </c>
      <c r="E190" s="21" t="s">
        <v>17</v>
      </c>
      <c r="F190" s="21" t="s">
        <v>31</v>
      </c>
      <c r="G190" s="21" t="s">
        <v>64</v>
      </c>
      <c r="H190" s="21" t="s">
        <v>99</v>
      </c>
      <c r="I190" s="21" t="s">
        <v>99</v>
      </c>
      <c r="J190" s="66">
        <v>248</v>
      </c>
      <c r="K190" s="20">
        <v>20</v>
      </c>
      <c r="L190" s="21" t="s">
        <v>68</v>
      </c>
      <c r="M190" s="21"/>
    </row>
    <row r="191" spans="1:13" ht="28.8" x14ac:dyDescent="0.3">
      <c r="A191" s="21" t="s">
        <v>45</v>
      </c>
      <c r="B191" s="21" t="s">
        <v>128</v>
      </c>
      <c r="C191" s="21" t="s">
        <v>129</v>
      </c>
      <c r="D191" s="21" t="s">
        <v>130</v>
      </c>
      <c r="E191" s="21" t="s">
        <v>17</v>
      </c>
      <c r="F191" s="21" t="s">
        <v>21</v>
      </c>
      <c r="G191" s="21" t="s">
        <v>64</v>
      </c>
      <c r="H191" s="21" t="s">
        <v>99</v>
      </c>
      <c r="I191" s="21" t="s">
        <v>131</v>
      </c>
      <c r="J191" s="66">
        <v>5245</v>
      </c>
      <c r="K191" s="20">
        <v>2053</v>
      </c>
      <c r="L191" s="21" t="s">
        <v>68</v>
      </c>
      <c r="M191" s="21"/>
    </row>
    <row r="192" spans="1:13" ht="28.8" x14ac:dyDescent="0.3">
      <c r="A192" s="21" t="s">
        <v>45</v>
      </c>
      <c r="B192" s="21" t="s">
        <v>124</v>
      </c>
      <c r="C192" s="21" t="s">
        <v>125</v>
      </c>
      <c r="D192" s="21" t="s">
        <v>126</v>
      </c>
      <c r="E192" s="21" t="s">
        <v>17</v>
      </c>
      <c r="F192" s="21" t="s">
        <v>35</v>
      </c>
      <c r="G192" s="21" t="s">
        <v>64</v>
      </c>
      <c r="H192" s="21" t="s">
        <v>127</v>
      </c>
      <c r="I192" s="21" t="s">
        <v>66</v>
      </c>
      <c r="J192" s="66">
        <v>12084</v>
      </c>
      <c r="K192" s="20">
        <v>1027</v>
      </c>
      <c r="L192" s="21" t="s">
        <v>68</v>
      </c>
      <c r="M192" s="21"/>
    </row>
    <row r="193" spans="1:13" ht="57.6" x14ac:dyDescent="0.3">
      <c r="A193" s="21" t="s">
        <v>45</v>
      </c>
      <c r="B193" s="21" t="s">
        <v>96</v>
      </c>
      <c r="C193" s="21" t="s">
        <v>97</v>
      </c>
      <c r="D193" s="21" t="s">
        <v>98</v>
      </c>
      <c r="E193" s="21" t="s">
        <v>17</v>
      </c>
      <c r="F193" s="21" t="s">
        <v>31</v>
      </c>
      <c r="G193" s="21" t="s">
        <v>64</v>
      </c>
      <c r="H193" s="21" t="s">
        <v>99</v>
      </c>
      <c r="I193" s="21" t="s">
        <v>99</v>
      </c>
      <c r="J193" s="66">
        <v>144</v>
      </c>
      <c r="K193" s="20">
        <v>26</v>
      </c>
      <c r="L193" s="21" t="s">
        <v>68</v>
      </c>
      <c r="M193" s="21"/>
    </row>
    <row r="194" spans="1:13" ht="43.2" x14ac:dyDescent="0.3">
      <c r="A194" s="21" t="s">
        <v>45</v>
      </c>
      <c r="B194" s="21" t="s">
        <v>100</v>
      </c>
      <c r="C194" s="21" t="s">
        <v>101</v>
      </c>
      <c r="D194" s="21" t="s">
        <v>102</v>
      </c>
      <c r="E194" s="21" t="s">
        <v>17</v>
      </c>
      <c r="F194" s="21" t="s">
        <v>31</v>
      </c>
      <c r="G194" s="21" t="s">
        <v>64</v>
      </c>
      <c r="H194" s="21" t="s">
        <v>99</v>
      </c>
      <c r="I194" s="21" t="s">
        <v>99</v>
      </c>
      <c r="J194" s="66">
        <v>272</v>
      </c>
      <c r="K194" s="20">
        <v>44</v>
      </c>
      <c r="L194" s="21" t="s">
        <v>68</v>
      </c>
      <c r="M194" s="21"/>
    </row>
    <row r="195" spans="1:13" ht="28.8" x14ac:dyDescent="0.3">
      <c r="A195" s="21" t="s">
        <v>45</v>
      </c>
      <c r="B195" s="21" t="s">
        <v>103</v>
      </c>
      <c r="C195" s="21" t="s">
        <v>104</v>
      </c>
      <c r="D195" s="21" t="s">
        <v>105</v>
      </c>
      <c r="E195" s="21" t="s">
        <v>17</v>
      </c>
      <c r="F195" s="21" t="s">
        <v>21</v>
      </c>
      <c r="G195" s="21" t="s">
        <v>64</v>
      </c>
      <c r="H195" s="21" t="s">
        <v>99</v>
      </c>
      <c r="I195" s="21" t="s">
        <v>99</v>
      </c>
      <c r="J195" s="66">
        <v>948</v>
      </c>
      <c r="K195" s="20">
        <v>807</v>
      </c>
      <c r="L195" s="21" t="s">
        <v>68</v>
      </c>
      <c r="M195" s="21"/>
    </row>
    <row r="196" spans="1:13" ht="28.8" x14ac:dyDescent="0.3">
      <c r="A196" s="21" t="s">
        <v>45</v>
      </c>
      <c r="B196" s="21" t="s">
        <v>106</v>
      </c>
      <c r="C196" s="21" t="s">
        <v>107</v>
      </c>
      <c r="D196" s="21" t="s">
        <v>108</v>
      </c>
      <c r="E196" s="21" t="s">
        <v>17</v>
      </c>
      <c r="F196" s="21" t="s">
        <v>31</v>
      </c>
      <c r="G196" s="21" t="s">
        <v>64</v>
      </c>
      <c r="H196" s="21" t="s">
        <v>81</v>
      </c>
      <c r="I196" s="21" t="s">
        <v>73</v>
      </c>
      <c r="J196" s="66">
        <v>16185</v>
      </c>
      <c r="K196" s="20">
        <v>1368</v>
      </c>
      <c r="L196" s="21" t="s">
        <v>68</v>
      </c>
      <c r="M196" s="21"/>
    </row>
    <row r="197" spans="1:13" ht="72" x14ac:dyDescent="0.3">
      <c r="A197" s="21" t="s">
        <v>45</v>
      </c>
      <c r="B197" s="21" t="s">
        <v>109</v>
      </c>
      <c r="C197" s="21" t="s">
        <v>110</v>
      </c>
      <c r="D197" s="21" t="s">
        <v>111</v>
      </c>
      <c r="E197" s="21" t="s">
        <v>17</v>
      </c>
      <c r="F197" s="21" t="s">
        <v>31</v>
      </c>
      <c r="G197" s="21" t="s">
        <v>64</v>
      </c>
      <c r="H197" s="21" t="s">
        <v>66</v>
      </c>
      <c r="I197" s="21" t="s">
        <v>112</v>
      </c>
      <c r="J197" s="66">
        <v>102</v>
      </c>
      <c r="K197" s="20">
        <v>118</v>
      </c>
      <c r="L197" s="21" t="s">
        <v>68</v>
      </c>
      <c r="M197" s="21"/>
    </row>
    <row r="198" spans="1:13" ht="28.8" x14ac:dyDescent="0.3">
      <c r="A198" s="21" t="s">
        <v>45</v>
      </c>
      <c r="B198" s="21" t="s">
        <v>140</v>
      </c>
      <c r="C198" s="21" t="s">
        <v>141</v>
      </c>
      <c r="D198" s="21" t="s">
        <v>142</v>
      </c>
      <c r="E198" s="21" t="s">
        <v>17</v>
      </c>
      <c r="F198" s="21" t="s">
        <v>31</v>
      </c>
      <c r="G198" s="21" t="s">
        <v>64</v>
      </c>
      <c r="H198" s="21" t="s">
        <v>65</v>
      </c>
      <c r="I198" s="21" t="s">
        <v>65</v>
      </c>
      <c r="J198" s="66">
        <v>10356</v>
      </c>
      <c r="K198" s="20">
        <v>837</v>
      </c>
      <c r="L198" s="21" t="s">
        <v>68</v>
      </c>
      <c r="M198" s="21"/>
    </row>
    <row r="199" spans="1:13" ht="57.6" x14ac:dyDescent="0.3">
      <c r="A199" s="21" t="s">
        <v>45</v>
      </c>
      <c r="B199" s="21" t="s">
        <v>115</v>
      </c>
      <c r="C199" s="21" t="s">
        <v>116</v>
      </c>
      <c r="D199" s="21" t="s">
        <v>117</v>
      </c>
      <c r="E199" s="21" t="s">
        <v>78</v>
      </c>
      <c r="F199" s="21" t="s">
        <v>79</v>
      </c>
      <c r="G199" s="21" t="s">
        <v>64</v>
      </c>
      <c r="H199" s="21" t="s">
        <v>73</v>
      </c>
      <c r="I199" s="21" t="s">
        <v>74</v>
      </c>
      <c r="J199" s="66">
        <v>0</v>
      </c>
      <c r="K199" s="20">
        <v>0</v>
      </c>
      <c r="L199" s="21" t="s">
        <v>68</v>
      </c>
      <c r="M199" s="21"/>
    </row>
    <row r="200" spans="1:13" ht="57.6" x14ac:dyDescent="0.3">
      <c r="A200" s="21" t="s">
        <v>45</v>
      </c>
      <c r="B200" s="21" t="s">
        <v>90</v>
      </c>
      <c r="C200" s="21" t="s">
        <v>91</v>
      </c>
      <c r="D200" s="21" t="s">
        <v>92</v>
      </c>
      <c r="E200" s="21" t="s">
        <v>78</v>
      </c>
      <c r="F200" s="21" t="s">
        <v>79</v>
      </c>
      <c r="G200" s="21" t="s">
        <v>64</v>
      </c>
      <c r="H200" s="21" t="s">
        <v>74</v>
      </c>
      <c r="I200" s="21" t="s">
        <v>93</v>
      </c>
      <c r="J200" s="66">
        <v>0</v>
      </c>
      <c r="K200" s="20">
        <v>0</v>
      </c>
      <c r="L200" s="21" t="s">
        <v>68</v>
      </c>
      <c r="M200" s="21"/>
    </row>
    <row r="201" spans="1:13" ht="43.2" x14ac:dyDescent="0.3">
      <c r="A201" s="21" t="s">
        <v>45</v>
      </c>
      <c r="B201" s="21" t="s">
        <v>118</v>
      </c>
      <c r="C201" s="21" t="s">
        <v>119</v>
      </c>
      <c r="D201" s="21" t="s">
        <v>120</v>
      </c>
      <c r="E201" s="21" t="s">
        <v>38</v>
      </c>
      <c r="F201" s="21" t="s">
        <v>40</v>
      </c>
      <c r="G201" s="21" t="s">
        <v>64</v>
      </c>
      <c r="H201" s="21" t="s">
        <v>85</v>
      </c>
      <c r="I201" s="21" t="s">
        <v>85</v>
      </c>
      <c r="J201" s="66">
        <v>295</v>
      </c>
      <c r="K201" s="20">
        <v>0</v>
      </c>
      <c r="L201" s="21" t="s">
        <v>68</v>
      </c>
      <c r="M201" s="21"/>
    </row>
    <row r="202" spans="1:13" ht="72" x14ac:dyDescent="0.3">
      <c r="A202" s="21" t="s">
        <v>45</v>
      </c>
      <c r="B202" s="21" t="s">
        <v>301</v>
      </c>
      <c r="C202" s="21" t="s">
        <v>302</v>
      </c>
      <c r="D202" s="21" t="s">
        <v>303</v>
      </c>
      <c r="E202" s="21" t="s">
        <v>17</v>
      </c>
      <c r="F202" s="21" t="s">
        <v>31</v>
      </c>
      <c r="G202" s="21" t="s">
        <v>64</v>
      </c>
      <c r="H202" s="21" t="s">
        <v>131</v>
      </c>
      <c r="I202" s="21" t="s">
        <v>131</v>
      </c>
      <c r="J202" s="66">
        <v>725</v>
      </c>
      <c r="K202" s="20">
        <v>194</v>
      </c>
      <c r="L202" s="21" t="s">
        <v>68</v>
      </c>
      <c r="M202" s="21"/>
    </row>
    <row r="203" spans="1:13" ht="28.8" x14ac:dyDescent="0.3">
      <c r="A203" s="21" t="s">
        <v>45</v>
      </c>
      <c r="B203" s="21" t="s">
        <v>70</v>
      </c>
      <c r="C203" s="21" t="s">
        <v>71</v>
      </c>
      <c r="D203" s="21" t="s">
        <v>72</v>
      </c>
      <c r="E203" s="21" t="s">
        <v>17</v>
      </c>
      <c r="F203" s="21" t="s">
        <v>31</v>
      </c>
      <c r="G203" s="21" t="s">
        <v>64</v>
      </c>
      <c r="H203" s="21" t="s">
        <v>73</v>
      </c>
      <c r="I203" s="21" t="s">
        <v>74</v>
      </c>
      <c r="J203" s="66">
        <v>421</v>
      </c>
      <c r="K203" s="20">
        <v>44</v>
      </c>
      <c r="L203" s="21" t="s">
        <v>68</v>
      </c>
      <c r="M203" s="21"/>
    </row>
    <row r="204" spans="1:13" ht="57.6" x14ac:dyDescent="0.3">
      <c r="A204" s="21" t="s">
        <v>45</v>
      </c>
      <c r="B204" s="21" t="s">
        <v>61</v>
      </c>
      <c r="C204" s="21" t="s">
        <v>62</v>
      </c>
      <c r="D204" s="21" t="s">
        <v>63</v>
      </c>
      <c r="E204" s="21" t="s">
        <v>17</v>
      </c>
      <c r="F204" s="21" t="s">
        <v>21</v>
      </c>
      <c r="G204" s="21" t="s">
        <v>64</v>
      </c>
      <c r="H204" s="21" t="s">
        <v>65</v>
      </c>
      <c r="I204" s="21" t="s">
        <v>66</v>
      </c>
      <c r="J204" s="66">
        <v>558</v>
      </c>
      <c r="K204" s="20">
        <v>93</v>
      </c>
      <c r="L204" s="21" t="s">
        <v>68</v>
      </c>
      <c r="M204" s="21"/>
    </row>
    <row r="205" spans="1:13" ht="57.6" x14ac:dyDescent="0.3">
      <c r="A205" s="21" t="s">
        <v>45</v>
      </c>
      <c r="B205" s="21" t="s">
        <v>75</v>
      </c>
      <c r="C205" s="21" t="s">
        <v>76</v>
      </c>
      <c r="D205" s="21" t="s">
        <v>77</v>
      </c>
      <c r="E205" s="21" t="s">
        <v>78</v>
      </c>
      <c r="F205" s="21" t="s">
        <v>79</v>
      </c>
      <c r="G205" s="21" t="s">
        <v>80</v>
      </c>
      <c r="H205" s="21" t="s">
        <v>81</v>
      </c>
      <c r="I205" s="21" t="s">
        <v>69</v>
      </c>
      <c r="J205" s="66">
        <v>0</v>
      </c>
      <c r="K205" s="20">
        <v>0</v>
      </c>
      <c r="L205" s="21" t="s">
        <v>68</v>
      </c>
      <c r="M205" s="21"/>
    </row>
    <row r="206" spans="1:13" ht="57.6" x14ac:dyDescent="0.3">
      <c r="A206" s="21" t="s">
        <v>45</v>
      </c>
      <c r="B206" s="21" t="s">
        <v>169</v>
      </c>
      <c r="C206" s="21" t="s">
        <v>170</v>
      </c>
      <c r="D206" s="21" t="s">
        <v>117</v>
      </c>
      <c r="E206" s="21" t="s">
        <v>78</v>
      </c>
      <c r="F206" s="21" t="s">
        <v>79</v>
      </c>
      <c r="G206" s="21" t="s">
        <v>64</v>
      </c>
      <c r="H206" s="21" t="s">
        <v>65</v>
      </c>
      <c r="I206" s="21" t="s">
        <v>65</v>
      </c>
      <c r="J206" s="66">
        <v>0</v>
      </c>
      <c r="K206" s="20">
        <v>0</v>
      </c>
      <c r="L206" s="21" t="s">
        <v>68</v>
      </c>
      <c r="M206" s="21"/>
    </row>
    <row r="207" spans="1:13" ht="57.6" x14ac:dyDescent="0.3">
      <c r="A207" s="21" t="s">
        <v>45</v>
      </c>
      <c r="B207" s="21" t="s">
        <v>145</v>
      </c>
      <c r="C207" s="21" t="s">
        <v>146</v>
      </c>
      <c r="D207" s="21" t="s">
        <v>147</v>
      </c>
      <c r="E207" s="21" t="s">
        <v>78</v>
      </c>
      <c r="F207" s="21" t="s">
        <v>79</v>
      </c>
      <c r="G207" s="21" t="s">
        <v>64</v>
      </c>
      <c r="H207" s="21" t="s">
        <v>65</v>
      </c>
      <c r="I207" s="21" t="s">
        <v>127</v>
      </c>
      <c r="J207" s="66">
        <v>0</v>
      </c>
      <c r="K207" s="20">
        <v>0</v>
      </c>
      <c r="L207" s="21" t="s">
        <v>68</v>
      </c>
      <c r="M207" s="21"/>
    </row>
    <row r="208" spans="1:13" ht="57.6" x14ac:dyDescent="0.3">
      <c r="A208" s="21" t="s">
        <v>45</v>
      </c>
      <c r="B208" s="21" t="s">
        <v>268</v>
      </c>
      <c r="C208" s="21" t="s">
        <v>269</v>
      </c>
      <c r="D208" s="21" t="s">
        <v>270</v>
      </c>
      <c r="E208" s="21" t="s">
        <v>17</v>
      </c>
      <c r="F208" s="21" t="s">
        <v>31</v>
      </c>
      <c r="G208" s="21" t="s">
        <v>271</v>
      </c>
      <c r="H208" s="21" t="s">
        <v>66</v>
      </c>
      <c r="I208" s="21" t="s">
        <v>272</v>
      </c>
      <c r="J208" s="66">
        <v>0</v>
      </c>
      <c r="K208" s="20">
        <v>0</v>
      </c>
      <c r="L208" s="21" t="s">
        <v>68</v>
      </c>
      <c r="M208" s="21"/>
    </row>
    <row r="209" spans="1:13" ht="28.8" x14ac:dyDescent="0.3">
      <c r="A209" s="21" t="s">
        <v>45</v>
      </c>
      <c r="B209" s="21" t="s">
        <v>148</v>
      </c>
      <c r="C209" s="21" t="s">
        <v>149</v>
      </c>
      <c r="D209" s="21" t="s">
        <v>150</v>
      </c>
      <c r="E209" s="21" t="s">
        <v>17</v>
      </c>
      <c r="F209" s="21" t="s">
        <v>33</v>
      </c>
      <c r="G209" s="21" t="s">
        <v>64</v>
      </c>
      <c r="H209" s="21" t="s">
        <v>66</v>
      </c>
      <c r="I209" s="21" t="s">
        <v>66</v>
      </c>
      <c r="J209" s="66">
        <v>985</v>
      </c>
      <c r="K209" s="20">
        <v>190</v>
      </c>
      <c r="L209" s="21" t="s">
        <v>68</v>
      </c>
      <c r="M209" s="21"/>
    </row>
    <row r="210" spans="1:13" ht="28.8" x14ac:dyDescent="0.3">
      <c r="A210" s="21" t="s">
        <v>45</v>
      </c>
      <c r="B210" s="21" t="s">
        <v>446</v>
      </c>
      <c r="C210" s="21" t="s">
        <v>447</v>
      </c>
      <c r="D210" s="21" t="s">
        <v>448</v>
      </c>
      <c r="E210" s="21" t="s">
        <v>17</v>
      </c>
      <c r="F210" s="21" t="s">
        <v>21</v>
      </c>
      <c r="G210" s="21" t="s">
        <v>64</v>
      </c>
      <c r="H210" s="21" t="s">
        <v>66</v>
      </c>
      <c r="I210" s="21" t="s">
        <v>216</v>
      </c>
      <c r="J210" s="66">
        <v>294</v>
      </c>
      <c r="K210" s="20">
        <v>56.4</v>
      </c>
      <c r="L210" s="21" t="s">
        <v>68</v>
      </c>
      <c r="M210" s="21"/>
    </row>
    <row r="211" spans="1:13" ht="28.8" x14ac:dyDescent="0.3">
      <c r="A211" s="21" t="s">
        <v>45</v>
      </c>
      <c r="B211" s="21" t="s">
        <v>449</v>
      </c>
      <c r="C211" s="21" t="s">
        <v>450</v>
      </c>
      <c r="D211" s="21" t="s">
        <v>451</v>
      </c>
      <c r="E211" s="21" t="s">
        <v>17</v>
      </c>
      <c r="F211" s="21" t="s">
        <v>19</v>
      </c>
      <c r="G211" s="21" t="s">
        <v>452</v>
      </c>
      <c r="H211" s="21" t="s">
        <v>41</v>
      </c>
      <c r="I211" s="21" t="s">
        <v>41</v>
      </c>
      <c r="J211" s="66">
        <v>0</v>
      </c>
      <c r="K211" s="20">
        <v>0</v>
      </c>
      <c r="L211" s="21" t="s">
        <v>68</v>
      </c>
      <c r="M211" s="21"/>
    </row>
    <row r="212" spans="1:13" ht="28.8" x14ac:dyDescent="0.3">
      <c r="A212" s="21" t="s">
        <v>45</v>
      </c>
      <c r="B212" s="21" t="s">
        <v>453</v>
      </c>
      <c r="C212" s="21" t="s">
        <v>454</v>
      </c>
      <c r="D212" s="21" t="s">
        <v>455</v>
      </c>
      <c r="E212" s="21" t="s">
        <v>17</v>
      </c>
      <c r="F212" s="21" t="s">
        <v>31</v>
      </c>
      <c r="G212" s="21" t="s">
        <v>452</v>
      </c>
      <c r="H212" s="21" t="s">
        <v>41</v>
      </c>
      <c r="I212" s="21" t="s">
        <v>41</v>
      </c>
      <c r="J212" s="66">
        <v>0</v>
      </c>
      <c r="K212" s="20">
        <v>0</v>
      </c>
      <c r="L212" s="21" t="s">
        <v>68</v>
      </c>
      <c r="M212" s="21"/>
    </row>
    <row r="213" spans="1:13" ht="57.6" x14ac:dyDescent="0.3">
      <c r="A213" s="21" t="s">
        <v>45</v>
      </c>
      <c r="B213" s="21" t="s">
        <v>591</v>
      </c>
      <c r="C213" s="21" t="s">
        <v>592</v>
      </c>
      <c r="D213" s="21" t="s">
        <v>593</v>
      </c>
      <c r="E213" s="21" t="s">
        <v>78</v>
      </c>
      <c r="F213" s="21" t="s">
        <v>79</v>
      </c>
      <c r="G213" s="21" t="s">
        <v>64</v>
      </c>
      <c r="H213" s="21" t="s">
        <v>66</v>
      </c>
      <c r="I213" s="21" t="s">
        <v>112</v>
      </c>
      <c r="J213" s="66">
        <v>0</v>
      </c>
      <c r="K213" s="20">
        <v>0</v>
      </c>
      <c r="L213" s="21" t="s">
        <v>68</v>
      </c>
      <c r="M213" s="21"/>
    </row>
    <row r="214" spans="1:13" ht="28.8" x14ac:dyDescent="0.3">
      <c r="A214" s="21" t="s">
        <v>45</v>
      </c>
      <c r="B214" s="21" t="s">
        <v>628</v>
      </c>
      <c r="C214" s="21" t="s">
        <v>629</v>
      </c>
      <c r="D214" s="21" t="s">
        <v>84</v>
      </c>
      <c r="E214" s="21" t="s">
        <v>15</v>
      </c>
      <c r="F214" s="21" t="s">
        <v>16</v>
      </c>
      <c r="G214" s="21" t="s">
        <v>64</v>
      </c>
      <c r="H214" s="21" t="s">
        <v>74</v>
      </c>
      <c r="I214" s="21" t="s">
        <v>74</v>
      </c>
      <c r="J214" s="66">
        <v>2</v>
      </c>
      <c r="K214" s="20">
        <v>0</v>
      </c>
      <c r="L214" s="21" t="s">
        <v>68</v>
      </c>
      <c r="M214" s="21"/>
    </row>
    <row r="215" spans="1:13" ht="28.8" x14ac:dyDescent="0.3">
      <c r="A215" s="21" t="s">
        <v>45</v>
      </c>
      <c r="B215" s="21" t="s">
        <v>630</v>
      </c>
      <c r="C215" s="21" t="s">
        <v>631</v>
      </c>
      <c r="D215" s="21" t="s">
        <v>84</v>
      </c>
      <c r="E215" s="21" t="s">
        <v>15</v>
      </c>
      <c r="F215" s="21" t="s">
        <v>16</v>
      </c>
      <c r="G215" s="21" t="s">
        <v>64</v>
      </c>
      <c r="H215" s="21" t="s">
        <v>93</v>
      </c>
      <c r="I215" s="21" t="s">
        <v>93</v>
      </c>
      <c r="J215" s="66">
        <v>24</v>
      </c>
      <c r="K215" s="20">
        <v>6</v>
      </c>
      <c r="L215" s="21" t="s">
        <v>68</v>
      </c>
      <c r="M215" s="21"/>
    </row>
    <row r="216" spans="1:13" ht="57.6" x14ac:dyDescent="0.3">
      <c r="A216" s="21" t="s">
        <v>45</v>
      </c>
      <c r="B216" s="21" t="s">
        <v>634</v>
      </c>
      <c r="C216" s="21" t="s">
        <v>635</v>
      </c>
      <c r="D216" s="21" t="s">
        <v>636</v>
      </c>
      <c r="E216" s="21" t="s">
        <v>78</v>
      </c>
      <c r="F216" s="21" t="s">
        <v>79</v>
      </c>
      <c r="G216" s="21" t="s">
        <v>64</v>
      </c>
      <c r="H216" s="21" t="s">
        <v>66</v>
      </c>
      <c r="I216" s="21" t="s">
        <v>216</v>
      </c>
      <c r="J216" s="66">
        <v>0</v>
      </c>
      <c r="K216" s="20">
        <v>0</v>
      </c>
      <c r="L216" s="21" t="s">
        <v>68</v>
      </c>
      <c r="M216" s="21"/>
    </row>
    <row r="217" spans="1:13" ht="57.6" x14ac:dyDescent="0.3">
      <c r="A217" s="21" t="s">
        <v>45</v>
      </c>
      <c r="B217" s="21" t="s">
        <v>664</v>
      </c>
      <c r="C217" s="21" t="s">
        <v>665</v>
      </c>
      <c r="D217" s="21" t="s">
        <v>666</v>
      </c>
      <c r="E217" s="21" t="s">
        <v>17</v>
      </c>
      <c r="F217" s="21" t="s">
        <v>19</v>
      </c>
      <c r="G217" s="21" t="s">
        <v>271</v>
      </c>
      <c r="H217" s="21" t="s">
        <v>112</v>
      </c>
      <c r="I217" s="21" t="s">
        <v>477</v>
      </c>
      <c r="J217" s="66">
        <v>0</v>
      </c>
      <c r="K217" s="20">
        <v>0</v>
      </c>
      <c r="L217" s="21" t="s">
        <v>68</v>
      </c>
      <c r="M217" s="21"/>
    </row>
    <row r="218" spans="1:13" ht="28.8" x14ac:dyDescent="0.3">
      <c r="A218" s="21" t="s">
        <v>45</v>
      </c>
      <c r="B218" s="21" t="s">
        <v>143</v>
      </c>
      <c r="C218" s="21" t="s">
        <v>144</v>
      </c>
      <c r="D218" s="21" t="s">
        <v>84</v>
      </c>
      <c r="E218" s="21" t="s">
        <v>15</v>
      </c>
      <c r="F218" s="21" t="s">
        <v>16</v>
      </c>
      <c r="G218" s="21" t="s">
        <v>64</v>
      </c>
      <c r="H218" s="21" t="s">
        <v>85</v>
      </c>
      <c r="I218" s="21" t="s">
        <v>85</v>
      </c>
      <c r="J218" s="66">
        <v>882</v>
      </c>
      <c r="K218" s="20">
        <v>45</v>
      </c>
      <c r="L218" s="68" t="s">
        <v>68</v>
      </c>
      <c r="M218" s="21"/>
    </row>
    <row r="219" spans="1:13" ht="28.8" x14ac:dyDescent="0.3">
      <c r="A219" s="21" t="s">
        <v>45</v>
      </c>
      <c r="B219" s="67"/>
      <c r="C219" s="21" t="s">
        <v>144</v>
      </c>
      <c r="D219" s="21" t="s">
        <v>84</v>
      </c>
      <c r="E219" s="21" t="s">
        <v>15</v>
      </c>
      <c r="F219" s="21" t="s">
        <v>16</v>
      </c>
      <c r="G219" s="21" t="s">
        <v>64</v>
      </c>
      <c r="H219" s="21" t="s">
        <v>85</v>
      </c>
      <c r="I219" s="21" t="s">
        <v>85</v>
      </c>
      <c r="J219" s="66">
        <v>19365</v>
      </c>
      <c r="K219" s="20">
        <v>450</v>
      </c>
      <c r="L219" s="68" t="s">
        <v>89</v>
      </c>
      <c r="M219" s="21"/>
    </row>
    <row r="220" spans="1:13" ht="28.8" x14ac:dyDescent="0.3">
      <c r="A220" s="21" t="s">
        <v>45</v>
      </c>
      <c r="B220" s="21" t="s">
        <v>298</v>
      </c>
      <c r="C220" s="21" t="s">
        <v>299</v>
      </c>
      <c r="D220" s="21" t="s">
        <v>300</v>
      </c>
      <c r="E220" s="21" t="s">
        <v>17</v>
      </c>
      <c r="F220" s="21" t="s">
        <v>31</v>
      </c>
      <c r="G220" s="21" t="s">
        <v>64</v>
      </c>
      <c r="H220" s="21" t="s">
        <v>69</v>
      </c>
      <c r="I220" s="21" t="s">
        <v>74</v>
      </c>
      <c r="J220" s="66">
        <v>207</v>
      </c>
      <c r="K220" s="20">
        <v>20</v>
      </c>
      <c r="L220" s="68" t="s">
        <v>68</v>
      </c>
      <c r="M220" s="21"/>
    </row>
    <row r="221" spans="1:13" ht="28.8" x14ac:dyDescent="0.3">
      <c r="A221" s="21" t="s">
        <v>45</v>
      </c>
      <c r="B221" s="67"/>
      <c r="C221" s="21" t="s">
        <v>299</v>
      </c>
      <c r="D221" s="21" t="s">
        <v>300</v>
      </c>
      <c r="E221" s="21" t="s">
        <v>17</v>
      </c>
      <c r="F221" s="21" t="s">
        <v>31</v>
      </c>
      <c r="G221" s="21" t="s">
        <v>64</v>
      </c>
      <c r="H221" s="21" t="s">
        <v>69</v>
      </c>
      <c r="I221" s="21" t="s">
        <v>65</v>
      </c>
      <c r="J221" s="66">
        <v>1413</v>
      </c>
      <c r="K221" s="20">
        <v>99</v>
      </c>
      <c r="L221" s="68" t="s">
        <v>89</v>
      </c>
      <c r="M221" s="21"/>
    </row>
    <row r="222" spans="1:13" ht="57.6" x14ac:dyDescent="0.3">
      <c r="A222" s="21" t="s">
        <v>45</v>
      </c>
      <c r="B222" s="21" t="s">
        <v>403</v>
      </c>
      <c r="C222" s="21" t="s">
        <v>404</v>
      </c>
      <c r="D222" s="21" t="s">
        <v>405</v>
      </c>
      <c r="E222" s="21" t="s">
        <v>78</v>
      </c>
      <c r="F222" s="21" t="s">
        <v>79</v>
      </c>
      <c r="G222" s="21" t="s">
        <v>64</v>
      </c>
      <c r="H222" s="21" t="s">
        <v>127</v>
      </c>
      <c r="I222" s="21" t="s">
        <v>93</v>
      </c>
      <c r="J222" s="66">
        <v>0</v>
      </c>
      <c r="K222" s="20">
        <v>0</v>
      </c>
      <c r="L222" s="67" t="s">
        <v>68</v>
      </c>
      <c r="M222" s="21"/>
    </row>
    <row r="223" spans="1:13" ht="28.8" x14ac:dyDescent="0.3">
      <c r="A223" s="21" t="s">
        <v>45</v>
      </c>
      <c r="B223" s="21" t="s">
        <v>406</v>
      </c>
      <c r="C223" s="21" t="s">
        <v>407</v>
      </c>
      <c r="D223" s="21" t="s">
        <v>84</v>
      </c>
      <c r="E223" s="21" t="s">
        <v>15</v>
      </c>
      <c r="F223" s="21" t="s">
        <v>16</v>
      </c>
      <c r="G223" s="21" t="s">
        <v>64</v>
      </c>
      <c r="H223" s="21" t="s">
        <v>127</v>
      </c>
      <c r="I223" s="21" t="s">
        <v>127</v>
      </c>
      <c r="J223" s="66">
        <v>20681</v>
      </c>
      <c r="K223" s="20">
        <v>8915</v>
      </c>
      <c r="L223" s="67" t="s">
        <v>68</v>
      </c>
      <c r="M223" s="21"/>
    </row>
    <row r="224" spans="1:13" ht="28.8" x14ac:dyDescent="0.3">
      <c r="A224" s="21" t="s">
        <v>45</v>
      </c>
      <c r="B224" s="67"/>
      <c r="C224" s="21" t="s">
        <v>407</v>
      </c>
      <c r="D224" s="21" t="s">
        <v>84</v>
      </c>
      <c r="E224" s="21" t="s">
        <v>15</v>
      </c>
      <c r="F224" s="21" t="s">
        <v>16</v>
      </c>
      <c r="G224" s="21" t="s">
        <v>64</v>
      </c>
      <c r="H224" s="21" t="s">
        <v>127</v>
      </c>
      <c r="I224" s="21" t="s">
        <v>127</v>
      </c>
      <c r="J224" s="66">
        <v>14400</v>
      </c>
      <c r="K224" s="20">
        <v>4954</v>
      </c>
      <c r="L224" s="67" t="s">
        <v>89</v>
      </c>
      <c r="M224" s="21"/>
    </row>
    <row r="225" spans="1:13" ht="28.8" x14ac:dyDescent="0.3">
      <c r="A225" s="21" t="s">
        <v>45</v>
      </c>
      <c r="B225" s="21" t="s">
        <v>86</v>
      </c>
      <c r="C225" s="21" t="s">
        <v>87</v>
      </c>
      <c r="D225" s="21" t="s">
        <v>88</v>
      </c>
      <c r="E225" s="21" t="s">
        <v>17</v>
      </c>
      <c r="F225" s="21" t="s">
        <v>31</v>
      </c>
      <c r="G225" s="21" t="s">
        <v>64</v>
      </c>
      <c r="H225" s="21" t="s">
        <v>65</v>
      </c>
      <c r="I225" s="21" t="s">
        <v>65</v>
      </c>
      <c r="J225" s="66">
        <v>1705</v>
      </c>
      <c r="K225" s="20">
        <v>114</v>
      </c>
      <c r="L225" s="21" t="s">
        <v>89</v>
      </c>
      <c r="M225" s="21"/>
    </row>
    <row r="226" spans="1:13" ht="28.8" x14ac:dyDescent="0.3">
      <c r="A226" s="21" t="s">
        <v>45</v>
      </c>
      <c r="B226" s="21" t="s">
        <v>183</v>
      </c>
      <c r="C226" s="21" t="s">
        <v>184</v>
      </c>
      <c r="D226" s="21" t="s">
        <v>185</v>
      </c>
      <c r="E226" s="21" t="s">
        <v>17</v>
      </c>
      <c r="F226" s="21" t="s">
        <v>31</v>
      </c>
      <c r="G226" s="21" t="s">
        <v>64</v>
      </c>
      <c r="H226" s="21" t="s">
        <v>186</v>
      </c>
      <c r="I226" s="21" t="s">
        <v>186</v>
      </c>
      <c r="J226" s="66">
        <v>1161</v>
      </c>
      <c r="K226" s="20">
        <v>46</v>
      </c>
      <c r="L226" s="21" t="s">
        <v>89</v>
      </c>
      <c r="M226" s="21"/>
    </row>
    <row r="227" spans="1:13" ht="28.8" x14ac:dyDescent="0.3">
      <c r="A227" s="21" t="s">
        <v>45</v>
      </c>
      <c r="B227" s="21" t="s">
        <v>632</v>
      </c>
      <c r="C227" s="21" t="s">
        <v>633</v>
      </c>
      <c r="D227" s="21" t="s">
        <v>84</v>
      </c>
      <c r="E227" s="21" t="s">
        <v>15</v>
      </c>
      <c r="F227" s="21" t="s">
        <v>16</v>
      </c>
      <c r="G227" s="21" t="s">
        <v>64</v>
      </c>
      <c r="H227" s="21" t="s">
        <v>136</v>
      </c>
      <c r="I227" s="21" t="s">
        <v>127</v>
      </c>
      <c r="J227" s="66">
        <v>2674</v>
      </c>
      <c r="K227" s="20">
        <v>164</v>
      </c>
      <c r="L227" s="21" t="s">
        <v>89</v>
      </c>
      <c r="M227" s="21"/>
    </row>
    <row r="228" spans="1:13" ht="57.6" x14ac:dyDescent="0.3">
      <c r="A228" s="21" t="s">
        <v>45</v>
      </c>
      <c r="B228" s="21" t="s">
        <v>667</v>
      </c>
      <c r="C228" s="21" t="s">
        <v>668</v>
      </c>
      <c r="D228" s="21" t="s">
        <v>669</v>
      </c>
      <c r="E228" s="21" t="s">
        <v>17</v>
      </c>
      <c r="F228" s="21" t="s">
        <v>31</v>
      </c>
      <c r="G228" s="21" t="s">
        <v>271</v>
      </c>
      <c r="H228" s="21" t="s">
        <v>216</v>
      </c>
      <c r="I228" s="21" t="s">
        <v>272</v>
      </c>
      <c r="J228" s="66">
        <v>1439</v>
      </c>
      <c r="K228" s="20">
        <v>225</v>
      </c>
      <c r="L228" s="21" t="s">
        <v>89</v>
      </c>
      <c r="M228" s="21"/>
    </row>
    <row r="229" spans="1:13" ht="28.8" x14ac:dyDescent="0.3">
      <c r="A229" s="21" t="s">
        <v>45</v>
      </c>
      <c r="B229" s="21" t="s">
        <v>661</v>
      </c>
      <c r="C229" s="21" t="s">
        <v>662</v>
      </c>
      <c r="D229" s="21" t="s">
        <v>663</v>
      </c>
      <c r="E229" s="21" t="s">
        <v>15</v>
      </c>
      <c r="F229" s="21" t="s">
        <v>16</v>
      </c>
      <c r="G229" s="21" t="s">
        <v>271</v>
      </c>
      <c r="H229" s="21" t="s">
        <v>66</v>
      </c>
      <c r="I229" s="21" t="s">
        <v>272</v>
      </c>
      <c r="J229" s="66">
        <v>0</v>
      </c>
      <c r="K229" s="20">
        <v>0</v>
      </c>
      <c r="L229" s="21" t="s">
        <v>89</v>
      </c>
      <c r="M229" s="21"/>
    </row>
    <row r="230" spans="1:13" x14ac:dyDescent="0.3">
      <c r="A230" s="21" t="s">
        <v>151</v>
      </c>
      <c r="B230" s="21" t="s">
        <v>152</v>
      </c>
      <c r="C230" s="21" t="s">
        <v>153</v>
      </c>
      <c r="D230" s="21" t="s">
        <v>154</v>
      </c>
      <c r="E230" s="21" t="s">
        <v>17</v>
      </c>
      <c r="F230" s="21" t="s">
        <v>25</v>
      </c>
      <c r="G230" s="21" t="s">
        <v>123</v>
      </c>
      <c r="H230" s="21" t="s">
        <v>69</v>
      </c>
      <c r="I230" s="21" t="s">
        <v>41</v>
      </c>
      <c r="J230" s="20">
        <v>2</v>
      </c>
      <c r="K230" s="20">
        <v>0</v>
      </c>
      <c r="L230" s="21" t="s">
        <v>68</v>
      </c>
      <c r="M230" s="21"/>
    </row>
    <row r="231" spans="1:13" x14ac:dyDescent="0.3">
      <c r="A231" s="21" t="s">
        <v>151</v>
      </c>
      <c r="B231" s="21" t="s">
        <v>155</v>
      </c>
      <c r="C231" s="21" t="s">
        <v>156</v>
      </c>
      <c r="D231" s="21" t="s">
        <v>154</v>
      </c>
      <c r="E231" s="21" t="s">
        <v>17</v>
      </c>
      <c r="F231" s="21" t="s">
        <v>25</v>
      </c>
      <c r="G231" s="21" t="s">
        <v>123</v>
      </c>
      <c r="H231" s="21" t="s">
        <v>69</v>
      </c>
      <c r="I231" s="21" t="s">
        <v>41</v>
      </c>
      <c r="J231" s="20">
        <v>2</v>
      </c>
      <c r="K231" s="20">
        <v>0</v>
      </c>
      <c r="L231" s="21" t="s">
        <v>68</v>
      </c>
      <c r="M231" s="21"/>
    </row>
    <row r="232" spans="1:13" ht="28.8" x14ac:dyDescent="0.3">
      <c r="A232" s="21" t="s">
        <v>637</v>
      </c>
      <c r="B232" s="21" t="s">
        <v>638</v>
      </c>
      <c r="C232" s="21" t="s">
        <v>569</v>
      </c>
      <c r="D232" s="21" t="s">
        <v>639</v>
      </c>
      <c r="E232" s="21" t="s">
        <v>17</v>
      </c>
      <c r="F232" s="21" t="s">
        <v>25</v>
      </c>
      <c r="G232" s="21" t="s">
        <v>123</v>
      </c>
      <c r="H232" s="21" t="s">
        <v>74</v>
      </c>
      <c r="I232" s="21" t="s">
        <v>41</v>
      </c>
      <c r="J232" s="20">
        <v>0</v>
      </c>
      <c r="K232" s="20">
        <v>0</v>
      </c>
      <c r="L232" s="21" t="s">
        <v>68</v>
      </c>
      <c r="M232" s="21"/>
    </row>
    <row r="233" spans="1:13" ht="28.8" x14ac:dyDescent="0.3">
      <c r="A233" s="21" t="s">
        <v>637</v>
      </c>
      <c r="B233" s="21" t="s">
        <v>640</v>
      </c>
      <c r="C233" s="21" t="s">
        <v>641</v>
      </c>
      <c r="D233" s="21" t="s">
        <v>642</v>
      </c>
      <c r="E233" s="21" t="s">
        <v>17</v>
      </c>
      <c r="F233" s="21" t="s">
        <v>25</v>
      </c>
      <c r="G233" s="21" t="s">
        <v>123</v>
      </c>
      <c r="H233" s="21" t="s">
        <v>74</v>
      </c>
      <c r="I233" s="21" t="s">
        <v>41</v>
      </c>
      <c r="J233" s="20">
        <v>0</v>
      </c>
      <c r="K233" s="20">
        <v>0</v>
      </c>
      <c r="L233" s="21" t="s">
        <v>68</v>
      </c>
      <c r="M233" s="21"/>
    </row>
    <row r="234" spans="1:13" ht="28.8" x14ac:dyDescent="0.3">
      <c r="A234" s="21" t="s">
        <v>646</v>
      </c>
      <c r="B234" s="21" t="s">
        <v>647</v>
      </c>
      <c r="C234" s="21" t="s">
        <v>458</v>
      </c>
      <c r="D234" s="21" t="s">
        <v>648</v>
      </c>
      <c r="E234" s="21" t="s">
        <v>17</v>
      </c>
      <c r="F234" s="21" t="s">
        <v>25</v>
      </c>
      <c r="G234" s="21" t="s">
        <v>271</v>
      </c>
      <c r="H234" s="21" t="s">
        <v>127</v>
      </c>
      <c r="I234" s="21" t="s">
        <v>41</v>
      </c>
      <c r="J234" s="66">
        <v>81</v>
      </c>
      <c r="K234" s="20">
        <v>14</v>
      </c>
      <c r="L234" s="21" t="s">
        <v>414</v>
      </c>
      <c r="M234" s="21"/>
    </row>
    <row r="235" spans="1:13" ht="43.2" x14ac:dyDescent="0.3">
      <c r="A235" s="21" t="s">
        <v>567</v>
      </c>
      <c r="B235" s="21" t="s">
        <v>568</v>
      </c>
      <c r="C235" s="21" t="s">
        <v>569</v>
      </c>
      <c r="D235" s="21" t="s">
        <v>570</v>
      </c>
      <c r="E235" s="21" t="s">
        <v>17</v>
      </c>
      <c r="F235" s="21" t="s">
        <v>25</v>
      </c>
      <c r="G235" s="21" t="s">
        <v>123</v>
      </c>
      <c r="H235" s="21" t="s">
        <v>112</v>
      </c>
      <c r="I235" s="21" t="s">
        <v>41</v>
      </c>
      <c r="J235" s="66">
        <v>92</v>
      </c>
      <c r="K235" s="20">
        <v>8</v>
      </c>
      <c r="L235" s="21" t="s">
        <v>89</v>
      </c>
      <c r="M235" s="21"/>
    </row>
    <row r="236" spans="1:13" ht="43.2" x14ac:dyDescent="0.3">
      <c r="A236" s="21" t="s">
        <v>567</v>
      </c>
      <c r="B236" s="21" t="s">
        <v>571</v>
      </c>
      <c r="C236" s="21" t="s">
        <v>471</v>
      </c>
      <c r="D236" s="21" t="s">
        <v>572</v>
      </c>
      <c r="E236" s="21" t="s">
        <v>17</v>
      </c>
      <c r="F236" s="21" t="s">
        <v>22</v>
      </c>
      <c r="G236" s="21" t="s">
        <v>64</v>
      </c>
      <c r="H236" s="21" t="s">
        <v>573</v>
      </c>
      <c r="I236" s="21" t="s">
        <v>574</v>
      </c>
      <c r="J236" s="66">
        <v>0</v>
      </c>
      <c r="K236" s="20">
        <v>0</v>
      </c>
      <c r="L236" s="21" t="s">
        <v>89</v>
      </c>
      <c r="M236" s="21"/>
    </row>
    <row r="237" spans="1:13" ht="28.8" x14ac:dyDescent="0.3">
      <c r="A237" s="21" t="s">
        <v>567</v>
      </c>
      <c r="B237" s="21" t="s">
        <v>575</v>
      </c>
      <c r="C237" s="21" t="s">
        <v>576</v>
      </c>
      <c r="D237" s="21" t="s">
        <v>577</v>
      </c>
      <c r="E237" s="21" t="s">
        <v>15</v>
      </c>
      <c r="F237" s="21" t="s">
        <v>16</v>
      </c>
      <c r="G237" s="21" t="s">
        <v>64</v>
      </c>
      <c r="H237" s="21" t="s">
        <v>573</v>
      </c>
      <c r="I237" s="21" t="s">
        <v>573</v>
      </c>
      <c r="J237" s="66">
        <v>0</v>
      </c>
      <c r="K237" s="20">
        <v>0</v>
      </c>
      <c r="L237" s="21" t="s">
        <v>89</v>
      </c>
      <c r="M237" s="21"/>
    </row>
    <row r="238" spans="1:13" ht="43.2" x14ac:dyDescent="0.3">
      <c r="A238" s="21" t="s">
        <v>567</v>
      </c>
      <c r="B238" s="21" t="s">
        <v>578</v>
      </c>
      <c r="C238" s="21" t="s">
        <v>579</v>
      </c>
      <c r="D238" s="21" t="s">
        <v>580</v>
      </c>
      <c r="E238" s="21" t="s">
        <v>203</v>
      </c>
      <c r="F238" s="21" t="s">
        <v>579</v>
      </c>
      <c r="G238" s="21" t="s">
        <v>64</v>
      </c>
      <c r="H238" s="21" t="s">
        <v>74</v>
      </c>
      <c r="I238" s="21" t="s">
        <v>74</v>
      </c>
      <c r="J238" s="66">
        <v>0</v>
      </c>
      <c r="K238" s="20">
        <v>0</v>
      </c>
      <c r="L238" s="21" t="s">
        <v>89</v>
      </c>
      <c r="M238" s="21"/>
    </row>
    <row r="239" spans="1:13" ht="86.4" x14ac:dyDescent="0.3">
      <c r="A239" s="21" t="s">
        <v>473</v>
      </c>
      <c r="B239" s="21" t="s">
        <v>474</v>
      </c>
      <c r="C239" s="21" t="s">
        <v>475</v>
      </c>
      <c r="D239" s="21" t="s">
        <v>476</v>
      </c>
      <c r="E239" s="21" t="s">
        <v>17</v>
      </c>
      <c r="F239" s="21" t="s">
        <v>31</v>
      </c>
      <c r="G239" s="21" t="s">
        <v>80</v>
      </c>
      <c r="H239" s="21" t="s">
        <v>81</v>
      </c>
      <c r="I239" s="21" t="s">
        <v>477</v>
      </c>
      <c r="J239" s="20">
        <v>0</v>
      </c>
      <c r="K239" s="20">
        <v>0</v>
      </c>
      <c r="L239" s="21" t="s">
        <v>89</v>
      </c>
      <c r="M239" s="21"/>
    </row>
    <row r="240" spans="1:13" ht="86.4" x14ac:dyDescent="0.3">
      <c r="A240" s="21" t="s">
        <v>473</v>
      </c>
      <c r="B240" s="21" t="s">
        <v>478</v>
      </c>
      <c r="C240" s="21" t="s">
        <v>479</v>
      </c>
      <c r="D240" s="21" t="s">
        <v>480</v>
      </c>
      <c r="E240" s="21" t="s">
        <v>17</v>
      </c>
      <c r="F240" s="21" t="s">
        <v>31</v>
      </c>
      <c r="G240" s="21" t="s">
        <v>64</v>
      </c>
      <c r="H240" s="21" t="s">
        <v>74</v>
      </c>
      <c r="I240" s="21" t="s">
        <v>127</v>
      </c>
      <c r="J240" s="20">
        <v>0</v>
      </c>
      <c r="K240" s="20">
        <v>0</v>
      </c>
      <c r="L240" s="21" t="s">
        <v>414</v>
      </c>
      <c r="M240" s="21"/>
    </row>
    <row r="241" spans="1:13" ht="57.6" x14ac:dyDescent="0.3">
      <c r="A241" s="21" t="s">
        <v>473</v>
      </c>
      <c r="B241" s="21" t="s">
        <v>481</v>
      </c>
      <c r="C241" s="21" t="s">
        <v>482</v>
      </c>
      <c r="D241" s="21" t="s">
        <v>483</v>
      </c>
      <c r="E241" s="21" t="s">
        <v>17</v>
      </c>
      <c r="F241" s="21" t="s">
        <v>31</v>
      </c>
      <c r="G241" s="21" t="s">
        <v>271</v>
      </c>
      <c r="H241" s="21" t="s">
        <v>112</v>
      </c>
      <c r="I241" s="21" t="s">
        <v>484</v>
      </c>
      <c r="J241" s="20">
        <v>0</v>
      </c>
      <c r="K241" s="20">
        <v>0</v>
      </c>
      <c r="L241" s="21" t="s">
        <v>414</v>
      </c>
      <c r="M241" s="21"/>
    </row>
    <row r="242" spans="1:13" ht="57.6" x14ac:dyDescent="0.3">
      <c r="A242" s="21" t="s">
        <v>473</v>
      </c>
      <c r="B242" s="21" t="s">
        <v>485</v>
      </c>
      <c r="C242" s="21" t="s">
        <v>486</v>
      </c>
      <c r="D242" s="21" t="s">
        <v>487</v>
      </c>
      <c r="E242" s="21" t="s">
        <v>17</v>
      </c>
      <c r="F242" s="21" t="s">
        <v>31</v>
      </c>
      <c r="G242" s="21" t="s">
        <v>271</v>
      </c>
      <c r="H242" s="21" t="s">
        <v>272</v>
      </c>
      <c r="I242" s="21" t="s">
        <v>484</v>
      </c>
      <c r="J242" s="20">
        <v>0</v>
      </c>
      <c r="K242" s="20">
        <v>0</v>
      </c>
      <c r="L242" s="21" t="s">
        <v>414</v>
      </c>
      <c r="M242" s="21"/>
    </row>
    <row r="243" spans="1:13" ht="57.6" x14ac:dyDescent="0.3">
      <c r="A243" s="21" t="s">
        <v>473</v>
      </c>
      <c r="B243" s="21" t="s">
        <v>488</v>
      </c>
      <c r="C243" s="21" t="s">
        <v>489</v>
      </c>
      <c r="D243" s="21" t="s">
        <v>490</v>
      </c>
      <c r="E243" s="21" t="s">
        <v>78</v>
      </c>
      <c r="F243" s="21" t="s">
        <v>79</v>
      </c>
      <c r="G243" s="21" t="s">
        <v>80</v>
      </c>
      <c r="H243" s="21" t="s">
        <v>112</v>
      </c>
      <c r="I243" s="21" t="s">
        <v>272</v>
      </c>
      <c r="J243" s="20">
        <v>0</v>
      </c>
      <c r="K243" s="20">
        <v>0</v>
      </c>
      <c r="L243" s="21" t="s">
        <v>414</v>
      </c>
      <c r="M243" s="21"/>
    </row>
    <row r="244" spans="1:13" ht="72" x14ac:dyDescent="0.3">
      <c r="A244" s="21" t="s">
        <v>473</v>
      </c>
      <c r="B244" s="21" t="s">
        <v>491</v>
      </c>
      <c r="C244" s="21" t="s">
        <v>492</v>
      </c>
      <c r="D244" s="21" t="s">
        <v>493</v>
      </c>
      <c r="E244" s="21" t="s">
        <v>17</v>
      </c>
      <c r="F244" s="21" t="s">
        <v>21</v>
      </c>
      <c r="G244" s="21" t="s">
        <v>271</v>
      </c>
      <c r="H244" s="21" t="s">
        <v>272</v>
      </c>
      <c r="I244" s="21" t="s">
        <v>272</v>
      </c>
      <c r="J244" s="20">
        <v>0</v>
      </c>
      <c r="K244" s="20">
        <v>0</v>
      </c>
      <c r="L244" s="21" t="s">
        <v>89</v>
      </c>
      <c r="M244" s="21"/>
    </row>
    <row r="245" spans="1:13" ht="28.8" x14ac:dyDescent="0.3">
      <c r="A245" s="21" t="s">
        <v>473</v>
      </c>
      <c r="B245" s="21" t="s">
        <v>494</v>
      </c>
      <c r="C245" s="21" t="s">
        <v>495</v>
      </c>
      <c r="D245" s="21" t="s">
        <v>496</v>
      </c>
      <c r="E245" s="21" t="s">
        <v>17</v>
      </c>
      <c r="F245" s="21" t="s">
        <v>23</v>
      </c>
      <c r="G245" s="21" t="s">
        <v>64</v>
      </c>
      <c r="H245" s="21" t="s">
        <v>131</v>
      </c>
      <c r="I245" s="21" t="s">
        <v>186</v>
      </c>
      <c r="J245" s="20">
        <v>0</v>
      </c>
      <c r="K245" s="20">
        <v>0</v>
      </c>
      <c r="L245" s="21" t="s">
        <v>89</v>
      </c>
      <c r="M245" s="21"/>
    </row>
    <row r="246" spans="1:13" ht="72" x14ac:dyDescent="0.3">
      <c r="A246" s="21" t="s">
        <v>473</v>
      </c>
      <c r="B246" s="21" t="s">
        <v>694</v>
      </c>
      <c r="C246" s="21" t="s">
        <v>695</v>
      </c>
      <c r="D246" s="21" t="s">
        <v>696</v>
      </c>
      <c r="E246" s="21" t="s">
        <v>17</v>
      </c>
      <c r="F246" s="21" t="s">
        <v>23</v>
      </c>
      <c r="G246" s="21" t="s">
        <v>64</v>
      </c>
      <c r="H246" s="21" t="s">
        <v>112</v>
      </c>
      <c r="I246" s="21" t="s">
        <v>216</v>
      </c>
      <c r="J246" s="20">
        <v>0</v>
      </c>
      <c r="K246" s="20">
        <v>0</v>
      </c>
      <c r="L246" s="21" t="s">
        <v>89</v>
      </c>
      <c r="M246" s="21"/>
    </row>
    <row r="247" spans="1:13" ht="28.8" x14ac:dyDescent="0.3">
      <c r="A247" s="21" t="s">
        <v>581</v>
      </c>
      <c r="B247" s="21" t="s">
        <v>582</v>
      </c>
      <c r="C247" s="21" t="s">
        <v>458</v>
      </c>
      <c r="D247" s="21" t="s">
        <v>459</v>
      </c>
      <c r="E247" s="21" t="s">
        <v>17</v>
      </c>
      <c r="F247" s="21" t="s">
        <v>25</v>
      </c>
      <c r="G247" s="21" t="s">
        <v>271</v>
      </c>
      <c r="H247" s="21" t="s">
        <v>93</v>
      </c>
      <c r="I247" s="21" t="s">
        <v>41</v>
      </c>
      <c r="J247" s="20">
        <v>0</v>
      </c>
      <c r="K247" s="20">
        <v>0</v>
      </c>
      <c r="L247" s="21" t="s">
        <v>414</v>
      </c>
      <c r="M247" s="21" t="s">
        <v>67</v>
      </c>
    </row>
    <row r="248" spans="1:13" ht="28.8" x14ac:dyDescent="0.3">
      <c r="A248" s="21" t="s">
        <v>581</v>
      </c>
      <c r="B248" s="21" t="s">
        <v>583</v>
      </c>
      <c r="C248" s="21" t="s">
        <v>461</v>
      </c>
      <c r="D248" s="21" t="s">
        <v>462</v>
      </c>
      <c r="E248" s="21" t="s">
        <v>12</v>
      </c>
      <c r="F248" s="21" t="s">
        <v>13</v>
      </c>
      <c r="G248" s="21" t="s">
        <v>271</v>
      </c>
      <c r="H248" s="21" t="s">
        <v>93</v>
      </c>
      <c r="I248" s="21" t="s">
        <v>41</v>
      </c>
      <c r="J248" s="20">
        <v>0</v>
      </c>
      <c r="K248" s="20">
        <v>0</v>
      </c>
      <c r="L248" s="21" t="s">
        <v>414</v>
      </c>
      <c r="M248" s="21" t="s">
        <v>67</v>
      </c>
    </row>
    <row r="249" spans="1:13" ht="28.8" x14ac:dyDescent="0.3">
      <c r="A249" s="21" t="s">
        <v>581</v>
      </c>
      <c r="B249" s="21" t="s">
        <v>584</v>
      </c>
      <c r="C249" s="21" t="s">
        <v>464</v>
      </c>
      <c r="D249" s="21" t="s">
        <v>465</v>
      </c>
      <c r="E249" s="21" t="s">
        <v>17</v>
      </c>
      <c r="F249" s="21" t="s">
        <v>27</v>
      </c>
      <c r="G249" s="21" t="s">
        <v>64</v>
      </c>
      <c r="H249" s="21" t="s">
        <v>93</v>
      </c>
      <c r="I249" s="21" t="s">
        <v>93</v>
      </c>
      <c r="J249" s="20">
        <v>0</v>
      </c>
      <c r="K249" s="20">
        <v>0</v>
      </c>
      <c r="L249" s="21" t="s">
        <v>414</v>
      </c>
      <c r="M249" s="21" t="s">
        <v>67</v>
      </c>
    </row>
    <row r="250" spans="1:13" ht="43.2" x14ac:dyDescent="0.3">
      <c r="A250" s="21" t="s">
        <v>581</v>
      </c>
      <c r="B250" s="21" t="s">
        <v>585</v>
      </c>
      <c r="C250" s="21" t="s">
        <v>538</v>
      </c>
      <c r="D250" s="21" t="s">
        <v>539</v>
      </c>
      <c r="E250" s="21" t="s">
        <v>17</v>
      </c>
      <c r="F250" s="21" t="s">
        <v>22</v>
      </c>
      <c r="G250" s="21" t="s">
        <v>271</v>
      </c>
      <c r="H250" s="21" t="s">
        <v>66</v>
      </c>
      <c r="I250" s="21" t="s">
        <v>69</v>
      </c>
      <c r="J250" s="20">
        <v>0</v>
      </c>
      <c r="K250" s="20">
        <v>0</v>
      </c>
      <c r="L250" s="21" t="s">
        <v>414</v>
      </c>
      <c r="M250" s="21" t="s">
        <v>67</v>
      </c>
    </row>
    <row r="251" spans="1:13" ht="28.8" x14ac:dyDescent="0.3">
      <c r="A251" s="21" t="s">
        <v>581</v>
      </c>
      <c r="B251" s="21" t="s">
        <v>586</v>
      </c>
      <c r="C251" s="21" t="s">
        <v>471</v>
      </c>
      <c r="D251" s="21" t="s">
        <v>472</v>
      </c>
      <c r="E251" s="21" t="s">
        <v>17</v>
      </c>
      <c r="F251" s="21" t="s">
        <v>22</v>
      </c>
      <c r="G251" s="21" t="s">
        <v>123</v>
      </c>
      <c r="H251" s="21" t="s">
        <v>66</v>
      </c>
      <c r="I251" s="21" t="s">
        <v>41</v>
      </c>
      <c r="J251" s="20">
        <v>0</v>
      </c>
      <c r="K251" s="20">
        <v>0</v>
      </c>
      <c r="L251" s="21" t="s">
        <v>414</v>
      </c>
      <c r="M251" s="21" t="s">
        <v>67</v>
      </c>
    </row>
    <row r="252" spans="1:13" ht="43.2" x14ac:dyDescent="0.3">
      <c r="A252" s="21" t="s">
        <v>587</v>
      </c>
      <c r="B252" s="21" t="s">
        <v>588</v>
      </c>
      <c r="C252" s="21" t="s">
        <v>569</v>
      </c>
      <c r="D252" s="21" t="s">
        <v>122</v>
      </c>
      <c r="E252" s="21" t="s">
        <v>17</v>
      </c>
      <c r="F252" s="21" t="s">
        <v>25</v>
      </c>
      <c r="G252" s="21" t="s">
        <v>123</v>
      </c>
      <c r="H252" s="21" t="s">
        <v>69</v>
      </c>
      <c r="I252" s="21" t="s">
        <v>41</v>
      </c>
      <c r="J252" s="20">
        <v>117</v>
      </c>
      <c r="K252" s="20">
        <v>15</v>
      </c>
      <c r="L252" s="21" t="s">
        <v>68</v>
      </c>
      <c r="M252" s="21" t="s">
        <v>67</v>
      </c>
    </row>
    <row r="253" spans="1:13" ht="43.2" x14ac:dyDescent="0.3">
      <c r="A253" s="21" t="s">
        <v>589</v>
      </c>
      <c r="B253" s="21" t="s">
        <v>590</v>
      </c>
      <c r="C253" s="21" t="s">
        <v>569</v>
      </c>
      <c r="D253" s="21" t="s">
        <v>122</v>
      </c>
      <c r="E253" s="21" t="s">
        <v>17</v>
      </c>
      <c r="F253" s="21" t="s">
        <v>25</v>
      </c>
      <c r="G253" s="21" t="s">
        <v>123</v>
      </c>
      <c r="H253" s="21" t="s">
        <v>69</v>
      </c>
      <c r="I253" s="21" t="s">
        <v>41</v>
      </c>
      <c r="J253" s="20">
        <v>180</v>
      </c>
      <c r="K253" s="20">
        <v>29</v>
      </c>
      <c r="L253" s="21" t="s">
        <v>68</v>
      </c>
      <c r="M253" s="21" t="s">
        <v>67</v>
      </c>
    </row>
  </sheetData>
  <autoFilter ref="A1:L94" xr:uid="{40F4D08E-9508-4E74-8875-66D8A264916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A5A81-8B4D-49D6-9DD4-1A69FC5A05C3}">
  <dimension ref="A3:E131"/>
  <sheetViews>
    <sheetView workbookViewId="0">
      <selection activeCell="H38" sqref="H38"/>
    </sheetView>
    <sheetView workbookViewId="1"/>
  </sheetViews>
  <sheetFormatPr defaultRowHeight="14.4" x14ac:dyDescent="0.3"/>
  <cols>
    <col min="1" max="1" width="32.33203125" bestFit="1" customWidth="1"/>
    <col min="2" max="2" width="24.109375" bestFit="1" customWidth="1"/>
    <col min="3" max="3" width="25.5546875" bestFit="1" customWidth="1"/>
    <col min="4" max="4" width="24.109375" bestFit="1" customWidth="1"/>
    <col min="5" max="5" width="24" bestFit="1" customWidth="1"/>
  </cols>
  <sheetData>
    <row r="3" spans="1:5" x14ac:dyDescent="0.3">
      <c r="A3" s="27" t="s">
        <v>51</v>
      </c>
      <c r="B3" s="27" t="s">
        <v>60</v>
      </c>
      <c r="C3" s="27" t="s">
        <v>57</v>
      </c>
      <c r="D3" t="s">
        <v>744</v>
      </c>
      <c r="E3" t="s">
        <v>743</v>
      </c>
    </row>
    <row r="4" spans="1:5" x14ac:dyDescent="0.3">
      <c r="A4" t="s">
        <v>456</v>
      </c>
      <c r="B4" t="s">
        <v>414</v>
      </c>
      <c r="C4" t="s">
        <v>93</v>
      </c>
      <c r="D4">
        <v>0</v>
      </c>
      <c r="E4">
        <v>0</v>
      </c>
    </row>
    <row r="5" spans="1:5" x14ac:dyDescent="0.3">
      <c r="A5" t="s">
        <v>456</v>
      </c>
      <c r="B5" t="s">
        <v>414</v>
      </c>
      <c r="C5" t="s">
        <v>41</v>
      </c>
      <c r="D5">
        <v>0</v>
      </c>
      <c r="E5">
        <v>0</v>
      </c>
    </row>
    <row r="6" spans="1:5" x14ac:dyDescent="0.3">
      <c r="A6" t="s">
        <v>42</v>
      </c>
      <c r="B6" t="s">
        <v>68</v>
      </c>
      <c r="C6" t="s">
        <v>41</v>
      </c>
      <c r="D6">
        <v>1180</v>
      </c>
      <c r="E6">
        <v>191</v>
      </c>
    </row>
    <row r="7" spans="1:5" x14ac:dyDescent="0.3">
      <c r="A7" t="s">
        <v>42</v>
      </c>
      <c r="B7" t="s">
        <v>89</v>
      </c>
      <c r="C7" t="s">
        <v>41</v>
      </c>
      <c r="D7">
        <v>130</v>
      </c>
      <c r="E7">
        <v>21</v>
      </c>
    </row>
    <row r="8" spans="1:5" x14ac:dyDescent="0.3">
      <c r="A8" t="s">
        <v>46</v>
      </c>
      <c r="B8" t="s">
        <v>68</v>
      </c>
      <c r="C8" t="s">
        <v>81</v>
      </c>
      <c r="D8">
        <v>24454</v>
      </c>
      <c r="E8">
        <v>0</v>
      </c>
    </row>
    <row r="9" spans="1:5" x14ac:dyDescent="0.3">
      <c r="A9" t="s">
        <v>46</v>
      </c>
      <c r="B9" t="s">
        <v>68</v>
      </c>
      <c r="C9" t="s">
        <v>65</v>
      </c>
      <c r="D9">
        <v>0</v>
      </c>
      <c r="E9">
        <v>0</v>
      </c>
    </row>
    <row r="10" spans="1:5" x14ac:dyDescent="0.3">
      <c r="A10" t="s">
        <v>46</v>
      </c>
      <c r="B10" t="s">
        <v>68</v>
      </c>
      <c r="C10" t="s">
        <v>216</v>
      </c>
      <c r="D10">
        <v>899.5</v>
      </c>
      <c r="E10">
        <v>509.1</v>
      </c>
    </row>
    <row r="11" spans="1:5" x14ac:dyDescent="0.3">
      <c r="A11" t="s">
        <v>46</v>
      </c>
      <c r="B11" t="s">
        <v>68</v>
      </c>
      <c r="C11" t="s">
        <v>41</v>
      </c>
      <c r="D11">
        <v>9299</v>
      </c>
      <c r="E11">
        <v>3448</v>
      </c>
    </row>
    <row r="12" spans="1:5" x14ac:dyDescent="0.3">
      <c r="A12" t="s">
        <v>46</v>
      </c>
      <c r="B12" t="s">
        <v>68</v>
      </c>
      <c r="C12" t="s">
        <v>99</v>
      </c>
      <c r="D12">
        <v>5212</v>
      </c>
      <c r="E12">
        <v>3553</v>
      </c>
    </row>
    <row r="13" spans="1:5" x14ac:dyDescent="0.3">
      <c r="A13" t="s">
        <v>46</v>
      </c>
      <c r="B13" t="s">
        <v>68</v>
      </c>
      <c r="C13" t="s">
        <v>69</v>
      </c>
      <c r="D13">
        <v>14</v>
      </c>
      <c r="E13">
        <v>19</v>
      </c>
    </row>
    <row r="14" spans="1:5" x14ac:dyDescent="0.3">
      <c r="A14" t="s">
        <v>47</v>
      </c>
      <c r="B14" t="s">
        <v>414</v>
      </c>
      <c r="C14" t="s">
        <v>216</v>
      </c>
      <c r="D14">
        <v>50</v>
      </c>
      <c r="E14">
        <v>6</v>
      </c>
    </row>
    <row r="15" spans="1:5" x14ac:dyDescent="0.3">
      <c r="A15" t="s">
        <v>47</v>
      </c>
      <c r="B15" t="s">
        <v>414</v>
      </c>
      <c r="C15" t="s">
        <v>41</v>
      </c>
      <c r="D15">
        <v>367</v>
      </c>
      <c r="E15">
        <v>81</v>
      </c>
    </row>
    <row r="16" spans="1:5" x14ac:dyDescent="0.3">
      <c r="A16" t="s">
        <v>47</v>
      </c>
      <c r="B16" t="s">
        <v>414</v>
      </c>
      <c r="C16" t="s">
        <v>99</v>
      </c>
      <c r="D16">
        <v>26</v>
      </c>
      <c r="E16">
        <v>2</v>
      </c>
    </row>
    <row r="17" spans="1:5" x14ac:dyDescent="0.3">
      <c r="A17" t="s">
        <v>48</v>
      </c>
      <c r="B17" t="s">
        <v>68</v>
      </c>
      <c r="C17" t="s">
        <v>334</v>
      </c>
      <c r="D17">
        <v>0</v>
      </c>
      <c r="E17">
        <v>0</v>
      </c>
    </row>
    <row r="18" spans="1:5" x14ac:dyDescent="0.3">
      <c r="A18" t="s">
        <v>48</v>
      </c>
      <c r="B18" t="s">
        <v>68</v>
      </c>
      <c r="C18" t="s">
        <v>342</v>
      </c>
      <c r="D18">
        <v>1421</v>
      </c>
      <c r="E18">
        <v>1211</v>
      </c>
    </row>
    <row r="19" spans="1:5" x14ac:dyDescent="0.3">
      <c r="A19" t="s">
        <v>48</v>
      </c>
      <c r="B19" t="s">
        <v>68</v>
      </c>
      <c r="C19" t="s">
        <v>338</v>
      </c>
      <c r="D19">
        <v>486</v>
      </c>
      <c r="E19">
        <v>78</v>
      </c>
    </row>
    <row r="20" spans="1:5" x14ac:dyDescent="0.3">
      <c r="A20" t="s">
        <v>48</v>
      </c>
      <c r="B20" t="s">
        <v>68</v>
      </c>
      <c r="C20" t="s">
        <v>85</v>
      </c>
      <c r="D20">
        <v>1195</v>
      </c>
      <c r="E20">
        <v>338</v>
      </c>
    </row>
    <row r="21" spans="1:5" x14ac:dyDescent="0.3">
      <c r="A21" t="s">
        <v>48</v>
      </c>
      <c r="B21" t="s">
        <v>68</v>
      </c>
      <c r="C21" t="s">
        <v>131</v>
      </c>
      <c r="D21">
        <v>73</v>
      </c>
      <c r="E21">
        <v>14</v>
      </c>
    </row>
    <row r="22" spans="1:5" x14ac:dyDescent="0.3">
      <c r="A22" t="s">
        <v>48</v>
      </c>
      <c r="B22" t="s">
        <v>68</v>
      </c>
      <c r="C22" t="s">
        <v>81</v>
      </c>
      <c r="D22">
        <v>640</v>
      </c>
      <c r="E22">
        <v>219</v>
      </c>
    </row>
    <row r="23" spans="1:5" x14ac:dyDescent="0.3">
      <c r="A23" t="s">
        <v>48</v>
      </c>
      <c r="B23" t="s">
        <v>68</v>
      </c>
      <c r="C23" t="s">
        <v>73</v>
      </c>
      <c r="D23">
        <v>7916</v>
      </c>
      <c r="E23">
        <v>1412</v>
      </c>
    </row>
    <row r="24" spans="1:5" x14ac:dyDescent="0.3">
      <c r="A24" t="s">
        <v>48</v>
      </c>
      <c r="B24" t="s">
        <v>68</v>
      </c>
      <c r="C24" t="s">
        <v>216</v>
      </c>
      <c r="D24">
        <v>0</v>
      </c>
      <c r="E24">
        <v>0</v>
      </c>
    </row>
    <row r="25" spans="1:5" x14ac:dyDescent="0.3">
      <c r="A25" t="s">
        <v>48</v>
      </c>
      <c r="B25" t="s">
        <v>68</v>
      </c>
      <c r="C25" t="s">
        <v>477</v>
      </c>
      <c r="D25">
        <v>0</v>
      </c>
      <c r="E25">
        <v>0</v>
      </c>
    </row>
    <row r="26" spans="1:5" x14ac:dyDescent="0.3">
      <c r="A26" t="s">
        <v>48</v>
      </c>
      <c r="B26" t="s">
        <v>68</v>
      </c>
      <c r="C26" t="s">
        <v>370</v>
      </c>
      <c r="D26">
        <v>0</v>
      </c>
      <c r="E26">
        <v>0</v>
      </c>
    </row>
    <row r="27" spans="1:5" x14ac:dyDescent="0.3">
      <c r="A27" t="s">
        <v>48</v>
      </c>
      <c r="B27" t="s">
        <v>68</v>
      </c>
      <c r="C27" t="s">
        <v>366</v>
      </c>
      <c r="D27">
        <v>0</v>
      </c>
      <c r="E27">
        <v>0</v>
      </c>
    </row>
    <row r="28" spans="1:5" x14ac:dyDescent="0.3">
      <c r="A28" t="s">
        <v>48</v>
      </c>
      <c r="B28" t="s">
        <v>68</v>
      </c>
      <c r="C28" t="s">
        <v>41</v>
      </c>
      <c r="D28">
        <v>6503</v>
      </c>
      <c r="E28">
        <v>2804</v>
      </c>
    </row>
    <row r="29" spans="1:5" x14ac:dyDescent="0.3">
      <c r="A29" t="s">
        <v>49</v>
      </c>
      <c r="B29" t="s">
        <v>89</v>
      </c>
      <c r="C29" t="s">
        <v>272</v>
      </c>
      <c r="D29">
        <v>2771</v>
      </c>
      <c r="E29">
        <v>0</v>
      </c>
    </row>
    <row r="30" spans="1:5" x14ac:dyDescent="0.3">
      <c r="A30" t="s">
        <v>49</v>
      </c>
      <c r="B30" t="s">
        <v>89</v>
      </c>
      <c r="C30" t="s">
        <v>477</v>
      </c>
      <c r="D30">
        <v>2278</v>
      </c>
      <c r="E30">
        <v>0</v>
      </c>
    </row>
    <row r="31" spans="1:5" x14ac:dyDescent="0.3">
      <c r="A31" t="s">
        <v>49</v>
      </c>
      <c r="B31" t="s">
        <v>89</v>
      </c>
      <c r="C31" t="s">
        <v>673</v>
      </c>
      <c r="D31">
        <v>5111</v>
      </c>
      <c r="E31">
        <v>0</v>
      </c>
    </row>
    <row r="32" spans="1:5" x14ac:dyDescent="0.3">
      <c r="A32" t="s">
        <v>50</v>
      </c>
      <c r="B32" t="s">
        <v>414</v>
      </c>
      <c r="C32" t="s">
        <v>93</v>
      </c>
      <c r="D32">
        <v>231</v>
      </c>
      <c r="E32">
        <v>0</v>
      </c>
    </row>
    <row r="33" spans="1:5" x14ac:dyDescent="0.3">
      <c r="A33" t="s">
        <v>50</v>
      </c>
      <c r="B33" t="s">
        <v>414</v>
      </c>
      <c r="C33" t="s">
        <v>66</v>
      </c>
      <c r="D33">
        <v>1654</v>
      </c>
      <c r="E33">
        <v>0</v>
      </c>
    </row>
    <row r="34" spans="1:5" x14ac:dyDescent="0.3">
      <c r="A34" t="s">
        <v>497</v>
      </c>
      <c r="B34" t="s">
        <v>414</v>
      </c>
      <c r="C34" t="s">
        <v>93</v>
      </c>
      <c r="D34">
        <v>0</v>
      </c>
      <c r="E34">
        <v>0</v>
      </c>
    </row>
    <row r="35" spans="1:5" x14ac:dyDescent="0.3">
      <c r="A35" t="s">
        <v>497</v>
      </c>
      <c r="B35" t="s">
        <v>414</v>
      </c>
      <c r="C35" t="s">
        <v>41</v>
      </c>
      <c r="D35">
        <v>0</v>
      </c>
      <c r="E35">
        <v>0</v>
      </c>
    </row>
    <row r="36" spans="1:5" x14ac:dyDescent="0.3">
      <c r="A36" t="s">
        <v>43</v>
      </c>
      <c r="B36" t="s">
        <v>89</v>
      </c>
      <c r="C36" t="s">
        <v>41</v>
      </c>
      <c r="D36">
        <v>3</v>
      </c>
      <c r="E36">
        <v>0.4</v>
      </c>
    </row>
    <row r="37" spans="1:5" x14ac:dyDescent="0.3">
      <c r="A37" t="s">
        <v>515</v>
      </c>
      <c r="B37" t="s">
        <v>414</v>
      </c>
      <c r="C37" t="s">
        <v>93</v>
      </c>
      <c r="D37">
        <v>0</v>
      </c>
      <c r="E37">
        <v>0</v>
      </c>
    </row>
    <row r="38" spans="1:5" x14ac:dyDescent="0.3">
      <c r="A38" t="s">
        <v>515</v>
      </c>
      <c r="B38" t="s">
        <v>414</v>
      </c>
      <c r="C38" t="s">
        <v>41</v>
      </c>
      <c r="D38">
        <v>0</v>
      </c>
      <c r="E38">
        <v>0</v>
      </c>
    </row>
    <row r="39" spans="1:5" x14ac:dyDescent="0.3">
      <c r="A39" t="s">
        <v>506</v>
      </c>
      <c r="B39" t="s">
        <v>89</v>
      </c>
      <c r="C39" t="s">
        <v>93</v>
      </c>
      <c r="D39">
        <v>0</v>
      </c>
      <c r="E39">
        <v>0</v>
      </c>
    </row>
    <row r="40" spans="1:5" x14ac:dyDescent="0.3">
      <c r="A40" t="s">
        <v>506</v>
      </c>
      <c r="B40" t="s">
        <v>89</v>
      </c>
      <c r="C40" t="s">
        <v>41</v>
      </c>
      <c r="D40">
        <v>0</v>
      </c>
      <c r="E40">
        <v>0</v>
      </c>
    </row>
    <row r="41" spans="1:5" x14ac:dyDescent="0.3">
      <c r="A41" t="s">
        <v>506</v>
      </c>
      <c r="B41" t="s">
        <v>89</v>
      </c>
      <c r="C41" t="s">
        <v>69</v>
      </c>
      <c r="D41">
        <v>0</v>
      </c>
      <c r="E41">
        <v>0</v>
      </c>
    </row>
    <row r="42" spans="1:5" x14ac:dyDescent="0.3">
      <c r="A42" t="s">
        <v>521</v>
      </c>
      <c r="B42" t="s">
        <v>89</v>
      </c>
      <c r="C42" t="s">
        <v>93</v>
      </c>
      <c r="D42">
        <v>0</v>
      </c>
      <c r="E42">
        <v>0</v>
      </c>
    </row>
    <row r="43" spans="1:5" x14ac:dyDescent="0.3">
      <c r="A43" t="s">
        <v>521</v>
      </c>
      <c r="B43" t="s">
        <v>89</v>
      </c>
      <c r="C43" t="s">
        <v>41</v>
      </c>
      <c r="D43">
        <v>0</v>
      </c>
      <c r="E43">
        <v>0</v>
      </c>
    </row>
    <row r="44" spans="1:5" x14ac:dyDescent="0.3">
      <c r="A44" t="s">
        <v>527</v>
      </c>
      <c r="B44" t="s">
        <v>89</v>
      </c>
      <c r="C44" t="s">
        <v>93</v>
      </c>
      <c r="D44">
        <v>0</v>
      </c>
      <c r="E44">
        <v>0</v>
      </c>
    </row>
    <row r="45" spans="1:5" x14ac:dyDescent="0.3">
      <c r="A45" t="s">
        <v>527</v>
      </c>
      <c r="B45" t="s">
        <v>89</v>
      </c>
      <c r="C45" t="s">
        <v>41</v>
      </c>
      <c r="D45">
        <v>0</v>
      </c>
      <c r="E45">
        <v>0</v>
      </c>
    </row>
    <row r="46" spans="1:5" x14ac:dyDescent="0.3">
      <c r="A46" t="s">
        <v>533</v>
      </c>
      <c r="B46" t="s">
        <v>414</v>
      </c>
      <c r="C46" t="s">
        <v>93</v>
      </c>
      <c r="D46">
        <v>0</v>
      </c>
      <c r="E46">
        <v>0</v>
      </c>
    </row>
    <row r="47" spans="1:5" x14ac:dyDescent="0.3">
      <c r="A47" t="s">
        <v>533</v>
      </c>
      <c r="B47" t="s">
        <v>414</v>
      </c>
      <c r="C47" t="s">
        <v>41</v>
      </c>
      <c r="D47">
        <v>0</v>
      </c>
      <c r="E47">
        <v>0</v>
      </c>
    </row>
    <row r="48" spans="1:5" x14ac:dyDescent="0.3">
      <c r="A48" t="s">
        <v>533</v>
      </c>
      <c r="B48" t="s">
        <v>414</v>
      </c>
      <c r="C48" t="s">
        <v>69</v>
      </c>
      <c r="D48">
        <v>0</v>
      </c>
      <c r="E48">
        <v>0</v>
      </c>
    </row>
    <row r="49" spans="1:5" x14ac:dyDescent="0.3">
      <c r="A49" t="s">
        <v>280</v>
      </c>
      <c r="B49" t="s">
        <v>414</v>
      </c>
      <c r="C49" t="s">
        <v>41</v>
      </c>
      <c r="D49">
        <v>179901</v>
      </c>
      <c r="E49">
        <v>6240</v>
      </c>
    </row>
    <row r="50" spans="1:5" x14ac:dyDescent="0.3">
      <c r="A50" t="s">
        <v>280</v>
      </c>
      <c r="B50" t="s">
        <v>68</v>
      </c>
      <c r="C50" t="s">
        <v>41</v>
      </c>
      <c r="D50">
        <v>83678</v>
      </c>
      <c r="E50">
        <v>3604</v>
      </c>
    </row>
    <row r="51" spans="1:5" x14ac:dyDescent="0.3">
      <c r="A51" t="s">
        <v>280</v>
      </c>
      <c r="B51" t="s">
        <v>89</v>
      </c>
      <c r="C51" t="s">
        <v>41</v>
      </c>
      <c r="D51">
        <v>297959</v>
      </c>
      <c r="E51">
        <v>12048</v>
      </c>
    </row>
    <row r="52" spans="1:5" x14ac:dyDescent="0.3">
      <c r="A52" t="s">
        <v>157</v>
      </c>
      <c r="B52" t="s">
        <v>68</v>
      </c>
      <c r="C52" t="s">
        <v>316</v>
      </c>
      <c r="D52">
        <v>2529</v>
      </c>
      <c r="E52">
        <v>588</v>
      </c>
    </row>
    <row r="53" spans="1:5" x14ac:dyDescent="0.3">
      <c r="A53" t="s">
        <v>157</v>
      </c>
      <c r="B53" t="s">
        <v>68</v>
      </c>
      <c r="C53" t="s">
        <v>74</v>
      </c>
      <c r="D53">
        <v>0</v>
      </c>
      <c r="E53">
        <v>0</v>
      </c>
    </row>
    <row r="54" spans="1:5" x14ac:dyDescent="0.3">
      <c r="A54" t="s">
        <v>157</v>
      </c>
      <c r="B54" t="s">
        <v>68</v>
      </c>
      <c r="C54" t="s">
        <v>93</v>
      </c>
      <c r="D54">
        <v>0</v>
      </c>
      <c r="E54">
        <v>0</v>
      </c>
    </row>
    <row r="55" spans="1:5" x14ac:dyDescent="0.3">
      <c r="A55" t="s">
        <v>157</v>
      </c>
      <c r="B55" t="s">
        <v>68</v>
      </c>
      <c r="C55" t="s">
        <v>41</v>
      </c>
      <c r="D55">
        <v>726</v>
      </c>
      <c r="E55">
        <v>400</v>
      </c>
    </row>
    <row r="56" spans="1:5" x14ac:dyDescent="0.3">
      <c r="A56" t="s">
        <v>157</v>
      </c>
      <c r="B56" t="s">
        <v>68</v>
      </c>
      <c r="C56" t="s">
        <v>99</v>
      </c>
      <c r="D56">
        <v>8149</v>
      </c>
      <c r="E56">
        <v>67</v>
      </c>
    </row>
    <row r="57" spans="1:5" x14ac:dyDescent="0.3">
      <c r="A57" t="s">
        <v>157</v>
      </c>
      <c r="B57" t="s">
        <v>89</v>
      </c>
      <c r="C57" t="s">
        <v>93</v>
      </c>
      <c r="D57">
        <v>218</v>
      </c>
      <c r="E57">
        <v>24</v>
      </c>
    </row>
    <row r="58" spans="1:5" x14ac:dyDescent="0.3">
      <c r="A58" t="s">
        <v>157</v>
      </c>
      <c r="B58" t="s">
        <v>89</v>
      </c>
      <c r="C58" t="s">
        <v>112</v>
      </c>
      <c r="D58">
        <v>71</v>
      </c>
      <c r="E58">
        <v>15</v>
      </c>
    </row>
    <row r="59" spans="1:5" x14ac:dyDescent="0.3">
      <c r="A59" t="s">
        <v>545</v>
      </c>
      <c r="B59" t="s">
        <v>414</v>
      </c>
      <c r="C59" t="s">
        <v>93</v>
      </c>
      <c r="D59">
        <v>0</v>
      </c>
      <c r="E59">
        <v>0</v>
      </c>
    </row>
    <row r="60" spans="1:5" x14ac:dyDescent="0.3">
      <c r="A60" t="s">
        <v>545</v>
      </c>
      <c r="B60" t="s">
        <v>414</v>
      </c>
      <c r="C60" t="s">
        <v>41</v>
      </c>
      <c r="D60">
        <v>0</v>
      </c>
      <c r="E60">
        <v>0</v>
      </c>
    </row>
    <row r="61" spans="1:5" x14ac:dyDescent="0.3">
      <c r="A61" t="s">
        <v>545</v>
      </c>
      <c r="B61" t="s">
        <v>414</v>
      </c>
      <c r="C61" t="s">
        <v>69</v>
      </c>
      <c r="D61">
        <v>0</v>
      </c>
      <c r="E61">
        <v>0</v>
      </c>
    </row>
    <row r="62" spans="1:5" x14ac:dyDescent="0.3">
      <c r="A62" t="s">
        <v>552</v>
      </c>
      <c r="B62" t="s">
        <v>89</v>
      </c>
      <c r="C62" t="s">
        <v>93</v>
      </c>
      <c r="D62">
        <v>0</v>
      </c>
      <c r="E62">
        <v>0</v>
      </c>
    </row>
    <row r="63" spans="1:5" x14ac:dyDescent="0.3">
      <c r="A63" t="s">
        <v>552</v>
      </c>
      <c r="B63" t="s">
        <v>89</v>
      </c>
      <c r="C63" t="s">
        <v>41</v>
      </c>
      <c r="D63">
        <v>0</v>
      </c>
      <c r="E63">
        <v>0</v>
      </c>
    </row>
    <row r="64" spans="1:5" x14ac:dyDescent="0.3">
      <c r="A64" t="s">
        <v>552</v>
      </c>
      <c r="B64" t="s">
        <v>89</v>
      </c>
      <c r="C64" t="s">
        <v>69</v>
      </c>
      <c r="D64">
        <v>0</v>
      </c>
      <c r="E64">
        <v>0</v>
      </c>
    </row>
    <row r="65" spans="1:5" x14ac:dyDescent="0.3">
      <c r="A65" t="s">
        <v>5</v>
      </c>
      <c r="B65" t="s">
        <v>414</v>
      </c>
      <c r="C65" t="s">
        <v>66</v>
      </c>
      <c r="D65">
        <v>0</v>
      </c>
      <c r="E65">
        <v>0</v>
      </c>
    </row>
    <row r="66" spans="1:5" x14ac:dyDescent="0.3">
      <c r="A66" t="s">
        <v>5</v>
      </c>
      <c r="B66" t="s">
        <v>414</v>
      </c>
      <c r="C66" t="s">
        <v>272</v>
      </c>
      <c r="D66">
        <v>1253</v>
      </c>
      <c r="E66">
        <v>0</v>
      </c>
    </row>
    <row r="67" spans="1:5" x14ac:dyDescent="0.3">
      <c r="A67" t="s">
        <v>5</v>
      </c>
      <c r="B67" t="s">
        <v>89</v>
      </c>
      <c r="C67" t="s">
        <v>81</v>
      </c>
      <c r="D67">
        <v>1564</v>
      </c>
      <c r="E67">
        <v>419</v>
      </c>
    </row>
    <row r="68" spans="1:5" x14ac:dyDescent="0.3">
      <c r="A68" t="s">
        <v>44</v>
      </c>
      <c r="B68" t="s">
        <v>414</v>
      </c>
      <c r="C68" t="s">
        <v>272</v>
      </c>
      <c r="D68">
        <v>0</v>
      </c>
      <c r="E68">
        <v>0</v>
      </c>
    </row>
    <row r="69" spans="1:5" x14ac:dyDescent="0.3">
      <c r="A69" t="s">
        <v>44</v>
      </c>
      <c r="B69" t="s">
        <v>89</v>
      </c>
      <c r="C69" t="s">
        <v>216</v>
      </c>
      <c r="D69">
        <v>0</v>
      </c>
      <c r="E69">
        <v>0</v>
      </c>
    </row>
    <row r="70" spans="1:5" x14ac:dyDescent="0.3">
      <c r="A70" t="s">
        <v>44</v>
      </c>
      <c r="B70" t="s">
        <v>89</v>
      </c>
      <c r="C70" t="s">
        <v>477</v>
      </c>
      <c r="D70">
        <v>0</v>
      </c>
      <c r="E70">
        <v>0</v>
      </c>
    </row>
    <row r="71" spans="1:5" x14ac:dyDescent="0.3">
      <c r="A71" t="s">
        <v>44</v>
      </c>
      <c r="B71" t="s">
        <v>89</v>
      </c>
      <c r="C71" t="s">
        <v>484</v>
      </c>
      <c r="D71">
        <v>0</v>
      </c>
      <c r="E71">
        <v>0</v>
      </c>
    </row>
    <row r="72" spans="1:5" x14ac:dyDescent="0.3">
      <c r="A72" t="s">
        <v>44</v>
      </c>
      <c r="B72" t="s">
        <v>89</v>
      </c>
      <c r="C72" t="s">
        <v>673</v>
      </c>
      <c r="D72">
        <v>0</v>
      </c>
      <c r="E72">
        <v>0</v>
      </c>
    </row>
    <row r="73" spans="1:5" x14ac:dyDescent="0.3">
      <c r="A73" t="s">
        <v>44</v>
      </c>
      <c r="B73" t="s">
        <v>89</v>
      </c>
      <c r="C73" t="s">
        <v>370</v>
      </c>
      <c r="D73">
        <v>0</v>
      </c>
      <c r="E73">
        <v>0</v>
      </c>
    </row>
    <row r="74" spans="1:5" x14ac:dyDescent="0.3">
      <c r="A74" t="s">
        <v>558</v>
      </c>
      <c r="B74" t="s">
        <v>414</v>
      </c>
      <c r="C74" t="s">
        <v>93</v>
      </c>
      <c r="D74">
        <v>0</v>
      </c>
      <c r="E74">
        <v>0</v>
      </c>
    </row>
    <row r="75" spans="1:5" x14ac:dyDescent="0.3">
      <c r="A75" t="s">
        <v>558</v>
      </c>
      <c r="B75" t="s">
        <v>414</v>
      </c>
      <c r="C75" t="s">
        <v>41</v>
      </c>
      <c r="D75">
        <v>0</v>
      </c>
      <c r="E75">
        <v>0</v>
      </c>
    </row>
    <row r="76" spans="1:5" x14ac:dyDescent="0.3">
      <c r="A76" t="s">
        <v>558</v>
      </c>
      <c r="B76" t="s">
        <v>414</v>
      </c>
      <c r="C76" t="s">
        <v>69</v>
      </c>
      <c r="D76">
        <v>0</v>
      </c>
      <c r="E76">
        <v>0</v>
      </c>
    </row>
    <row r="77" spans="1:5" x14ac:dyDescent="0.3">
      <c r="A77" t="s">
        <v>276</v>
      </c>
      <c r="B77" t="s">
        <v>68</v>
      </c>
      <c r="C77" t="s">
        <v>131</v>
      </c>
      <c r="D77">
        <v>819</v>
      </c>
      <c r="E77">
        <v>127</v>
      </c>
    </row>
    <row r="78" spans="1:5" x14ac:dyDescent="0.3">
      <c r="A78" t="s">
        <v>276</v>
      </c>
      <c r="B78" t="s">
        <v>68</v>
      </c>
      <c r="C78" t="s">
        <v>74</v>
      </c>
      <c r="D78">
        <v>5967</v>
      </c>
      <c r="E78">
        <v>996</v>
      </c>
    </row>
    <row r="79" spans="1:5" x14ac:dyDescent="0.3">
      <c r="A79" t="s">
        <v>276</v>
      </c>
      <c r="B79" t="s">
        <v>68</v>
      </c>
      <c r="C79" t="s">
        <v>65</v>
      </c>
      <c r="D79">
        <v>739</v>
      </c>
      <c r="E79">
        <v>109</v>
      </c>
    </row>
    <row r="80" spans="1:5" x14ac:dyDescent="0.3">
      <c r="A80" t="s">
        <v>276</v>
      </c>
      <c r="B80" t="s">
        <v>68</v>
      </c>
      <c r="C80" t="s">
        <v>93</v>
      </c>
      <c r="D80">
        <v>1302</v>
      </c>
      <c r="E80">
        <v>217</v>
      </c>
    </row>
    <row r="81" spans="1:5" x14ac:dyDescent="0.3">
      <c r="A81" t="s">
        <v>276</v>
      </c>
      <c r="B81" t="s">
        <v>68</v>
      </c>
      <c r="C81" t="s">
        <v>112</v>
      </c>
      <c r="D81">
        <v>0</v>
      </c>
      <c r="E81">
        <v>0</v>
      </c>
    </row>
    <row r="82" spans="1:5" x14ac:dyDescent="0.3">
      <c r="A82" t="s">
        <v>276</v>
      </c>
      <c r="B82" t="s">
        <v>68</v>
      </c>
      <c r="C82" t="s">
        <v>41</v>
      </c>
      <c r="D82">
        <v>982</v>
      </c>
      <c r="E82">
        <v>144</v>
      </c>
    </row>
    <row r="83" spans="1:5" x14ac:dyDescent="0.3">
      <c r="A83" t="s">
        <v>276</v>
      </c>
      <c r="B83" t="s">
        <v>68</v>
      </c>
      <c r="C83" t="s">
        <v>99</v>
      </c>
      <c r="D83">
        <v>18909</v>
      </c>
      <c r="E83">
        <v>3555</v>
      </c>
    </row>
    <row r="84" spans="1:5" x14ac:dyDescent="0.3">
      <c r="A84" t="s">
        <v>276</v>
      </c>
      <c r="B84" t="s">
        <v>89</v>
      </c>
      <c r="C84" t="s">
        <v>65</v>
      </c>
      <c r="D84">
        <v>528</v>
      </c>
      <c r="E84">
        <v>70</v>
      </c>
    </row>
    <row r="85" spans="1:5" x14ac:dyDescent="0.3">
      <c r="A85" t="s">
        <v>276</v>
      </c>
      <c r="B85" t="s">
        <v>89</v>
      </c>
      <c r="C85" t="s">
        <v>127</v>
      </c>
      <c r="D85">
        <v>106</v>
      </c>
      <c r="E85">
        <v>8</v>
      </c>
    </row>
    <row r="86" spans="1:5" x14ac:dyDescent="0.3">
      <c r="A86" t="s">
        <v>276</v>
      </c>
      <c r="B86" t="s">
        <v>89</v>
      </c>
      <c r="C86" t="s">
        <v>66</v>
      </c>
      <c r="D86">
        <v>0</v>
      </c>
      <c r="E86">
        <v>0</v>
      </c>
    </row>
    <row r="87" spans="1:5" x14ac:dyDescent="0.3">
      <c r="A87" t="s">
        <v>276</v>
      </c>
      <c r="B87" t="s">
        <v>89</v>
      </c>
      <c r="C87" t="s">
        <v>477</v>
      </c>
      <c r="D87">
        <v>19958</v>
      </c>
      <c r="E87">
        <v>2732</v>
      </c>
    </row>
    <row r="88" spans="1:5" x14ac:dyDescent="0.3">
      <c r="A88" t="s">
        <v>276</v>
      </c>
      <c r="B88" t="s">
        <v>89</v>
      </c>
      <c r="C88" t="s">
        <v>650</v>
      </c>
      <c r="D88">
        <v>0</v>
      </c>
      <c r="E88">
        <v>0</v>
      </c>
    </row>
    <row r="89" spans="1:5" x14ac:dyDescent="0.3">
      <c r="A89" t="s">
        <v>276</v>
      </c>
      <c r="B89" t="s">
        <v>89</v>
      </c>
      <c r="C89" t="s">
        <v>41</v>
      </c>
      <c r="D89">
        <v>897</v>
      </c>
      <c r="E89">
        <v>132</v>
      </c>
    </row>
    <row r="90" spans="1:5" x14ac:dyDescent="0.3">
      <c r="A90" t="s">
        <v>276</v>
      </c>
      <c r="B90" t="s">
        <v>89</v>
      </c>
      <c r="C90" t="s">
        <v>99</v>
      </c>
      <c r="D90">
        <v>10248</v>
      </c>
      <c r="E90">
        <v>1018</v>
      </c>
    </row>
    <row r="91" spans="1:5" x14ac:dyDescent="0.3">
      <c r="A91" t="s">
        <v>45</v>
      </c>
      <c r="B91" t="s">
        <v>68</v>
      </c>
      <c r="C91" t="s">
        <v>85</v>
      </c>
      <c r="D91">
        <v>10055</v>
      </c>
      <c r="E91">
        <v>465</v>
      </c>
    </row>
    <row r="92" spans="1:5" x14ac:dyDescent="0.3">
      <c r="A92" t="s">
        <v>45</v>
      </c>
      <c r="B92" t="s">
        <v>68</v>
      </c>
      <c r="C92" t="s">
        <v>131</v>
      </c>
      <c r="D92">
        <v>19608</v>
      </c>
      <c r="E92">
        <v>5783</v>
      </c>
    </row>
    <row r="93" spans="1:5" x14ac:dyDescent="0.3">
      <c r="A93" t="s">
        <v>45</v>
      </c>
      <c r="B93" t="s">
        <v>68</v>
      </c>
      <c r="C93" t="s">
        <v>73</v>
      </c>
      <c r="D93">
        <v>16185</v>
      </c>
      <c r="E93">
        <v>1368</v>
      </c>
    </row>
    <row r="94" spans="1:5" x14ac:dyDescent="0.3">
      <c r="A94" t="s">
        <v>45</v>
      </c>
      <c r="B94" t="s">
        <v>68</v>
      </c>
      <c r="C94" t="s">
        <v>74</v>
      </c>
      <c r="D94">
        <v>630</v>
      </c>
      <c r="E94">
        <v>64</v>
      </c>
    </row>
    <row r="95" spans="1:5" x14ac:dyDescent="0.3">
      <c r="A95" t="s">
        <v>45</v>
      </c>
      <c r="B95" t="s">
        <v>68</v>
      </c>
      <c r="C95" t="s">
        <v>65</v>
      </c>
      <c r="D95">
        <v>10356</v>
      </c>
      <c r="E95">
        <v>837</v>
      </c>
    </row>
    <row r="96" spans="1:5" x14ac:dyDescent="0.3">
      <c r="A96" t="s">
        <v>45</v>
      </c>
      <c r="B96" t="s">
        <v>68</v>
      </c>
      <c r="C96" t="s">
        <v>127</v>
      </c>
      <c r="D96">
        <v>20681</v>
      </c>
      <c r="E96">
        <v>8915</v>
      </c>
    </row>
    <row r="97" spans="1:5" x14ac:dyDescent="0.3">
      <c r="A97" t="s">
        <v>45</v>
      </c>
      <c r="B97" t="s">
        <v>68</v>
      </c>
      <c r="C97" t="s">
        <v>93</v>
      </c>
      <c r="D97">
        <v>24</v>
      </c>
      <c r="E97">
        <v>6</v>
      </c>
    </row>
    <row r="98" spans="1:5" x14ac:dyDescent="0.3">
      <c r="A98" t="s">
        <v>45</v>
      </c>
      <c r="B98" t="s">
        <v>68</v>
      </c>
      <c r="C98" t="s">
        <v>66</v>
      </c>
      <c r="D98">
        <v>13627</v>
      </c>
      <c r="E98">
        <v>1310</v>
      </c>
    </row>
    <row r="99" spans="1:5" x14ac:dyDescent="0.3">
      <c r="A99" t="s">
        <v>45</v>
      </c>
      <c r="B99" t="s">
        <v>68</v>
      </c>
      <c r="C99" t="s">
        <v>112</v>
      </c>
      <c r="D99">
        <v>102</v>
      </c>
      <c r="E99">
        <v>118</v>
      </c>
    </row>
    <row r="100" spans="1:5" x14ac:dyDescent="0.3">
      <c r="A100" t="s">
        <v>45</v>
      </c>
      <c r="B100" t="s">
        <v>68</v>
      </c>
      <c r="C100" t="s">
        <v>216</v>
      </c>
      <c r="D100">
        <v>294</v>
      </c>
      <c r="E100">
        <v>56.4</v>
      </c>
    </row>
    <row r="101" spans="1:5" x14ac:dyDescent="0.3">
      <c r="A101" t="s">
        <v>45</v>
      </c>
      <c r="B101" t="s">
        <v>68</v>
      </c>
      <c r="C101" t="s">
        <v>272</v>
      </c>
      <c r="D101">
        <v>0</v>
      </c>
      <c r="E101">
        <v>0</v>
      </c>
    </row>
    <row r="102" spans="1:5" x14ac:dyDescent="0.3">
      <c r="A102" t="s">
        <v>45</v>
      </c>
      <c r="B102" t="s">
        <v>68</v>
      </c>
      <c r="C102" t="s">
        <v>477</v>
      </c>
      <c r="D102">
        <v>0</v>
      </c>
      <c r="E102">
        <v>0</v>
      </c>
    </row>
    <row r="103" spans="1:5" x14ac:dyDescent="0.3">
      <c r="A103" t="s">
        <v>45</v>
      </c>
      <c r="B103" t="s">
        <v>68</v>
      </c>
      <c r="C103" t="s">
        <v>41</v>
      </c>
      <c r="D103">
        <v>13529</v>
      </c>
      <c r="E103">
        <v>5368</v>
      </c>
    </row>
    <row r="104" spans="1:5" x14ac:dyDescent="0.3">
      <c r="A104" t="s">
        <v>45</v>
      </c>
      <c r="B104" t="s">
        <v>68</v>
      </c>
      <c r="C104" t="s">
        <v>99</v>
      </c>
      <c r="D104">
        <v>29324</v>
      </c>
      <c r="E104">
        <v>10010</v>
      </c>
    </row>
    <row r="105" spans="1:5" x14ac:dyDescent="0.3">
      <c r="A105" t="s">
        <v>45</v>
      </c>
      <c r="B105" t="s">
        <v>68</v>
      </c>
      <c r="C105" t="s">
        <v>69</v>
      </c>
      <c r="D105">
        <v>0</v>
      </c>
      <c r="E105">
        <v>0</v>
      </c>
    </row>
    <row r="106" spans="1:5" x14ac:dyDescent="0.3">
      <c r="A106" t="s">
        <v>45</v>
      </c>
      <c r="B106" t="s">
        <v>89</v>
      </c>
      <c r="C106" t="s">
        <v>85</v>
      </c>
      <c r="D106">
        <v>19365</v>
      </c>
      <c r="E106">
        <v>450</v>
      </c>
    </row>
    <row r="107" spans="1:5" x14ac:dyDescent="0.3">
      <c r="A107" t="s">
        <v>45</v>
      </c>
      <c r="B107" t="s">
        <v>89</v>
      </c>
      <c r="C107" t="s">
        <v>186</v>
      </c>
      <c r="D107">
        <v>1161</v>
      </c>
      <c r="E107">
        <v>46</v>
      </c>
    </row>
    <row r="108" spans="1:5" x14ac:dyDescent="0.3">
      <c r="A108" t="s">
        <v>45</v>
      </c>
      <c r="B108" t="s">
        <v>89</v>
      </c>
      <c r="C108" t="s">
        <v>65</v>
      </c>
      <c r="D108">
        <v>3118</v>
      </c>
      <c r="E108">
        <v>213</v>
      </c>
    </row>
    <row r="109" spans="1:5" x14ac:dyDescent="0.3">
      <c r="A109" t="s">
        <v>45</v>
      </c>
      <c r="B109" t="s">
        <v>89</v>
      </c>
      <c r="C109" t="s">
        <v>127</v>
      </c>
      <c r="D109">
        <v>17074</v>
      </c>
      <c r="E109">
        <v>5118</v>
      </c>
    </row>
    <row r="110" spans="1:5" x14ac:dyDescent="0.3">
      <c r="A110" t="s">
        <v>45</v>
      </c>
      <c r="B110" t="s">
        <v>89</v>
      </c>
      <c r="C110" t="s">
        <v>272</v>
      </c>
      <c r="D110">
        <v>1439</v>
      </c>
      <c r="E110">
        <v>225</v>
      </c>
    </row>
    <row r="111" spans="1:5" x14ac:dyDescent="0.3">
      <c r="A111" t="s">
        <v>151</v>
      </c>
      <c r="B111" t="s">
        <v>68</v>
      </c>
      <c r="C111" t="s">
        <v>41</v>
      </c>
      <c r="D111">
        <v>4</v>
      </c>
      <c r="E111">
        <v>0</v>
      </c>
    </row>
    <row r="112" spans="1:5" x14ac:dyDescent="0.3">
      <c r="A112" t="s">
        <v>637</v>
      </c>
      <c r="B112" t="s">
        <v>68</v>
      </c>
      <c r="C112" t="s">
        <v>41</v>
      </c>
      <c r="D112">
        <v>0</v>
      </c>
      <c r="E112">
        <v>0</v>
      </c>
    </row>
    <row r="113" spans="1:5" x14ac:dyDescent="0.3">
      <c r="A113" t="s">
        <v>646</v>
      </c>
      <c r="B113" t="s">
        <v>414</v>
      </c>
      <c r="C113" t="s">
        <v>41</v>
      </c>
      <c r="D113">
        <v>81</v>
      </c>
      <c r="E113">
        <v>14</v>
      </c>
    </row>
    <row r="114" spans="1:5" x14ac:dyDescent="0.3">
      <c r="A114" t="s">
        <v>567</v>
      </c>
      <c r="B114" t="s">
        <v>89</v>
      </c>
      <c r="C114" t="s">
        <v>573</v>
      </c>
      <c r="D114">
        <v>0</v>
      </c>
      <c r="E114">
        <v>0</v>
      </c>
    </row>
    <row r="115" spans="1:5" x14ac:dyDescent="0.3">
      <c r="A115" t="s">
        <v>567</v>
      </c>
      <c r="B115" t="s">
        <v>89</v>
      </c>
      <c r="C115" t="s">
        <v>574</v>
      </c>
      <c r="D115">
        <v>0</v>
      </c>
      <c r="E115">
        <v>0</v>
      </c>
    </row>
    <row r="116" spans="1:5" x14ac:dyDescent="0.3">
      <c r="A116" t="s">
        <v>567</v>
      </c>
      <c r="B116" t="s">
        <v>89</v>
      </c>
      <c r="C116" t="s">
        <v>74</v>
      </c>
      <c r="D116">
        <v>0</v>
      </c>
      <c r="E116">
        <v>0</v>
      </c>
    </row>
    <row r="117" spans="1:5" x14ac:dyDescent="0.3">
      <c r="A117" t="s">
        <v>567</v>
      </c>
      <c r="B117" t="s">
        <v>89</v>
      </c>
      <c r="C117" t="s">
        <v>41</v>
      </c>
      <c r="D117">
        <v>92</v>
      </c>
      <c r="E117">
        <v>8</v>
      </c>
    </row>
    <row r="118" spans="1:5" x14ac:dyDescent="0.3">
      <c r="A118" t="s">
        <v>473</v>
      </c>
      <c r="B118" t="s">
        <v>414</v>
      </c>
      <c r="C118" t="s">
        <v>127</v>
      </c>
      <c r="D118">
        <v>0</v>
      </c>
      <c r="E118">
        <v>0</v>
      </c>
    </row>
    <row r="119" spans="1:5" x14ac:dyDescent="0.3">
      <c r="A119" t="s">
        <v>473</v>
      </c>
      <c r="B119" t="s">
        <v>414</v>
      </c>
      <c r="C119" t="s">
        <v>272</v>
      </c>
      <c r="D119">
        <v>0</v>
      </c>
      <c r="E119">
        <v>0</v>
      </c>
    </row>
    <row r="120" spans="1:5" x14ac:dyDescent="0.3">
      <c r="A120" t="s">
        <v>473</v>
      </c>
      <c r="B120" t="s">
        <v>414</v>
      </c>
      <c r="C120" t="s">
        <v>484</v>
      </c>
      <c r="D120">
        <v>0</v>
      </c>
      <c r="E120">
        <v>0</v>
      </c>
    </row>
    <row r="121" spans="1:5" x14ac:dyDescent="0.3">
      <c r="A121" t="s">
        <v>473</v>
      </c>
      <c r="B121" t="s">
        <v>89</v>
      </c>
      <c r="C121" t="s">
        <v>186</v>
      </c>
      <c r="D121">
        <v>0</v>
      </c>
      <c r="E121">
        <v>0</v>
      </c>
    </row>
    <row r="122" spans="1:5" x14ac:dyDescent="0.3">
      <c r="A122" t="s">
        <v>473</v>
      </c>
      <c r="B122" t="s">
        <v>89</v>
      </c>
      <c r="C122" t="s">
        <v>216</v>
      </c>
      <c r="D122">
        <v>0</v>
      </c>
      <c r="E122">
        <v>0</v>
      </c>
    </row>
    <row r="123" spans="1:5" x14ac:dyDescent="0.3">
      <c r="A123" t="s">
        <v>473</v>
      </c>
      <c r="B123" t="s">
        <v>89</v>
      </c>
      <c r="C123" t="s">
        <v>272</v>
      </c>
      <c r="D123">
        <v>0</v>
      </c>
      <c r="E123">
        <v>0</v>
      </c>
    </row>
    <row r="124" spans="1:5" x14ac:dyDescent="0.3">
      <c r="A124" t="s">
        <v>473</v>
      </c>
      <c r="B124" t="s">
        <v>89</v>
      </c>
      <c r="C124" t="s">
        <v>477</v>
      </c>
      <c r="D124">
        <v>0</v>
      </c>
      <c r="E124">
        <v>0</v>
      </c>
    </row>
    <row r="125" spans="1:5" x14ac:dyDescent="0.3">
      <c r="A125" t="s">
        <v>581</v>
      </c>
      <c r="B125" t="s">
        <v>414</v>
      </c>
      <c r="C125" t="s">
        <v>93</v>
      </c>
      <c r="D125">
        <v>0</v>
      </c>
      <c r="E125">
        <v>0</v>
      </c>
    </row>
    <row r="126" spans="1:5" x14ac:dyDescent="0.3">
      <c r="A126" t="s">
        <v>581</v>
      </c>
      <c r="B126" t="s">
        <v>414</v>
      </c>
      <c r="C126" t="s">
        <v>41</v>
      </c>
      <c r="D126">
        <v>0</v>
      </c>
      <c r="E126">
        <v>0</v>
      </c>
    </row>
    <row r="127" spans="1:5" x14ac:dyDescent="0.3">
      <c r="A127" t="s">
        <v>581</v>
      </c>
      <c r="B127" t="s">
        <v>414</v>
      </c>
      <c r="C127" t="s">
        <v>69</v>
      </c>
      <c r="D127">
        <v>0</v>
      </c>
      <c r="E127">
        <v>0</v>
      </c>
    </row>
    <row r="128" spans="1:5" x14ac:dyDescent="0.3">
      <c r="A128" t="s">
        <v>587</v>
      </c>
      <c r="B128" t="s">
        <v>68</v>
      </c>
      <c r="C128" t="s">
        <v>41</v>
      </c>
      <c r="D128">
        <v>117</v>
      </c>
      <c r="E128">
        <v>15</v>
      </c>
    </row>
    <row r="129" spans="1:5" x14ac:dyDescent="0.3">
      <c r="A129" t="s">
        <v>589</v>
      </c>
      <c r="B129" t="s">
        <v>68</v>
      </c>
      <c r="C129" t="s">
        <v>41</v>
      </c>
      <c r="D129">
        <v>180</v>
      </c>
      <c r="E129">
        <v>29</v>
      </c>
    </row>
    <row r="130" spans="1:5" x14ac:dyDescent="0.3">
      <c r="A130" t="s">
        <v>726</v>
      </c>
      <c r="B130" t="s">
        <v>726</v>
      </c>
      <c r="C130" t="s">
        <v>726</v>
      </c>
    </row>
    <row r="131" spans="1:5" x14ac:dyDescent="0.3">
      <c r="A131" t="s">
        <v>748</v>
      </c>
      <c r="D131">
        <v>885462.5</v>
      </c>
      <c r="E131">
        <v>86837.9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9FE37-4609-4725-B1DE-C784F7EDF11B}">
  <dimension ref="A1:Q129"/>
  <sheetViews>
    <sheetView workbookViewId="0">
      <selection activeCell="H38" sqref="H38"/>
    </sheetView>
    <sheetView workbookViewId="1"/>
  </sheetViews>
  <sheetFormatPr defaultRowHeight="14.4" x14ac:dyDescent="0.3"/>
  <cols>
    <col min="1" max="1" width="32.88671875" bestFit="1" customWidth="1"/>
    <col min="2" max="2" width="32.88671875" customWidth="1"/>
    <col min="3" max="3" width="26" style="52" bestFit="1" customWidth="1"/>
    <col min="4" max="4" width="6.44140625" style="52" bestFit="1" customWidth="1"/>
    <col min="5" max="5" width="24.88671875" bestFit="1" customWidth="1"/>
    <col min="6" max="6" width="24.5546875" bestFit="1" customWidth="1"/>
    <col min="7" max="7" width="7" bestFit="1" customWidth="1"/>
    <col min="8" max="8" width="35.44140625" bestFit="1" customWidth="1"/>
    <col min="9" max="9" width="35.44140625" customWidth="1"/>
    <col min="10" max="10" width="13.44140625" bestFit="1" customWidth="1"/>
    <col min="11" max="11" width="15" customWidth="1"/>
    <col min="12" max="12" width="16" customWidth="1"/>
    <col min="13" max="13" width="14.5546875" bestFit="1" customWidth="1"/>
    <col min="14" max="14" width="12.88671875" customWidth="1"/>
    <col min="15" max="15" width="12.109375" customWidth="1"/>
    <col min="16" max="16" width="12.5546875" bestFit="1" customWidth="1"/>
    <col min="17" max="17" width="21.109375" bestFit="1" customWidth="1"/>
    <col min="18" max="18" width="7" bestFit="1" customWidth="1"/>
    <col min="19" max="19" width="24.5546875" bestFit="1" customWidth="1"/>
    <col min="20" max="20" width="18.109375" bestFit="1" customWidth="1"/>
    <col min="21" max="21" width="12" bestFit="1" customWidth="1"/>
    <col min="22" max="22" width="7" bestFit="1" customWidth="1"/>
    <col min="23" max="23" width="13.109375" bestFit="1" customWidth="1"/>
    <col min="24" max="24" width="25.44140625" bestFit="1" customWidth="1"/>
    <col min="25" max="25" width="30.88671875" bestFit="1" customWidth="1"/>
    <col min="26" max="26" width="13.44140625" bestFit="1" customWidth="1"/>
    <col min="27" max="27" width="22.88671875" bestFit="1" customWidth="1"/>
    <col min="28" max="28" width="27.109375" bestFit="1" customWidth="1"/>
    <col min="29" max="29" width="14.5546875" bestFit="1" customWidth="1"/>
    <col min="30" max="30" width="26.5546875" bestFit="1" customWidth="1"/>
    <col min="31" max="31" width="20" bestFit="1" customWidth="1"/>
    <col min="32" max="32" width="12.5546875" bestFit="1" customWidth="1"/>
    <col min="33" max="33" width="21.109375" bestFit="1" customWidth="1"/>
    <col min="34" max="34" width="17.5546875" bestFit="1" customWidth="1"/>
    <col min="35" max="35" width="7" bestFit="1" customWidth="1"/>
    <col min="36" max="36" width="29.88671875" bestFit="1" customWidth="1"/>
    <col min="37" max="37" width="29.5546875" bestFit="1" customWidth="1"/>
  </cols>
  <sheetData>
    <row r="1" spans="1:17" x14ac:dyDescent="0.3">
      <c r="A1" s="59" t="s">
        <v>746</v>
      </c>
      <c r="B1" s="59"/>
      <c r="C1" s="58"/>
    </row>
    <row r="2" spans="1:17" ht="43.2" x14ac:dyDescent="0.3">
      <c r="A2" s="71" t="s">
        <v>51</v>
      </c>
      <c r="B2" s="71" t="s">
        <v>60</v>
      </c>
      <c r="C2" s="57" t="s">
        <v>57</v>
      </c>
      <c r="D2" s="57" t="s">
        <v>745</v>
      </c>
      <c r="E2" s="25" t="s">
        <v>744</v>
      </c>
      <c r="F2" s="25" t="s">
        <v>743</v>
      </c>
      <c r="H2" s="56" t="s">
        <v>4</v>
      </c>
      <c r="I2" s="71" t="s">
        <v>60</v>
      </c>
      <c r="J2" s="55" t="s">
        <v>750</v>
      </c>
      <c r="K2" s="55" t="s">
        <v>751</v>
      </c>
      <c r="L2" s="55" t="s">
        <v>752</v>
      </c>
      <c r="M2" s="55" t="s">
        <v>753</v>
      </c>
      <c r="N2" s="35" t="s">
        <v>754</v>
      </c>
      <c r="O2" s="35" t="s">
        <v>755</v>
      </c>
      <c r="P2" s="35" t="s">
        <v>756</v>
      </c>
      <c r="Q2" s="35" t="s">
        <v>757</v>
      </c>
    </row>
    <row r="3" spans="1:17" x14ac:dyDescent="0.3">
      <c r="A3" s="25" t="s">
        <v>456</v>
      </c>
      <c r="B3" s="25" t="s">
        <v>414</v>
      </c>
      <c r="C3">
        <v>2020</v>
      </c>
      <c r="D3" t="b">
        <f t="shared" ref="D3:D66" si="0">ISTEXT(C3)</f>
        <v>0</v>
      </c>
      <c r="E3">
        <v>0</v>
      </c>
      <c r="F3">
        <v>0</v>
      </c>
      <c r="H3" s="25" t="s">
        <v>456</v>
      </c>
      <c r="I3" s="25" t="s">
        <v>414</v>
      </c>
      <c r="J3" s="54">
        <f>SUMIFS($E$3:$E$128,$A$3:$A$128,$H3,$B$3:$B$128,$I3,$C$3:$C$128,"&lt;="&amp;2017)+SUMIFS($E$3:$E$128,$A$3:$A$128,$H3,$B$3:$B$128,$I3,$D$3:$D$128,"TRUE")</f>
        <v>0</v>
      </c>
      <c r="K3" s="54">
        <f>SUMIFS($E$3:$E$128,$A$3:$A$128,$H3,$B$3:$B$128,$I3,$C$3:$C$128,"&lt;="&amp;2022,$C$3:$C$128,"&gt;="&amp;2017)</f>
        <v>0</v>
      </c>
      <c r="L3" s="54">
        <f>SUMIFS($E$3:$E$128,$A$3:$A$128,$H3,$B$3:$B$128,$I3,$C$3:$C$128,"&lt;="&amp;2027,$C$3:$C$128,"&gt;="&amp;2023)</f>
        <v>0</v>
      </c>
      <c r="M3" s="54">
        <f>SUMIFS($E$3:$E$128,$A$3:$A$128,$H3,$B$3:$B$128,$I3,$C$3:$C$128,"&lt;="&amp;2032,$C$3:$C$128,"&gt;="&amp;2028)</f>
        <v>0</v>
      </c>
      <c r="N3" s="54">
        <f>SUMIFS($F$3:$F$128,$A$3:$A$128,$H3,$B$3:$B$128,$I3,$C$3:$C$128,"&lt;="&amp;2025)+SUMIFS($F$3:$F$128,$A$3:$A$128,$H3,$B$3:$B$128,$I3,$D$3:$D$128,"TRUE")</f>
        <v>0</v>
      </c>
      <c r="O3" s="54">
        <f>SUMIFS($F$3:$F$128,$A$3:$A$128,$H3,$B$3:$B$128,$I3,$C$3:$C$128,"&lt;="&amp;2030,$C$3:$C$128,"&gt;="&amp;2026)</f>
        <v>0</v>
      </c>
      <c r="P3" s="54">
        <f>SUMIFS($E$3:$E$128,$A$3:$A$128,$H3,$B$3:$B$128,$I3,$C$3:$C$128,"&lt;="&amp;2035,$C$3:$C$128,"&gt;="&amp;2030)</f>
        <v>0</v>
      </c>
      <c r="Q3" s="54">
        <f>SUMIFS($E$3:$E$128,$A$3:$A$128,$H3,$B$3:$B$128,$I3,$C$3:$C$128,"&lt;="&amp;2032,$C$3:$C$128,"&gt;="&amp;2035)</f>
        <v>0</v>
      </c>
    </row>
    <row r="4" spans="1:17" x14ac:dyDescent="0.3">
      <c r="A4" s="51" t="s">
        <v>456</v>
      </c>
      <c r="B4" s="25" t="s">
        <v>414</v>
      </c>
      <c r="C4" t="s">
        <v>41</v>
      </c>
      <c r="D4" t="b">
        <f t="shared" si="0"/>
        <v>1</v>
      </c>
      <c r="E4">
        <v>0</v>
      </c>
      <c r="F4">
        <v>0</v>
      </c>
      <c r="H4" s="51" t="s">
        <v>42</v>
      </c>
      <c r="I4" s="25" t="s">
        <v>68</v>
      </c>
      <c r="J4" s="54">
        <f t="shared" ref="J4:J42" si="1">SUMIFS($E$3:$E$128,$A$3:$A$128,$H4,$B$3:$B$128,$I4,$C$3:$C$128,"&lt;="&amp;2017)+SUMIFS($E$3:$E$128,$A$3:$A$128,$H4,$B$3:$B$128,$I4,$D$3:$D$128,"TRUE")</f>
        <v>1180</v>
      </c>
      <c r="K4" s="54">
        <f t="shared" ref="K4:K42" si="2">SUMIFS($E$3:$E$128,$A$3:$A$128,$H4,$B$3:$B$128,$I4,$C$3:$C$128,"&lt;="&amp;2022,$C$3:$C$128,"&gt;="&amp;2017)</f>
        <v>0</v>
      </c>
      <c r="L4" s="54">
        <f t="shared" ref="L4:L42" si="3">SUMIFS($E$3:$E$128,$A$3:$A$128,$H4,$B$3:$B$128,$I4,$C$3:$C$128,"&lt;="&amp;2027,$C$3:$C$128,"&gt;="&amp;2023)</f>
        <v>0</v>
      </c>
      <c r="M4" s="54">
        <f t="shared" ref="M4:M42" si="4">SUMIFS($E$3:$E$128,$A$3:$A$128,$H4,$B$3:$B$128,$I4,$C$3:$C$128,"&lt;="&amp;2032,$C$3:$C$128,"&gt;="&amp;2028)</f>
        <v>0</v>
      </c>
      <c r="N4" s="54">
        <f t="shared" ref="N4:N42" si="5">SUMIFS($F$3:$F$128,$A$3:$A$128,$H4,$B$3:$B$128,$I4,$C$3:$C$128,"&lt;="&amp;2025)+SUMIFS($F$3:$F$128,$A$3:$A$128,$H4,$B$3:$B$128,$I4,$D$3:$D$128,"TRUE")</f>
        <v>191</v>
      </c>
      <c r="O4" s="54">
        <f t="shared" ref="O4:O42" si="6">SUMIFS($F$3:$F$128,$A$3:$A$128,$H4,$B$3:$B$128,$I4,$C$3:$C$128,"&lt;="&amp;2030,$C$3:$C$128,"&gt;="&amp;2026)</f>
        <v>0</v>
      </c>
      <c r="P4" s="54">
        <f t="shared" ref="P4:P42" si="7">SUMIFS($E$3:$E$128,$A$3:$A$128,$H4,$B$3:$B$128,$I4,$C$3:$C$128,"&lt;="&amp;2035,$C$3:$C$128,"&gt;="&amp;2030)</f>
        <v>0</v>
      </c>
      <c r="Q4" s="54">
        <f t="shared" ref="Q4:Q42" si="8">SUMIFS($E$3:$E$128,$A$3:$A$128,$H4,$B$3:$B$128,$I4,$C$3:$C$128,"&lt;="&amp;2032,$C$3:$C$128,"&gt;="&amp;2035)</f>
        <v>0</v>
      </c>
    </row>
    <row r="5" spans="1:17" x14ac:dyDescent="0.3">
      <c r="A5" s="25" t="s">
        <v>42</v>
      </c>
      <c r="B5" s="25" t="s">
        <v>68</v>
      </c>
      <c r="C5" t="s">
        <v>41</v>
      </c>
      <c r="D5" t="b">
        <f t="shared" si="0"/>
        <v>1</v>
      </c>
      <c r="E5">
        <v>1180</v>
      </c>
      <c r="F5">
        <v>191</v>
      </c>
      <c r="H5" s="25" t="s">
        <v>42</v>
      </c>
      <c r="I5" s="25" t="s">
        <v>89</v>
      </c>
      <c r="J5" s="54">
        <f t="shared" si="1"/>
        <v>130</v>
      </c>
      <c r="K5" s="54">
        <f t="shared" si="2"/>
        <v>0</v>
      </c>
      <c r="L5" s="54">
        <f t="shared" si="3"/>
        <v>0</v>
      </c>
      <c r="M5" s="54">
        <f t="shared" si="4"/>
        <v>0</v>
      </c>
      <c r="N5" s="54">
        <f t="shared" si="5"/>
        <v>21</v>
      </c>
      <c r="O5" s="54">
        <f t="shared" si="6"/>
        <v>0</v>
      </c>
      <c r="P5" s="54">
        <f t="shared" si="7"/>
        <v>0</v>
      </c>
      <c r="Q5" s="54">
        <f t="shared" si="8"/>
        <v>0</v>
      </c>
    </row>
    <row r="6" spans="1:17" x14ac:dyDescent="0.3">
      <c r="A6" s="51" t="s">
        <v>42</v>
      </c>
      <c r="B6" s="25" t="s">
        <v>89</v>
      </c>
      <c r="C6" t="s">
        <v>41</v>
      </c>
      <c r="D6" t="b">
        <f t="shared" si="0"/>
        <v>1</v>
      </c>
      <c r="E6">
        <v>130</v>
      </c>
      <c r="F6">
        <v>21</v>
      </c>
      <c r="H6" s="51" t="s">
        <v>46</v>
      </c>
      <c r="I6" s="25" t="s">
        <v>68</v>
      </c>
      <c r="J6" s="54">
        <f t="shared" si="1"/>
        <v>38979</v>
      </c>
      <c r="K6" s="54">
        <f t="shared" si="2"/>
        <v>0</v>
      </c>
      <c r="L6" s="54">
        <f t="shared" si="3"/>
        <v>899.5</v>
      </c>
      <c r="M6" s="54">
        <f t="shared" si="4"/>
        <v>0</v>
      </c>
      <c r="N6" s="54">
        <f t="shared" si="5"/>
        <v>7529.1</v>
      </c>
      <c r="O6" s="54">
        <f t="shared" si="6"/>
        <v>0</v>
      </c>
      <c r="P6" s="54">
        <f t="shared" si="7"/>
        <v>0</v>
      </c>
      <c r="Q6" s="54">
        <f t="shared" si="8"/>
        <v>0</v>
      </c>
    </row>
    <row r="7" spans="1:17" x14ac:dyDescent="0.3">
      <c r="A7" s="25" t="s">
        <v>46</v>
      </c>
      <c r="B7" s="25" t="s">
        <v>68</v>
      </c>
      <c r="C7">
        <v>2015</v>
      </c>
      <c r="D7" t="b">
        <f t="shared" si="0"/>
        <v>0</v>
      </c>
      <c r="E7">
        <v>24454</v>
      </c>
      <c r="F7">
        <v>0</v>
      </c>
      <c r="H7" s="25" t="s">
        <v>47</v>
      </c>
      <c r="I7" s="25" t="s">
        <v>414</v>
      </c>
      <c r="J7" s="54">
        <f t="shared" si="1"/>
        <v>393</v>
      </c>
      <c r="K7" s="54">
        <f t="shared" si="2"/>
        <v>0</v>
      </c>
      <c r="L7" s="54">
        <f t="shared" si="3"/>
        <v>50</v>
      </c>
      <c r="M7" s="54">
        <f t="shared" si="4"/>
        <v>0</v>
      </c>
      <c r="N7" s="54">
        <f t="shared" si="5"/>
        <v>89</v>
      </c>
      <c r="O7" s="54">
        <f t="shared" si="6"/>
        <v>0</v>
      </c>
      <c r="P7" s="54">
        <f t="shared" si="7"/>
        <v>0</v>
      </c>
      <c r="Q7" s="54">
        <f t="shared" si="8"/>
        <v>0</v>
      </c>
    </row>
    <row r="8" spans="1:17" x14ac:dyDescent="0.3">
      <c r="A8" s="25" t="s">
        <v>46</v>
      </c>
      <c r="B8" s="25" t="s">
        <v>68</v>
      </c>
      <c r="C8">
        <v>2018</v>
      </c>
      <c r="D8" t="b">
        <f t="shared" si="0"/>
        <v>0</v>
      </c>
      <c r="E8">
        <v>0</v>
      </c>
      <c r="F8">
        <v>0</v>
      </c>
      <c r="H8" s="25" t="s">
        <v>48</v>
      </c>
      <c r="I8" s="25" t="s">
        <v>68</v>
      </c>
      <c r="J8" s="54">
        <f t="shared" si="1"/>
        <v>18234</v>
      </c>
      <c r="K8" s="54">
        <f t="shared" si="2"/>
        <v>0</v>
      </c>
      <c r="L8" s="54">
        <f t="shared" si="3"/>
        <v>0</v>
      </c>
      <c r="M8" s="54">
        <f t="shared" si="4"/>
        <v>0</v>
      </c>
      <c r="N8" s="54">
        <f t="shared" si="5"/>
        <v>6076</v>
      </c>
      <c r="O8" s="54">
        <f t="shared" si="6"/>
        <v>0</v>
      </c>
      <c r="P8" s="54">
        <f t="shared" si="7"/>
        <v>0</v>
      </c>
      <c r="Q8" s="54">
        <f t="shared" si="8"/>
        <v>0</v>
      </c>
    </row>
    <row r="9" spans="1:17" x14ac:dyDescent="0.3">
      <c r="A9" s="25" t="s">
        <v>46</v>
      </c>
      <c r="B9" s="25" t="s">
        <v>68</v>
      </c>
      <c r="C9" s="73">
        <v>2023</v>
      </c>
      <c r="D9" t="b">
        <f t="shared" si="0"/>
        <v>0</v>
      </c>
      <c r="E9">
        <v>899.5</v>
      </c>
      <c r="F9">
        <v>509.1</v>
      </c>
      <c r="H9" s="25" t="s">
        <v>49</v>
      </c>
      <c r="I9" s="25" t="s">
        <v>89</v>
      </c>
      <c r="J9" s="54">
        <f t="shared" si="1"/>
        <v>0</v>
      </c>
      <c r="K9" s="54">
        <f t="shared" si="2"/>
        <v>0</v>
      </c>
      <c r="L9" s="54">
        <f t="shared" si="3"/>
        <v>10160</v>
      </c>
      <c r="M9" s="54">
        <f t="shared" si="4"/>
        <v>0</v>
      </c>
      <c r="N9" s="54">
        <f t="shared" si="5"/>
        <v>0</v>
      </c>
      <c r="O9" s="54">
        <f t="shared" si="6"/>
        <v>0</v>
      </c>
      <c r="P9" s="54">
        <f t="shared" si="7"/>
        <v>0</v>
      </c>
      <c r="Q9" s="54">
        <f t="shared" si="8"/>
        <v>0</v>
      </c>
    </row>
    <row r="10" spans="1:17" x14ac:dyDescent="0.3">
      <c r="A10" s="25" t="s">
        <v>46</v>
      </c>
      <c r="B10" s="25" t="s">
        <v>68</v>
      </c>
      <c r="C10" t="s">
        <v>41</v>
      </c>
      <c r="D10" t="b">
        <f t="shared" si="0"/>
        <v>1</v>
      </c>
      <c r="E10">
        <v>9299</v>
      </c>
      <c r="F10">
        <v>3448</v>
      </c>
      <c r="H10" s="25" t="s">
        <v>50</v>
      </c>
      <c r="I10" s="25" t="s">
        <v>414</v>
      </c>
      <c r="J10" s="54">
        <f t="shared" si="1"/>
        <v>0</v>
      </c>
      <c r="K10" s="54">
        <f t="shared" si="2"/>
        <v>1885</v>
      </c>
      <c r="L10" s="54">
        <f t="shared" si="3"/>
        <v>0</v>
      </c>
      <c r="M10" s="54">
        <f t="shared" si="4"/>
        <v>0</v>
      </c>
      <c r="N10" s="54">
        <f t="shared" si="5"/>
        <v>0</v>
      </c>
      <c r="O10" s="54">
        <f t="shared" si="6"/>
        <v>0</v>
      </c>
      <c r="P10" s="54">
        <f t="shared" si="7"/>
        <v>0</v>
      </c>
      <c r="Q10" s="54">
        <f t="shared" si="8"/>
        <v>0</v>
      </c>
    </row>
    <row r="11" spans="1:17" x14ac:dyDescent="0.3">
      <c r="A11" s="25" t="s">
        <v>46</v>
      </c>
      <c r="B11" s="25" t="s">
        <v>68</v>
      </c>
      <c r="C11" t="s">
        <v>99</v>
      </c>
      <c r="D11" t="b">
        <f t="shared" si="0"/>
        <v>1</v>
      </c>
      <c r="E11">
        <v>5212</v>
      </c>
      <c r="F11">
        <v>3553</v>
      </c>
      <c r="H11" s="25" t="s">
        <v>497</v>
      </c>
      <c r="I11" s="25" t="s">
        <v>414</v>
      </c>
      <c r="J11" s="54">
        <f t="shared" si="1"/>
        <v>0</v>
      </c>
      <c r="K11" s="54">
        <f t="shared" si="2"/>
        <v>0</v>
      </c>
      <c r="L11" s="54">
        <f t="shared" si="3"/>
        <v>0</v>
      </c>
      <c r="M11" s="54">
        <f t="shared" si="4"/>
        <v>0</v>
      </c>
      <c r="N11" s="54">
        <f t="shared" si="5"/>
        <v>0</v>
      </c>
      <c r="O11" s="54">
        <f t="shared" si="6"/>
        <v>0</v>
      </c>
      <c r="P11" s="54">
        <f t="shared" si="7"/>
        <v>0</v>
      </c>
      <c r="Q11" s="54">
        <f t="shared" si="8"/>
        <v>0</v>
      </c>
    </row>
    <row r="12" spans="1:17" x14ac:dyDescent="0.3">
      <c r="A12" s="51" t="s">
        <v>46</v>
      </c>
      <c r="B12" s="25" t="s">
        <v>68</v>
      </c>
      <c r="C12" t="s">
        <v>69</v>
      </c>
      <c r="D12" t="b">
        <f t="shared" si="0"/>
        <v>1</v>
      </c>
      <c r="E12">
        <v>14</v>
      </c>
      <c r="F12">
        <v>19</v>
      </c>
      <c r="H12" s="51" t="s">
        <v>43</v>
      </c>
      <c r="I12" s="25" t="s">
        <v>89</v>
      </c>
      <c r="J12" s="54">
        <f t="shared" si="1"/>
        <v>3</v>
      </c>
      <c r="K12" s="54">
        <f t="shared" si="2"/>
        <v>0</v>
      </c>
      <c r="L12" s="54">
        <f t="shared" si="3"/>
        <v>0</v>
      </c>
      <c r="M12" s="54">
        <f t="shared" si="4"/>
        <v>0</v>
      </c>
      <c r="N12" s="54">
        <f t="shared" si="5"/>
        <v>0.4</v>
      </c>
      <c r="O12" s="54">
        <f t="shared" si="6"/>
        <v>0</v>
      </c>
      <c r="P12" s="54">
        <f t="shared" si="7"/>
        <v>0</v>
      </c>
      <c r="Q12" s="54">
        <f t="shared" si="8"/>
        <v>0</v>
      </c>
    </row>
    <row r="13" spans="1:17" x14ac:dyDescent="0.3">
      <c r="A13" s="25" t="s">
        <v>47</v>
      </c>
      <c r="B13" s="25" t="s">
        <v>414</v>
      </c>
      <c r="C13">
        <v>2023</v>
      </c>
      <c r="D13" t="b">
        <f t="shared" si="0"/>
        <v>0</v>
      </c>
      <c r="E13">
        <v>50</v>
      </c>
      <c r="F13">
        <v>6</v>
      </c>
      <c r="H13" s="25" t="s">
        <v>515</v>
      </c>
      <c r="I13" s="25" t="s">
        <v>414</v>
      </c>
      <c r="J13" s="54">
        <f t="shared" si="1"/>
        <v>0</v>
      </c>
      <c r="K13" s="54">
        <f t="shared" si="2"/>
        <v>0</v>
      </c>
      <c r="L13" s="54">
        <f t="shared" si="3"/>
        <v>0</v>
      </c>
      <c r="M13" s="54">
        <f t="shared" si="4"/>
        <v>0</v>
      </c>
      <c r="N13" s="54">
        <f t="shared" si="5"/>
        <v>0</v>
      </c>
      <c r="O13" s="54">
        <f t="shared" si="6"/>
        <v>0</v>
      </c>
      <c r="P13" s="54">
        <f t="shared" si="7"/>
        <v>0</v>
      </c>
      <c r="Q13" s="54">
        <f t="shared" si="8"/>
        <v>0</v>
      </c>
    </row>
    <row r="14" spans="1:17" x14ac:dyDescent="0.3">
      <c r="A14" s="25" t="s">
        <v>47</v>
      </c>
      <c r="B14" s="25" t="s">
        <v>414</v>
      </c>
      <c r="C14" t="s">
        <v>41</v>
      </c>
      <c r="D14" t="b">
        <f t="shared" si="0"/>
        <v>1</v>
      </c>
      <c r="E14">
        <v>367</v>
      </c>
      <c r="F14">
        <v>81</v>
      </c>
      <c r="H14" s="25" t="s">
        <v>506</v>
      </c>
      <c r="I14" s="25" t="s">
        <v>89</v>
      </c>
      <c r="J14" s="54">
        <f t="shared" si="1"/>
        <v>0</v>
      </c>
      <c r="K14" s="54">
        <f t="shared" si="2"/>
        <v>0</v>
      </c>
      <c r="L14" s="54">
        <f t="shared" si="3"/>
        <v>0</v>
      </c>
      <c r="M14" s="54">
        <f t="shared" si="4"/>
        <v>0</v>
      </c>
      <c r="N14" s="54">
        <f t="shared" si="5"/>
        <v>0</v>
      </c>
      <c r="O14" s="54">
        <f t="shared" si="6"/>
        <v>0</v>
      </c>
      <c r="P14" s="54">
        <f t="shared" si="7"/>
        <v>0</v>
      </c>
      <c r="Q14" s="54">
        <f t="shared" si="8"/>
        <v>0</v>
      </c>
    </row>
    <row r="15" spans="1:17" x14ac:dyDescent="0.3">
      <c r="A15" s="51" t="s">
        <v>47</v>
      </c>
      <c r="B15" s="25" t="s">
        <v>414</v>
      </c>
      <c r="C15" t="s">
        <v>99</v>
      </c>
      <c r="D15" t="b">
        <f t="shared" si="0"/>
        <v>1</v>
      </c>
      <c r="E15">
        <v>26</v>
      </c>
      <c r="F15">
        <v>2</v>
      </c>
      <c r="H15" s="51" t="s">
        <v>521</v>
      </c>
      <c r="I15" s="25" t="s">
        <v>89</v>
      </c>
      <c r="J15" s="54">
        <f t="shared" si="1"/>
        <v>0</v>
      </c>
      <c r="K15" s="54">
        <f t="shared" si="2"/>
        <v>0</v>
      </c>
      <c r="L15" s="54">
        <f t="shared" si="3"/>
        <v>0</v>
      </c>
      <c r="M15" s="54">
        <f t="shared" si="4"/>
        <v>0</v>
      </c>
      <c r="N15" s="54">
        <f t="shared" si="5"/>
        <v>0</v>
      </c>
      <c r="O15" s="54">
        <f t="shared" si="6"/>
        <v>0</v>
      </c>
      <c r="P15" s="54">
        <f t="shared" si="7"/>
        <v>0</v>
      </c>
      <c r="Q15" s="54">
        <f t="shared" si="8"/>
        <v>0</v>
      </c>
    </row>
    <row r="16" spans="1:17" x14ac:dyDescent="0.3">
      <c r="A16" s="25" t="s">
        <v>48</v>
      </c>
      <c r="B16" s="25" t="s">
        <v>68</v>
      </c>
      <c r="C16">
        <v>2001</v>
      </c>
      <c r="D16" t="b">
        <f t="shared" si="0"/>
        <v>0</v>
      </c>
      <c r="E16">
        <v>0</v>
      </c>
      <c r="F16">
        <v>0</v>
      </c>
      <c r="H16" s="25" t="s">
        <v>527</v>
      </c>
      <c r="I16" s="25" t="s">
        <v>89</v>
      </c>
      <c r="J16" s="54">
        <f t="shared" si="1"/>
        <v>0</v>
      </c>
      <c r="K16" s="54">
        <f t="shared" si="2"/>
        <v>0</v>
      </c>
      <c r="L16" s="54">
        <f t="shared" si="3"/>
        <v>0</v>
      </c>
      <c r="M16" s="54">
        <f t="shared" si="4"/>
        <v>0</v>
      </c>
      <c r="N16" s="54">
        <f t="shared" si="5"/>
        <v>0</v>
      </c>
      <c r="O16" s="54">
        <f t="shared" si="6"/>
        <v>0</v>
      </c>
      <c r="P16" s="54">
        <f t="shared" si="7"/>
        <v>0</v>
      </c>
      <c r="Q16" s="54">
        <f t="shared" si="8"/>
        <v>0</v>
      </c>
    </row>
    <row r="17" spans="1:17" x14ac:dyDescent="0.3">
      <c r="A17" s="25" t="s">
        <v>48</v>
      </c>
      <c r="B17" s="25" t="s">
        <v>68</v>
      </c>
      <c r="C17">
        <v>2010</v>
      </c>
      <c r="D17" t="b">
        <f t="shared" si="0"/>
        <v>0</v>
      </c>
      <c r="E17">
        <v>1421</v>
      </c>
      <c r="F17">
        <v>1211</v>
      </c>
      <c r="H17" s="25" t="s">
        <v>533</v>
      </c>
      <c r="I17" s="25" t="s">
        <v>414</v>
      </c>
      <c r="J17" s="54">
        <f t="shared" si="1"/>
        <v>0</v>
      </c>
      <c r="K17" s="54">
        <f t="shared" si="2"/>
        <v>0</v>
      </c>
      <c r="L17" s="54">
        <f t="shared" si="3"/>
        <v>0</v>
      </c>
      <c r="M17" s="54">
        <f t="shared" si="4"/>
        <v>0</v>
      </c>
      <c r="N17" s="54">
        <f t="shared" si="5"/>
        <v>0</v>
      </c>
      <c r="O17" s="54">
        <f t="shared" si="6"/>
        <v>0</v>
      </c>
      <c r="P17" s="54">
        <f t="shared" si="7"/>
        <v>0</v>
      </c>
      <c r="Q17" s="54">
        <f t="shared" si="8"/>
        <v>0</v>
      </c>
    </row>
    <row r="18" spans="1:17" x14ac:dyDescent="0.3">
      <c r="A18" s="25" t="s">
        <v>48</v>
      </c>
      <c r="B18" s="25" t="s">
        <v>68</v>
      </c>
      <c r="C18">
        <v>2011</v>
      </c>
      <c r="D18" t="b">
        <f t="shared" si="0"/>
        <v>0</v>
      </c>
      <c r="E18">
        <v>486</v>
      </c>
      <c r="F18">
        <v>78</v>
      </c>
      <c r="H18" s="25" t="s">
        <v>280</v>
      </c>
      <c r="I18" s="25" t="s">
        <v>414</v>
      </c>
      <c r="J18" s="54">
        <f t="shared" si="1"/>
        <v>179901</v>
      </c>
      <c r="K18" s="54">
        <f t="shared" si="2"/>
        <v>0</v>
      </c>
      <c r="L18" s="54">
        <f t="shared" si="3"/>
        <v>0</v>
      </c>
      <c r="M18" s="54">
        <f t="shared" si="4"/>
        <v>0</v>
      </c>
      <c r="N18" s="54">
        <f t="shared" si="5"/>
        <v>6240</v>
      </c>
      <c r="O18" s="54">
        <f t="shared" si="6"/>
        <v>0</v>
      </c>
      <c r="P18" s="54">
        <f t="shared" si="7"/>
        <v>0</v>
      </c>
      <c r="Q18" s="54">
        <f t="shared" si="8"/>
        <v>0</v>
      </c>
    </row>
    <row r="19" spans="1:17" x14ac:dyDescent="0.3">
      <c r="A19" s="25" t="s">
        <v>48</v>
      </c>
      <c r="B19" s="25" t="s">
        <v>68</v>
      </c>
      <c r="C19">
        <v>2012</v>
      </c>
      <c r="D19" s="53" t="b">
        <f t="shared" si="0"/>
        <v>0</v>
      </c>
      <c r="E19">
        <v>1195</v>
      </c>
      <c r="F19">
        <v>338</v>
      </c>
      <c r="H19" s="25" t="s">
        <v>280</v>
      </c>
      <c r="I19" s="25" t="s">
        <v>68</v>
      </c>
      <c r="J19" s="54">
        <f t="shared" si="1"/>
        <v>83678</v>
      </c>
      <c r="K19" s="54">
        <f t="shared" si="2"/>
        <v>0</v>
      </c>
      <c r="L19" s="54">
        <f t="shared" si="3"/>
        <v>0</v>
      </c>
      <c r="M19" s="54">
        <f t="shared" si="4"/>
        <v>0</v>
      </c>
      <c r="N19" s="54">
        <f t="shared" si="5"/>
        <v>3604</v>
      </c>
      <c r="O19" s="54">
        <f t="shared" si="6"/>
        <v>0</v>
      </c>
      <c r="P19" s="54">
        <f t="shared" si="7"/>
        <v>0</v>
      </c>
      <c r="Q19" s="54">
        <f t="shared" si="8"/>
        <v>0</v>
      </c>
    </row>
    <row r="20" spans="1:17" x14ac:dyDescent="0.3">
      <c r="A20" s="25" t="s">
        <v>48</v>
      </c>
      <c r="B20" s="25" t="s">
        <v>68</v>
      </c>
      <c r="C20">
        <v>2013</v>
      </c>
      <c r="D20" t="b">
        <f t="shared" si="0"/>
        <v>0</v>
      </c>
      <c r="E20">
        <v>73</v>
      </c>
      <c r="F20">
        <v>14</v>
      </c>
      <c r="H20" s="25" t="s">
        <v>280</v>
      </c>
      <c r="I20" s="25" t="s">
        <v>89</v>
      </c>
      <c r="J20" s="54">
        <f t="shared" si="1"/>
        <v>297959</v>
      </c>
      <c r="K20" s="54">
        <f t="shared" si="2"/>
        <v>0</v>
      </c>
      <c r="L20" s="54">
        <f t="shared" si="3"/>
        <v>0</v>
      </c>
      <c r="M20" s="54">
        <f t="shared" si="4"/>
        <v>0</v>
      </c>
      <c r="N20" s="54">
        <f t="shared" si="5"/>
        <v>12048</v>
      </c>
      <c r="O20" s="54">
        <f t="shared" si="6"/>
        <v>0</v>
      </c>
      <c r="P20" s="54">
        <f t="shared" si="7"/>
        <v>0</v>
      </c>
      <c r="Q20" s="54">
        <f t="shared" si="8"/>
        <v>0</v>
      </c>
    </row>
    <row r="21" spans="1:17" x14ac:dyDescent="0.3">
      <c r="A21" s="25" t="s">
        <v>48</v>
      </c>
      <c r="B21" s="25" t="s">
        <v>68</v>
      </c>
      <c r="C21">
        <v>2015</v>
      </c>
      <c r="D21" t="b">
        <f t="shared" si="0"/>
        <v>0</v>
      </c>
      <c r="E21">
        <v>640</v>
      </c>
      <c r="F21">
        <v>219</v>
      </c>
      <c r="H21" s="25" t="s">
        <v>157</v>
      </c>
      <c r="I21" s="25" t="s">
        <v>68</v>
      </c>
      <c r="J21" s="54">
        <f t="shared" si="1"/>
        <v>11404</v>
      </c>
      <c r="K21" s="54">
        <f t="shared" si="2"/>
        <v>0</v>
      </c>
      <c r="L21" s="54">
        <f t="shared" si="3"/>
        <v>0</v>
      </c>
      <c r="M21" s="54">
        <f t="shared" si="4"/>
        <v>0</v>
      </c>
      <c r="N21" s="54">
        <f t="shared" si="5"/>
        <v>1055</v>
      </c>
      <c r="O21" s="54">
        <f t="shared" si="6"/>
        <v>0</v>
      </c>
      <c r="P21" s="54">
        <f t="shared" si="7"/>
        <v>0</v>
      </c>
      <c r="Q21" s="54">
        <f t="shared" si="8"/>
        <v>0</v>
      </c>
    </row>
    <row r="22" spans="1:17" x14ac:dyDescent="0.3">
      <c r="A22" s="25" t="s">
        <v>48</v>
      </c>
      <c r="B22" s="25" t="s">
        <v>68</v>
      </c>
      <c r="C22">
        <v>2016</v>
      </c>
      <c r="D22" t="b">
        <f t="shared" si="0"/>
        <v>0</v>
      </c>
      <c r="E22">
        <v>7916</v>
      </c>
      <c r="F22">
        <v>1412</v>
      </c>
      <c r="H22" s="25" t="s">
        <v>157</v>
      </c>
      <c r="I22" s="25" t="s">
        <v>89</v>
      </c>
      <c r="J22" s="54">
        <f t="shared" si="1"/>
        <v>0</v>
      </c>
      <c r="K22" s="54">
        <f t="shared" si="2"/>
        <v>289</v>
      </c>
      <c r="L22" s="54">
        <f t="shared" si="3"/>
        <v>0</v>
      </c>
      <c r="M22" s="54">
        <f t="shared" si="4"/>
        <v>0</v>
      </c>
      <c r="N22" s="54">
        <f t="shared" si="5"/>
        <v>39</v>
      </c>
      <c r="O22" s="54">
        <f t="shared" si="6"/>
        <v>0</v>
      </c>
      <c r="P22" s="54">
        <f t="shared" si="7"/>
        <v>0</v>
      </c>
      <c r="Q22" s="54">
        <f t="shared" si="8"/>
        <v>0</v>
      </c>
    </row>
    <row r="23" spans="1:17" x14ac:dyDescent="0.3">
      <c r="A23" s="25" t="s">
        <v>48</v>
      </c>
      <c r="B23" s="25" t="s">
        <v>68</v>
      </c>
      <c r="C23">
        <v>2023</v>
      </c>
      <c r="D23" t="b">
        <f t="shared" si="0"/>
        <v>0</v>
      </c>
      <c r="E23">
        <v>0</v>
      </c>
      <c r="F23">
        <v>0</v>
      </c>
      <c r="H23" s="25" t="s">
        <v>545</v>
      </c>
      <c r="I23" s="25" t="s">
        <v>414</v>
      </c>
      <c r="J23" s="54">
        <f t="shared" si="1"/>
        <v>0</v>
      </c>
      <c r="K23" s="54">
        <f t="shared" si="2"/>
        <v>0</v>
      </c>
      <c r="L23" s="54">
        <f t="shared" si="3"/>
        <v>0</v>
      </c>
      <c r="M23" s="54">
        <f t="shared" si="4"/>
        <v>0</v>
      </c>
      <c r="N23" s="54">
        <f t="shared" si="5"/>
        <v>0</v>
      </c>
      <c r="O23" s="54">
        <f t="shared" si="6"/>
        <v>0</v>
      </c>
      <c r="P23" s="54">
        <f t="shared" si="7"/>
        <v>0</v>
      </c>
      <c r="Q23" s="54">
        <f t="shared" si="8"/>
        <v>0</v>
      </c>
    </row>
    <row r="24" spans="1:17" x14ac:dyDescent="0.3">
      <c r="A24" s="25" t="s">
        <v>48</v>
      </c>
      <c r="B24" s="25" t="s">
        <v>68</v>
      </c>
      <c r="C24">
        <v>2025</v>
      </c>
      <c r="D24" t="b">
        <f t="shared" si="0"/>
        <v>0</v>
      </c>
      <c r="E24">
        <v>0</v>
      </c>
      <c r="F24">
        <v>0</v>
      </c>
      <c r="H24" s="25" t="s">
        <v>552</v>
      </c>
      <c r="I24" s="25" t="s">
        <v>89</v>
      </c>
      <c r="J24" s="54">
        <f t="shared" si="1"/>
        <v>0</v>
      </c>
      <c r="K24" s="54">
        <f t="shared" si="2"/>
        <v>0</v>
      </c>
      <c r="L24" s="54">
        <f t="shared" si="3"/>
        <v>0</v>
      </c>
      <c r="M24" s="54">
        <f t="shared" si="4"/>
        <v>0</v>
      </c>
      <c r="N24" s="54">
        <f t="shared" si="5"/>
        <v>0</v>
      </c>
      <c r="O24" s="54">
        <f t="shared" si="6"/>
        <v>0</v>
      </c>
      <c r="P24" s="54">
        <f t="shared" si="7"/>
        <v>0</v>
      </c>
      <c r="Q24" s="54">
        <f t="shared" si="8"/>
        <v>0</v>
      </c>
    </row>
    <row r="25" spans="1:17" x14ac:dyDescent="0.3">
      <c r="A25" s="25" t="s">
        <v>48</v>
      </c>
      <c r="B25" s="25" t="s">
        <v>68</v>
      </c>
      <c r="C25">
        <v>2028</v>
      </c>
      <c r="D25" t="b">
        <f t="shared" si="0"/>
        <v>0</v>
      </c>
      <c r="E25">
        <v>0</v>
      </c>
      <c r="F25">
        <v>0</v>
      </c>
      <c r="H25" s="25" t="s">
        <v>5</v>
      </c>
      <c r="I25" s="25" t="s">
        <v>414</v>
      </c>
      <c r="J25" s="54">
        <f t="shared" si="1"/>
        <v>0</v>
      </c>
      <c r="K25" s="54">
        <f t="shared" si="2"/>
        <v>0</v>
      </c>
      <c r="L25" s="54">
        <f t="shared" si="3"/>
        <v>1253</v>
      </c>
      <c r="M25" s="54">
        <f t="shared" si="4"/>
        <v>0</v>
      </c>
      <c r="N25" s="54">
        <f t="shared" si="5"/>
        <v>0</v>
      </c>
      <c r="O25" s="54">
        <f t="shared" si="6"/>
        <v>0</v>
      </c>
      <c r="P25" s="54">
        <f t="shared" si="7"/>
        <v>0</v>
      </c>
      <c r="Q25" s="54">
        <f t="shared" si="8"/>
        <v>0</v>
      </c>
    </row>
    <row r="26" spans="1:17" x14ac:dyDescent="0.3">
      <c r="A26" s="25" t="s">
        <v>48</v>
      </c>
      <c r="B26" s="25" t="s">
        <v>68</v>
      </c>
      <c r="C26">
        <v>2030</v>
      </c>
      <c r="D26" t="b">
        <f t="shared" si="0"/>
        <v>0</v>
      </c>
      <c r="E26">
        <v>0</v>
      </c>
      <c r="F26">
        <v>0</v>
      </c>
      <c r="H26" s="25" t="s">
        <v>5</v>
      </c>
      <c r="I26" s="25" t="s">
        <v>89</v>
      </c>
      <c r="J26" s="54">
        <f t="shared" si="1"/>
        <v>1564</v>
      </c>
      <c r="K26" s="54">
        <f t="shared" si="2"/>
        <v>0</v>
      </c>
      <c r="L26" s="54">
        <f t="shared" si="3"/>
        <v>0</v>
      </c>
      <c r="M26" s="54">
        <f t="shared" si="4"/>
        <v>0</v>
      </c>
      <c r="N26" s="54">
        <f t="shared" si="5"/>
        <v>419</v>
      </c>
      <c r="O26" s="54">
        <f t="shared" si="6"/>
        <v>0</v>
      </c>
      <c r="P26" s="54">
        <f t="shared" si="7"/>
        <v>0</v>
      </c>
      <c r="Q26" s="54">
        <f t="shared" si="8"/>
        <v>0</v>
      </c>
    </row>
    <row r="27" spans="1:17" x14ac:dyDescent="0.3">
      <c r="A27" s="51" t="s">
        <v>48</v>
      </c>
      <c r="B27" s="25" t="s">
        <v>68</v>
      </c>
      <c r="C27" t="s">
        <v>41</v>
      </c>
      <c r="D27" t="b">
        <f t="shared" si="0"/>
        <v>1</v>
      </c>
      <c r="E27">
        <v>6503</v>
      </c>
      <c r="F27">
        <v>2804</v>
      </c>
      <c r="H27" s="51" t="s">
        <v>44</v>
      </c>
      <c r="I27" s="25" t="s">
        <v>414</v>
      </c>
      <c r="J27" s="54">
        <f t="shared" si="1"/>
        <v>0</v>
      </c>
      <c r="K27" s="54">
        <f t="shared" si="2"/>
        <v>0</v>
      </c>
      <c r="L27" s="54">
        <f t="shared" si="3"/>
        <v>0</v>
      </c>
      <c r="M27" s="54">
        <f t="shared" si="4"/>
        <v>0</v>
      </c>
      <c r="N27" s="54">
        <f t="shared" si="5"/>
        <v>0</v>
      </c>
      <c r="O27" s="54">
        <f t="shared" si="6"/>
        <v>0</v>
      </c>
      <c r="P27" s="54">
        <f t="shared" si="7"/>
        <v>0</v>
      </c>
      <c r="Q27" s="54">
        <f t="shared" si="8"/>
        <v>0</v>
      </c>
    </row>
    <row r="28" spans="1:17" x14ac:dyDescent="0.3">
      <c r="A28" s="25" t="s">
        <v>49</v>
      </c>
      <c r="B28" s="25" t="s">
        <v>89</v>
      </c>
      <c r="C28">
        <v>2024</v>
      </c>
      <c r="D28" t="b">
        <f t="shared" si="0"/>
        <v>0</v>
      </c>
      <c r="E28">
        <v>2771</v>
      </c>
      <c r="F28">
        <v>0</v>
      </c>
      <c r="H28" s="25" t="s">
        <v>44</v>
      </c>
      <c r="I28" s="25" t="s">
        <v>89</v>
      </c>
      <c r="J28" s="54">
        <f t="shared" si="1"/>
        <v>0</v>
      </c>
      <c r="K28" s="54">
        <f t="shared" si="2"/>
        <v>0</v>
      </c>
      <c r="L28" s="54">
        <f t="shared" si="3"/>
        <v>0</v>
      </c>
      <c r="M28" s="54">
        <f t="shared" si="4"/>
        <v>0</v>
      </c>
      <c r="N28" s="54">
        <f t="shared" si="5"/>
        <v>0</v>
      </c>
      <c r="O28" s="54">
        <f t="shared" si="6"/>
        <v>0</v>
      </c>
      <c r="P28" s="54">
        <f t="shared" si="7"/>
        <v>0</v>
      </c>
      <c r="Q28" s="54">
        <f t="shared" si="8"/>
        <v>0</v>
      </c>
    </row>
    <row r="29" spans="1:17" x14ac:dyDescent="0.3">
      <c r="A29" s="25" t="s">
        <v>49</v>
      </c>
      <c r="B29" s="25" t="s">
        <v>89</v>
      </c>
      <c r="C29">
        <v>2025</v>
      </c>
      <c r="D29" t="b">
        <f t="shared" si="0"/>
        <v>0</v>
      </c>
      <c r="E29">
        <v>2278</v>
      </c>
      <c r="F29">
        <v>0</v>
      </c>
      <c r="H29" s="25" t="s">
        <v>558</v>
      </c>
      <c r="I29" s="25" t="s">
        <v>414</v>
      </c>
      <c r="J29" s="54">
        <f t="shared" si="1"/>
        <v>0</v>
      </c>
      <c r="K29" s="54">
        <f t="shared" si="2"/>
        <v>0</v>
      </c>
      <c r="L29" s="54">
        <f t="shared" si="3"/>
        <v>0</v>
      </c>
      <c r="M29" s="54">
        <f t="shared" si="4"/>
        <v>0</v>
      </c>
      <c r="N29" s="54">
        <f t="shared" si="5"/>
        <v>0</v>
      </c>
      <c r="O29" s="54">
        <f t="shared" si="6"/>
        <v>0</v>
      </c>
      <c r="P29" s="54">
        <f t="shared" si="7"/>
        <v>0</v>
      </c>
      <c r="Q29" s="54">
        <f t="shared" si="8"/>
        <v>0</v>
      </c>
    </row>
    <row r="30" spans="1:17" x14ac:dyDescent="0.3">
      <c r="A30" s="51" t="s">
        <v>49</v>
      </c>
      <c r="B30" s="25" t="s">
        <v>89</v>
      </c>
      <c r="C30">
        <v>2027</v>
      </c>
      <c r="D30" t="b">
        <f t="shared" si="0"/>
        <v>0</v>
      </c>
      <c r="E30">
        <v>5111</v>
      </c>
      <c r="F30">
        <v>0</v>
      </c>
      <c r="H30" s="51" t="s">
        <v>276</v>
      </c>
      <c r="I30" s="25" t="s">
        <v>68</v>
      </c>
      <c r="J30" s="54">
        <f t="shared" si="1"/>
        <v>26677</v>
      </c>
      <c r="K30" s="54">
        <f t="shared" si="2"/>
        <v>8008</v>
      </c>
      <c r="L30" s="54">
        <f t="shared" si="3"/>
        <v>0</v>
      </c>
      <c r="M30" s="54">
        <f t="shared" si="4"/>
        <v>0</v>
      </c>
      <c r="N30" s="54">
        <f t="shared" si="5"/>
        <v>5148</v>
      </c>
      <c r="O30" s="54">
        <f t="shared" si="6"/>
        <v>0</v>
      </c>
      <c r="P30" s="54">
        <f t="shared" si="7"/>
        <v>0</v>
      </c>
      <c r="Q30" s="54">
        <f t="shared" si="8"/>
        <v>0</v>
      </c>
    </row>
    <row r="31" spans="1:17" x14ac:dyDescent="0.3">
      <c r="A31" s="25" t="s">
        <v>50</v>
      </c>
      <c r="B31" s="25" t="s">
        <v>414</v>
      </c>
      <c r="C31">
        <v>2020</v>
      </c>
      <c r="D31" t="b">
        <f t="shared" si="0"/>
        <v>0</v>
      </c>
      <c r="E31">
        <v>231</v>
      </c>
      <c r="F31">
        <v>0</v>
      </c>
      <c r="H31" s="25" t="s">
        <v>276</v>
      </c>
      <c r="I31" s="25" t="s">
        <v>89</v>
      </c>
      <c r="J31" s="54">
        <f t="shared" si="1"/>
        <v>11145</v>
      </c>
      <c r="K31" s="54">
        <f t="shared" si="2"/>
        <v>634</v>
      </c>
      <c r="L31" s="54">
        <f t="shared" si="3"/>
        <v>19958</v>
      </c>
      <c r="M31" s="54">
        <f t="shared" si="4"/>
        <v>0</v>
      </c>
      <c r="N31" s="54">
        <f t="shared" si="5"/>
        <v>3960</v>
      </c>
      <c r="O31" s="54">
        <f t="shared" si="6"/>
        <v>0</v>
      </c>
      <c r="P31" s="54">
        <f t="shared" si="7"/>
        <v>0</v>
      </c>
      <c r="Q31" s="54">
        <f t="shared" si="8"/>
        <v>0</v>
      </c>
    </row>
    <row r="32" spans="1:17" x14ac:dyDescent="0.3">
      <c r="A32" s="51" t="s">
        <v>50</v>
      </c>
      <c r="B32" s="25" t="s">
        <v>414</v>
      </c>
      <c r="C32">
        <v>2021</v>
      </c>
      <c r="D32" t="b">
        <f t="shared" si="0"/>
        <v>0</v>
      </c>
      <c r="E32">
        <v>1654</v>
      </c>
      <c r="F32">
        <v>0</v>
      </c>
      <c r="H32" s="51" t="s">
        <v>45</v>
      </c>
      <c r="I32" s="25" t="s">
        <v>68</v>
      </c>
      <c r="J32" s="54">
        <f t="shared" si="1"/>
        <v>89331</v>
      </c>
      <c r="K32" s="54">
        <f t="shared" si="2"/>
        <v>45420</v>
      </c>
      <c r="L32" s="54">
        <f t="shared" si="3"/>
        <v>294</v>
      </c>
      <c r="M32" s="54">
        <f t="shared" si="4"/>
        <v>0</v>
      </c>
      <c r="N32" s="54">
        <f t="shared" si="5"/>
        <v>34300.400000000001</v>
      </c>
      <c r="O32" s="54">
        <f t="shared" si="6"/>
        <v>0</v>
      </c>
      <c r="P32" s="54">
        <f t="shared" si="7"/>
        <v>0</v>
      </c>
      <c r="Q32" s="54">
        <f t="shared" si="8"/>
        <v>0</v>
      </c>
    </row>
    <row r="33" spans="1:17" x14ac:dyDescent="0.3">
      <c r="A33" s="25" t="s">
        <v>497</v>
      </c>
      <c r="B33" s="25" t="s">
        <v>414</v>
      </c>
      <c r="C33">
        <v>2020</v>
      </c>
      <c r="D33" t="b">
        <f t="shared" si="0"/>
        <v>0</v>
      </c>
      <c r="E33">
        <v>0</v>
      </c>
      <c r="F33">
        <v>0</v>
      </c>
      <c r="H33" s="25" t="s">
        <v>45</v>
      </c>
      <c r="I33" s="25" t="s">
        <v>89</v>
      </c>
      <c r="J33" s="54">
        <f t="shared" si="1"/>
        <v>20526</v>
      </c>
      <c r="K33" s="54">
        <f t="shared" si="2"/>
        <v>20192</v>
      </c>
      <c r="L33" s="54">
        <f t="shared" si="3"/>
        <v>1439</v>
      </c>
      <c r="M33" s="54">
        <f t="shared" si="4"/>
        <v>0</v>
      </c>
      <c r="N33" s="54">
        <f t="shared" si="5"/>
        <v>6052</v>
      </c>
      <c r="O33" s="54">
        <f t="shared" si="6"/>
        <v>0</v>
      </c>
      <c r="P33" s="54">
        <f t="shared" si="7"/>
        <v>0</v>
      </c>
      <c r="Q33" s="54">
        <f t="shared" si="8"/>
        <v>0</v>
      </c>
    </row>
    <row r="34" spans="1:17" x14ac:dyDescent="0.3">
      <c r="A34" s="51" t="s">
        <v>497</v>
      </c>
      <c r="B34" s="25" t="s">
        <v>414</v>
      </c>
      <c r="C34" t="s">
        <v>41</v>
      </c>
      <c r="D34" t="b">
        <f t="shared" si="0"/>
        <v>1</v>
      </c>
      <c r="E34">
        <v>0</v>
      </c>
      <c r="F34">
        <v>0</v>
      </c>
      <c r="H34" s="51" t="s">
        <v>151</v>
      </c>
      <c r="I34" s="25" t="s">
        <v>68</v>
      </c>
      <c r="J34" s="54">
        <f t="shared" si="1"/>
        <v>4</v>
      </c>
      <c r="K34" s="54">
        <f t="shared" si="2"/>
        <v>0</v>
      </c>
      <c r="L34" s="54">
        <f t="shared" si="3"/>
        <v>0</v>
      </c>
      <c r="M34" s="54">
        <f t="shared" si="4"/>
        <v>0</v>
      </c>
      <c r="N34" s="54">
        <f t="shared" si="5"/>
        <v>0</v>
      </c>
      <c r="O34" s="54">
        <f t="shared" si="6"/>
        <v>0</v>
      </c>
      <c r="P34" s="54">
        <f t="shared" si="7"/>
        <v>0</v>
      </c>
      <c r="Q34" s="54">
        <f t="shared" si="8"/>
        <v>0</v>
      </c>
    </row>
    <row r="35" spans="1:17" x14ac:dyDescent="0.3">
      <c r="A35" s="51" t="s">
        <v>43</v>
      </c>
      <c r="B35" s="25" t="s">
        <v>89</v>
      </c>
      <c r="C35" t="s">
        <v>41</v>
      </c>
      <c r="D35" t="b">
        <f t="shared" si="0"/>
        <v>1</v>
      </c>
      <c r="E35">
        <v>3</v>
      </c>
      <c r="F35">
        <v>0.4</v>
      </c>
      <c r="H35" s="51" t="s">
        <v>637</v>
      </c>
      <c r="I35" s="25" t="s">
        <v>68</v>
      </c>
      <c r="J35" s="54">
        <f t="shared" si="1"/>
        <v>0</v>
      </c>
      <c r="K35" s="54">
        <f t="shared" si="2"/>
        <v>0</v>
      </c>
      <c r="L35" s="54">
        <f t="shared" si="3"/>
        <v>0</v>
      </c>
      <c r="M35" s="54">
        <f t="shared" si="4"/>
        <v>0</v>
      </c>
      <c r="N35" s="54">
        <f t="shared" si="5"/>
        <v>0</v>
      </c>
      <c r="O35" s="54">
        <f t="shared" si="6"/>
        <v>0</v>
      </c>
      <c r="P35" s="54">
        <f t="shared" si="7"/>
        <v>0</v>
      </c>
      <c r="Q35" s="54">
        <f t="shared" si="8"/>
        <v>0</v>
      </c>
    </row>
    <row r="36" spans="1:17" x14ac:dyDescent="0.3">
      <c r="A36" s="25" t="s">
        <v>515</v>
      </c>
      <c r="B36" s="25" t="s">
        <v>414</v>
      </c>
      <c r="C36">
        <v>2020</v>
      </c>
      <c r="D36" t="b">
        <f t="shared" si="0"/>
        <v>0</v>
      </c>
      <c r="E36">
        <v>0</v>
      </c>
      <c r="F36">
        <v>0</v>
      </c>
      <c r="H36" s="25" t="s">
        <v>646</v>
      </c>
      <c r="I36" s="25" t="s">
        <v>414</v>
      </c>
      <c r="J36" s="54">
        <f t="shared" si="1"/>
        <v>81</v>
      </c>
      <c r="K36" s="54">
        <f t="shared" si="2"/>
        <v>0</v>
      </c>
      <c r="L36" s="54">
        <f t="shared" si="3"/>
        <v>0</v>
      </c>
      <c r="M36" s="54">
        <f t="shared" si="4"/>
        <v>0</v>
      </c>
      <c r="N36" s="54">
        <f t="shared" si="5"/>
        <v>14</v>
      </c>
      <c r="O36" s="54">
        <f t="shared" si="6"/>
        <v>0</v>
      </c>
      <c r="P36" s="54">
        <f t="shared" si="7"/>
        <v>0</v>
      </c>
      <c r="Q36" s="54">
        <f t="shared" si="8"/>
        <v>0</v>
      </c>
    </row>
    <row r="37" spans="1:17" x14ac:dyDescent="0.3">
      <c r="A37" s="51" t="s">
        <v>515</v>
      </c>
      <c r="B37" s="25" t="s">
        <v>414</v>
      </c>
      <c r="C37" t="s">
        <v>41</v>
      </c>
      <c r="D37" t="b">
        <f t="shared" si="0"/>
        <v>1</v>
      </c>
      <c r="E37">
        <v>0</v>
      </c>
      <c r="F37">
        <v>0</v>
      </c>
      <c r="H37" s="51" t="s">
        <v>567</v>
      </c>
      <c r="I37" s="25" t="s">
        <v>89</v>
      </c>
      <c r="J37" s="54">
        <f t="shared" si="1"/>
        <v>92</v>
      </c>
      <c r="K37" s="54">
        <f t="shared" si="2"/>
        <v>0</v>
      </c>
      <c r="L37" s="54">
        <f t="shared" si="3"/>
        <v>0</v>
      </c>
      <c r="M37" s="54">
        <f t="shared" si="4"/>
        <v>0</v>
      </c>
      <c r="N37" s="54">
        <f t="shared" si="5"/>
        <v>8</v>
      </c>
      <c r="O37" s="54">
        <f t="shared" si="6"/>
        <v>0</v>
      </c>
      <c r="P37" s="54">
        <f t="shared" si="7"/>
        <v>0</v>
      </c>
      <c r="Q37" s="54">
        <f t="shared" si="8"/>
        <v>0</v>
      </c>
    </row>
    <row r="38" spans="1:17" x14ac:dyDescent="0.3">
      <c r="A38" s="25" t="s">
        <v>506</v>
      </c>
      <c r="B38" s="25" t="s">
        <v>89</v>
      </c>
      <c r="C38">
        <v>2020</v>
      </c>
      <c r="D38" t="b">
        <f t="shared" si="0"/>
        <v>0</v>
      </c>
      <c r="E38">
        <v>0</v>
      </c>
      <c r="F38">
        <v>0</v>
      </c>
      <c r="H38" s="25" t="s">
        <v>473</v>
      </c>
      <c r="I38" s="25" t="s">
        <v>414</v>
      </c>
      <c r="J38" s="54">
        <f t="shared" si="1"/>
        <v>0</v>
      </c>
      <c r="K38" s="54">
        <f t="shared" si="2"/>
        <v>0</v>
      </c>
      <c r="L38" s="54">
        <f t="shared" si="3"/>
        <v>0</v>
      </c>
      <c r="M38" s="54">
        <f t="shared" si="4"/>
        <v>0</v>
      </c>
      <c r="N38" s="54">
        <f t="shared" si="5"/>
        <v>0</v>
      </c>
      <c r="O38" s="54">
        <f t="shared" si="6"/>
        <v>0</v>
      </c>
      <c r="P38" s="54">
        <f t="shared" si="7"/>
        <v>0</v>
      </c>
      <c r="Q38" s="54">
        <f t="shared" si="8"/>
        <v>0</v>
      </c>
    </row>
    <row r="39" spans="1:17" x14ac:dyDescent="0.3">
      <c r="A39" s="25" t="s">
        <v>506</v>
      </c>
      <c r="B39" s="25" t="s">
        <v>89</v>
      </c>
      <c r="C39" t="s">
        <v>41</v>
      </c>
      <c r="D39" t="b">
        <f t="shared" si="0"/>
        <v>1</v>
      </c>
      <c r="E39">
        <v>0</v>
      </c>
      <c r="F39">
        <v>0</v>
      </c>
      <c r="H39" s="25" t="s">
        <v>473</v>
      </c>
      <c r="I39" s="25" t="s">
        <v>89</v>
      </c>
      <c r="J39" s="54">
        <f t="shared" si="1"/>
        <v>0</v>
      </c>
      <c r="K39" s="54">
        <f t="shared" si="2"/>
        <v>0</v>
      </c>
      <c r="L39" s="54">
        <f t="shared" si="3"/>
        <v>0</v>
      </c>
      <c r="M39" s="54">
        <f t="shared" si="4"/>
        <v>0</v>
      </c>
      <c r="N39" s="54">
        <f t="shared" si="5"/>
        <v>0</v>
      </c>
      <c r="O39" s="54">
        <f t="shared" si="6"/>
        <v>0</v>
      </c>
      <c r="P39" s="54">
        <f t="shared" si="7"/>
        <v>0</v>
      </c>
      <c r="Q39" s="54">
        <f t="shared" si="8"/>
        <v>0</v>
      </c>
    </row>
    <row r="40" spans="1:17" x14ac:dyDescent="0.3">
      <c r="A40" s="51" t="s">
        <v>506</v>
      </c>
      <c r="B40" s="25" t="s">
        <v>89</v>
      </c>
      <c r="C40" t="s">
        <v>69</v>
      </c>
      <c r="D40" t="b">
        <f t="shared" si="0"/>
        <v>1</v>
      </c>
      <c r="E40">
        <v>0</v>
      </c>
      <c r="F40">
        <v>0</v>
      </c>
      <c r="H40" s="51" t="s">
        <v>581</v>
      </c>
      <c r="I40" s="25" t="s">
        <v>414</v>
      </c>
      <c r="J40" s="54">
        <f t="shared" si="1"/>
        <v>0</v>
      </c>
      <c r="K40" s="54">
        <f t="shared" si="2"/>
        <v>0</v>
      </c>
      <c r="L40" s="54">
        <f t="shared" si="3"/>
        <v>0</v>
      </c>
      <c r="M40" s="54">
        <f t="shared" si="4"/>
        <v>0</v>
      </c>
      <c r="N40" s="54">
        <f t="shared" si="5"/>
        <v>0</v>
      </c>
      <c r="O40" s="54">
        <f t="shared" si="6"/>
        <v>0</v>
      </c>
      <c r="P40" s="54">
        <f t="shared" si="7"/>
        <v>0</v>
      </c>
      <c r="Q40" s="54">
        <f t="shared" si="8"/>
        <v>0</v>
      </c>
    </row>
    <row r="41" spans="1:17" x14ac:dyDescent="0.3">
      <c r="A41" s="25" t="s">
        <v>521</v>
      </c>
      <c r="B41" s="25" t="s">
        <v>89</v>
      </c>
      <c r="C41">
        <v>2020</v>
      </c>
      <c r="D41" t="b">
        <f t="shared" si="0"/>
        <v>0</v>
      </c>
      <c r="E41">
        <v>0</v>
      </c>
      <c r="F41">
        <v>0</v>
      </c>
      <c r="H41" s="25" t="s">
        <v>587</v>
      </c>
      <c r="I41" s="25" t="s">
        <v>68</v>
      </c>
      <c r="J41" s="54">
        <f t="shared" si="1"/>
        <v>117</v>
      </c>
      <c r="K41" s="54">
        <f t="shared" si="2"/>
        <v>0</v>
      </c>
      <c r="L41" s="54">
        <f t="shared" si="3"/>
        <v>0</v>
      </c>
      <c r="M41" s="54">
        <f t="shared" si="4"/>
        <v>0</v>
      </c>
      <c r="N41" s="54">
        <f t="shared" si="5"/>
        <v>15</v>
      </c>
      <c r="O41" s="54">
        <f t="shared" si="6"/>
        <v>0</v>
      </c>
      <c r="P41" s="54">
        <f t="shared" si="7"/>
        <v>0</v>
      </c>
      <c r="Q41" s="54">
        <f t="shared" si="8"/>
        <v>0</v>
      </c>
    </row>
    <row r="42" spans="1:17" x14ac:dyDescent="0.3">
      <c r="A42" s="51" t="s">
        <v>521</v>
      </c>
      <c r="B42" s="25" t="s">
        <v>89</v>
      </c>
      <c r="C42" t="s">
        <v>41</v>
      </c>
      <c r="D42" t="b">
        <f t="shared" si="0"/>
        <v>1</v>
      </c>
      <c r="E42">
        <v>0</v>
      </c>
      <c r="F42">
        <v>0</v>
      </c>
      <c r="H42" s="51" t="s">
        <v>711</v>
      </c>
      <c r="I42" s="25" t="s">
        <v>68</v>
      </c>
      <c r="J42" s="54">
        <f t="shared" si="1"/>
        <v>180</v>
      </c>
      <c r="K42" s="54">
        <f t="shared" si="2"/>
        <v>0</v>
      </c>
      <c r="L42" s="54">
        <f t="shared" si="3"/>
        <v>0</v>
      </c>
      <c r="M42" s="54">
        <f t="shared" si="4"/>
        <v>0</v>
      </c>
      <c r="N42" s="54">
        <f t="shared" si="5"/>
        <v>29</v>
      </c>
      <c r="O42" s="54">
        <f t="shared" si="6"/>
        <v>0</v>
      </c>
      <c r="P42" s="54">
        <f t="shared" si="7"/>
        <v>0</v>
      </c>
      <c r="Q42" s="54">
        <f t="shared" si="8"/>
        <v>0</v>
      </c>
    </row>
    <row r="43" spans="1:17" x14ac:dyDescent="0.3">
      <c r="A43" s="25" t="s">
        <v>527</v>
      </c>
      <c r="B43" s="25" t="s">
        <v>89</v>
      </c>
      <c r="C43">
        <v>2020</v>
      </c>
      <c r="D43" t="b">
        <f t="shared" si="0"/>
        <v>0</v>
      </c>
      <c r="E43">
        <v>0</v>
      </c>
      <c r="F43">
        <v>0</v>
      </c>
    </row>
    <row r="44" spans="1:17" x14ac:dyDescent="0.3">
      <c r="A44" s="51" t="s">
        <v>527</v>
      </c>
      <c r="B44" s="25" t="s">
        <v>89</v>
      </c>
      <c r="C44" t="s">
        <v>41</v>
      </c>
      <c r="D44" t="b">
        <f t="shared" si="0"/>
        <v>1</v>
      </c>
      <c r="E44">
        <v>0</v>
      </c>
      <c r="F44">
        <v>0</v>
      </c>
    </row>
    <row r="45" spans="1:17" x14ac:dyDescent="0.3">
      <c r="A45" s="25" t="s">
        <v>533</v>
      </c>
      <c r="B45" s="25" t="s">
        <v>414</v>
      </c>
      <c r="C45">
        <v>2020</v>
      </c>
      <c r="D45" t="b">
        <f t="shared" si="0"/>
        <v>0</v>
      </c>
      <c r="E45">
        <v>0</v>
      </c>
      <c r="F45">
        <v>0</v>
      </c>
    </row>
    <row r="46" spans="1:17" x14ac:dyDescent="0.3">
      <c r="A46" s="25" t="s">
        <v>533</v>
      </c>
      <c r="B46" s="25" t="s">
        <v>414</v>
      </c>
      <c r="C46" t="s">
        <v>41</v>
      </c>
      <c r="D46" t="b">
        <f t="shared" si="0"/>
        <v>1</v>
      </c>
      <c r="E46">
        <v>0</v>
      </c>
      <c r="F46">
        <v>0</v>
      </c>
    </row>
    <row r="47" spans="1:17" x14ac:dyDescent="0.3">
      <c r="A47" s="51" t="s">
        <v>533</v>
      </c>
      <c r="B47" s="25" t="s">
        <v>414</v>
      </c>
      <c r="C47" t="s">
        <v>69</v>
      </c>
      <c r="D47" t="b">
        <f t="shared" si="0"/>
        <v>1</v>
      </c>
      <c r="E47">
        <v>0</v>
      </c>
      <c r="F47">
        <v>0</v>
      </c>
    </row>
    <row r="48" spans="1:17" x14ac:dyDescent="0.3">
      <c r="A48" s="25" t="s">
        <v>280</v>
      </c>
      <c r="B48" s="25" t="s">
        <v>414</v>
      </c>
      <c r="C48" t="s">
        <v>41</v>
      </c>
      <c r="D48" t="b">
        <f t="shared" si="0"/>
        <v>1</v>
      </c>
      <c r="E48">
        <v>179901</v>
      </c>
      <c r="F48">
        <v>6240</v>
      </c>
    </row>
    <row r="49" spans="1:6" x14ac:dyDescent="0.3">
      <c r="A49" s="25" t="s">
        <v>280</v>
      </c>
      <c r="B49" s="25" t="s">
        <v>68</v>
      </c>
      <c r="C49" t="s">
        <v>41</v>
      </c>
      <c r="D49" t="b">
        <f t="shared" si="0"/>
        <v>1</v>
      </c>
      <c r="E49">
        <v>83678</v>
      </c>
      <c r="F49">
        <v>3604</v>
      </c>
    </row>
    <row r="50" spans="1:6" x14ac:dyDescent="0.3">
      <c r="A50" s="51" t="s">
        <v>280</v>
      </c>
      <c r="B50" s="25" t="s">
        <v>89</v>
      </c>
      <c r="C50" t="s">
        <v>41</v>
      </c>
      <c r="D50" t="b">
        <f t="shared" si="0"/>
        <v>1</v>
      </c>
      <c r="E50">
        <v>297959</v>
      </c>
      <c r="F50">
        <v>12048</v>
      </c>
    </row>
    <row r="51" spans="1:6" x14ac:dyDescent="0.3">
      <c r="A51" s="25" t="s">
        <v>157</v>
      </c>
      <c r="B51" s="25" t="s">
        <v>68</v>
      </c>
      <c r="C51">
        <v>2005</v>
      </c>
      <c r="D51" t="b">
        <f t="shared" si="0"/>
        <v>0</v>
      </c>
      <c r="E51">
        <v>2529</v>
      </c>
      <c r="F51">
        <v>588</v>
      </c>
    </row>
    <row r="52" spans="1:6" x14ac:dyDescent="0.3">
      <c r="A52" s="25" t="s">
        <v>157</v>
      </c>
      <c r="B52" s="25" t="s">
        <v>68</v>
      </c>
      <c r="C52">
        <v>2017</v>
      </c>
      <c r="D52" t="b">
        <f t="shared" si="0"/>
        <v>0</v>
      </c>
      <c r="E52">
        <v>0</v>
      </c>
      <c r="F52">
        <v>0</v>
      </c>
    </row>
    <row r="53" spans="1:6" x14ac:dyDescent="0.3">
      <c r="A53" s="25" t="s">
        <v>157</v>
      </c>
      <c r="B53" s="25" t="s">
        <v>68</v>
      </c>
      <c r="C53">
        <v>2020</v>
      </c>
      <c r="D53" t="b">
        <f t="shared" si="0"/>
        <v>0</v>
      </c>
      <c r="E53">
        <v>0</v>
      </c>
      <c r="F53">
        <v>0</v>
      </c>
    </row>
    <row r="54" spans="1:6" x14ac:dyDescent="0.3">
      <c r="A54" s="25" t="s">
        <v>157</v>
      </c>
      <c r="B54" s="25" t="s">
        <v>68</v>
      </c>
      <c r="C54" t="s">
        <v>41</v>
      </c>
      <c r="D54" t="b">
        <f t="shared" si="0"/>
        <v>1</v>
      </c>
      <c r="E54">
        <v>726</v>
      </c>
      <c r="F54">
        <v>400</v>
      </c>
    </row>
    <row r="55" spans="1:6" x14ac:dyDescent="0.3">
      <c r="A55" s="25" t="s">
        <v>157</v>
      </c>
      <c r="B55" s="25" t="s">
        <v>68</v>
      </c>
      <c r="C55" t="s">
        <v>99</v>
      </c>
      <c r="D55" t="b">
        <f t="shared" si="0"/>
        <v>1</v>
      </c>
      <c r="E55">
        <v>8149</v>
      </c>
      <c r="F55">
        <v>67</v>
      </c>
    </row>
    <row r="56" spans="1:6" x14ac:dyDescent="0.3">
      <c r="A56" s="25" t="s">
        <v>157</v>
      </c>
      <c r="B56" s="25" t="s">
        <v>89</v>
      </c>
      <c r="C56">
        <v>2020</v>
      </c>
      <c r="D56" t="b">
        <f t="shared" si="0"/>
        <v>0</v>
      </c>
      <c r="E56">
        <v>218</v>
      </c>
      <c r="F56">
        <v>24</v>
      </c>
    </row>
    <row r="57" spans="1:6" x14ac:dyDescent="0.3">
      <c r="A57" s="51" t="s">
        <v>157</v>
      </c>
      <c r="B57" s="25" t="s">
        <v>89</v>
      </c>
      <c r="C57">
        <v>2022</v>
      </c>
      <c r="D57" t="b">
        <f t="shared" si="0"/>
        <v>0</v>
      </c>
      <c r="E57">
        <v>71</v>
      </c>
      <c r="F57">
        <v>15</v>
      </c>
    </row>
    <row r="58" spans="1:6" x14ac:dyDescent="0.3">
      <c r="A58" s="25" t="s">
        <v>545</v>
      </c>
      <c r="B58" s="25" t="s">
        <v>414</v>
      </c>
      <c r="C58">
        <v>2020</v>
      </c>
      <c r="D58" t="b">
        <f t="shared" si="0"/>
        <v>0</v>
      </c>
      <c r="E58">
        <v>0</v>
      </c>
      <c r="F58">
        <v>0</v>
      </c>
    </row>
    <row r="59" spans="1:6" x14ac:dyDescent="0.3">
      <c r="A59" s="25" t="s">
        <v>545</v>
      </c>
      <c r="B59" s="25" t="s">
        <v>414</v>
      </c>
      <c r="C59" t="s">
        <v>41</v>
      </c>
      <c r="D59" t="b">
        <f t="shared" si="0"/>
        <v>1</v>
      </c>
      <c r="E59">
        <v>0</v>
      </c>
      <c r="F59">
        <v>0</v>
      </c>
    </row>
    <row r="60" spans="1:6" x14ac:dyDescent="0.3">
      <c r="A60" s="51" t="s">
        <v>545</v>
      </c>
      <c r="B60" s="25" t="s">
        <v>414</v>
      </c>
      <c r="C60" t="s">
        <v>69</v>
      </c>
      <c r="D60" t="b">
        <f t="shared" si="0"/>
        <v>1</v>
      </c>
      <c r="E60">
        <v>0</v>
      </c>
      <c r="F60">
        <v>0</v>
      </c>
    </row>
    <row r="61" spans="1:6" x14ac:dyDescent="0.3">
      <c r="A61" s="25" t="s">
        <v>552</v>
      </c>
      <c r="B61" s="25" t="s">
        <v>89</v>
      </c>
      <c r="C61">
        <v>2020</v>
      </c>
      <c r="D61" t="b">
        <f t="shared" si="0"/>
        <v>0</v>
      </c>
      <c r="E61">
        <v>0</v>
      </c>
      <c r="F61">
        <v>0</v>
      </c>
    </row>
    <row r="62" spans="1:6" x14ac:dyDescent="0.3">
      <c r="A62" s="25" t="s">
        <v>552</v>
      </c>
      <c r="B62" s="25" t="s">
        <v>89</v>
      </c>
      <c r="C62" t="s">
        <v>41</v>
      </c>
      <c r="D62" t="b">
        <f t="shared" si="0"/>
        <v>1</v>
      </c>
      <c r="E62">
        <v>0</v>
      </c>
      <c r="F62">
        <v>0</v>
      </c>
    </row>
    <row r="63" spans="1:6" x14ac:dyDescent="0.3">
      <c r="A63" s="51" t="s">
        <v>552</v>
      </c>
      <c r="B63" s="25" t="s">
        <v>89</v>
      </c>
      <c r="C63" t="s">
        <v>69</v>
      </c>
      <c r="D63" t="b">
        <f t="shared" si="0"/>
        <v>1</v>
      </c>
      <c r="E63">
        <v>0</v>
      </c>
      <c r="F63">
        <v>0</v>
      </c>
    </row>
    <row r="64" spans="1:6" x14ac:dyDescent="0.3">
      <c r="A64" s="25" t="s">
        <v>5</v>
      </c>
      <c r="B64" s="25" t="s">
        <v>414</v>
      </c>
      <c r="C64">
        <v>2021</v>
      </c>
      <c r="D64" t="b">
        <f t="shared" si="0"/>
        <v>0</v>
      </c>
      <c r="E64">
        <v>0</v>
      </c>
      <c r="F64">
        <v>0</v>
      </c>
    </row>
    <row r="65" spans="1:6" x14ac:dyDescent="0.3">
      <c r="A65" s="25" t="s">
        <v>5</v>
      </c>
      <c r="B65" s="25" t="s">
        <v>414</v>
      </c>
      <c r="C65">
        <v>2024</v>
      </c>
      <c r="D65" t="b">
        <f t="shared" si="0"/>
        <v>0</v>
      </c>
      <c r="E65">
        <v>1253</v>
      </c>
      <c r="F65">
        <v>0</v>
      </c>
    </row>
    <row r="66" spans="1:6" x14ac:dyDescent="0.3">
      <c r="A66" s="51" t="s">
        <v>5</v>
      </c>
      <c r="B66" s="25" t="s">
        <v>89</v>
      </c>
      <c r="C66">
        <v>2015</v>
      </c>
      <c r="D66" t="b">
        <f t="shared" si="0"/>
        <v>0</v>
      </c>
      <c r="E66">
        <v>1564</v>
      </c>
      <c r="F66">
        <v>419</v>
      </c>
    </row>
    <row r="67" spans="1:6" x14ac:dyDescent="0.3">
      <c r="A67" s="25" t="s">
        <v>44</v>
      </c>
      <c r="B67" s="25" t="s">
        <v>414</v>
      </c>
      <c r="C67">
        <v>2024</v>
      </c>
      <c r="D67" t="b">
        <f t="shared" ref="D67:D128" si="9">ISTEXT(C67)</f>
        <v>0</v>
      </c>
      <c r="E67">
        <v>0</v>
      </c>
      <c r="F67">
        <v>0</v>
      </c>
    </row>
    <row r="68" spans="1:6" x14ac:dyDescent="0.3">
      <c r="A68" s="25" t="s">
        <v>44</v>
      </c>
      <c r="B68" s="25" t="s">
        <v>89</v>
      </c>
      <c r="C68">
        <v>2023</v>
      </c>
      <c r="D68" t="b">
        <f t="shared" si="9"/>
        <v>0</v>
      </c>
      <c r="E68">
        <v>0</v>
      </c>
      <c r="F68">
        <v>0</v>
      </c>
    </row>
    <row r="69" spans="1:6" x14ac:dyDescent="0.3">
      <c r="A69" s="25" t="s">
        <v>44</v>
      </c>
      <c r="B69" s="25" t="s">
        <v>89</v>
      </c>
      <c r="C69">
        <v>2025</v>
      </c>
      <c r="D69" t="b">
        <f t="shared" si="9"/>
        <v>0</v>
      </c>
      <c r="E69">
        <v>0</v>
      </c>
      <c r="F69">
        <v>0</v>
      </c>
    </row>
    <row r="70" spans="1:6" x14ac:dyDescent="0.3">
      <c r="A70" s="25" t="s">
        <v>44</v>
      </c>
      <c r="B70" s="25" t="s">
        <v>89</v>
      </c>
      <c r="C70">
        <v>2026</v>
      </c>
      <c r="D70" t="b">
        <f t="shared" si="9"/>
        <v>0</v>
      </c>
      <c r="E70">
        <v>0</v>
      </c>
      <c r="F70">
        <v>0</v>
      </c>
    </row>
    <row r="71" spans="1:6" x14ac:dyDescent="0.3">
      <c r="A71" s="25" t="s">
        <v>44</v>
      </c>
      <c r="B71" s="25" t="s">
        <v>89</v>
      </c>
      <c r="C71">
        <v>2027</v>
      </c>
      <c r="D71" t="b">
        <f t="shared" si="9"/>
        <v>0</v>
      </c>
      <c r="E71">
        <v>0</v>
      </c>
      <c r="F71">
        <v>0</v>
      </c>
    </row>
    <row r="72" spans="1:6" x14ac:dyDescent="0.3">
      <c r="A72" s="51" t="s">
        <v>44</v>
      </c>
      <c r="B72" s="25" t="s">
        <v>89</v>
      </c>
      <c r="C72">
        <v>2028</v>
      </c>
      <c r="D72" t="b">
        <f t="shared" si="9"/>
        <v>0</v>
      </c>
      <c r="E72">
        <v>0</v>
      </c>
      <c r="F72">
        <v>0</v>
      </c>
    </row>
    <row r="73" spans="1:6" x14ac:dyDescent="0.3">
      <c r="A73" s="25" t="s">
        <v>558</v>
      </c>
      <c r="B73" s="25" t="s">
        <v>414</v>
      </c>
      <c r="C73">
        <v>2020</v>
      </c>
      <c r="D73" t="b">
        <f t="shared" si="9"/>
        <v>0</v>
      </c>
      <c r="E73">
        <v>0</v>
      </c>
      <c r="F73">
        <v>0</v>
      </c>
    </row>
    <row r="74" spans="1:6" x14ac:dyDescent="0.3">
      <c r="A74" s="25" t="s">
        <v>558</v>
      </c>
      <c r="B74" s="25" t="s">
        <v>414</v>
      </c>
      <c r="C74" t="s">
        <v>41</v>
      </c>
      <c r="D74" t="b">
        <f t="shared" si="9"/>
        <v>1</v>
      </c>
      <c r="E74">
        <v>0</v>
      </c>
      <c r="F74">
        <v>0</v>
      </c>
    </row>
    <row r="75" spans="1:6" x14ac:dyDescent="0.3">
      <c r="A75" s="51" t="s">
        <v>558</v>
      </c>
      <c r="B75" s="25" t="s">
        <v>414</v>
      </c>
      <c r="C75" t="s">
        <v>69</v>
      </c>
      <c r="D75" t="b">
        <f t="shared" si="9"/>
        <v>1</v>
      </c>
      <c r="E75">
        <v>0</v>
      </c>
      <c r="F75">
        <v>0</v>
      </c>
    </row>
    <row r="76" spans="1:6" x14ac:dyDescent="0.3">
      <c r="A76" s="25" t="s">
        <v>276</v>
      </c>
      <c r="B76" s="25" t="s">
        <v>68</v>
      </c>
      <c r="C76">
        <v>2013</v>
      </c>
      <c r="D76" t="b">
        <f t="shared" si="9"/>
        <v>0</v>
      </c>
      <c r="E76">
        <v>819</v>
      </c>
      <c r="F76">
        <v>127</v>
      </c>
    </row>
    <row r="77" spans="1:6" x14ac:dyDescent="0.3">
      <c r="A77" s="25" t="s">
        <v>276</v>
      </c>
      <c r="B77" s="25" t="s">
        <v>68</v>
      </c>
      <c r="C77">
        <v>2017</v>
      </c>
      <c r="D77" t="b">
        <f t="shared" si="9"/>
        <v>0</v>
      </c>
      <c r="E77">
        <v>5967</v>
      </c>
      <c r="F77">
        <v>996</v>
      </c>
    </row>
    <row r="78" spans="1:6" x14ac:dyDescent="0.3">
      <c r="A78" s="25" t="s">
        <v>276</v>
      </c>
      <c r="B78" s="25" t="s">
        <v>68</v>
      </c>
      <c r="C78">
        <v>2018</v>
      </c>
      <c r="D78" t="b">
        <f t="shared" si="9"/>
        <v>0</v>
      </c>
      <c r="E78">
        <v>739</v>
      </c>
      <c r="F78">
        <v>109</v>
      </c>
    </row>
    <row r="79" spans="1:6" x14ac:dyDescent="0.3">
      <c r="A79" s="25" t="s">
        <v>276</v>
      </c>
      <c r="B79" s="25" t="s">
        <v>68</v>
      </c>
      <c r="C79">
        <v>2020</v>
      </c>
      <c r="D79" t="b">
        <f t="shared" si="9"/>
        <v>0</v>
      </c>
      <c r="E79">
        <v>1302</v>
      </c>
      <c r="F79">
        <v>217</v>
      </c>
    </row>
    <row r="80" spans="1:6" x14ac:dyDescent="0.3">
      <c r="A80" s="25" t="s">
        <v>276</v>
      </c>
      <c r="B80" s="25" t="s">
        <v>68</v>
      </c>
      <c r="C80">
        <v>2022</v>
      </c>
      <c r="D80" t="b">
        <f t="shared" si="9"/>
        <v>0</v>
      </c>
      <c r="E80">
        <v>0</v>
      </c>
      <c r="F80">
        <v>0</v>
      </c>
    </row>
    <row r="81" spans="1:6" x14ac:dyDescent="0.3">
      <c r="A81" s="25" t="s">
        <v>276</v>
      </c>
      <c r="B81" s="25" t="s">
        <v>68</v>
      </c>
      <c r="C81" t="s">
        <v>41</v>
      </c>
      <c r="D81" t="b">
        <f t="shared" si="9"/>
        <v>1</v>
      </c>
      <c r="E81">
        <v>982</v>
      </c>
      <c r="F81">
        <v>144</v>
      </c>
    </row>
    <row r="82" spans="1:6" x14ac:dyDescent="0.3">
      <c r="A82" s="25" t="s">
        <v>276</v>
      </c>
      <c r="B82" s="25" t="s">
        <v>68</v>
      </c>
      <c r="C82" t="s">
        <v>99</v>
      </c>
      <c r="D82" t="b">
        <f t="shared" si="9"/>
        <v>1</v>
      </c>
      <c r="E82">
        <v>18909</v>
      </c>
      <c r="F82">
        <v>3555</v>
      </c>
    </row>
    <row r="83" spans="1:6" x14ac:dyDescent="0.3">
      <c r="A83" s="25" t="s">
        <v>276</v>
      </c>
      <c r="B83" s="25" t="s">
        <v>89</v>
      </c>
      <c r="C83">
        <v>2018</v>
      </c>
      <c r="D83" t="b">
        <f t="shared" si="9"/>
        <v>0</v>
      </c>
      <c r="E83">
        <v>528</v>
      </c>
      <c r="F83">
        <v>70</v>
      </c>
    </row>
    <row r="84" spans="1:6" x14ac:dyDescent="0.3">
      <c r="A84" s="25" t="s">
        <v>276</v>
      </c>
      <c r="B84" s="25" t="s">
        <v>89</v>
      </c>
      <c r="C84">
        <v>2019</v>
      </c>
      <c r="D84" t="b">
        <f t="shared" si="9"/>
        <v>0</v>
      </c>
      <c r="E84">
        <v>106</v>
      </c>
      <c r="F84">
        <v>8</v>
      </c>
    </row>
    <row r="85" spans="1:6" x14ac:dyDescent="0.3">
      <c r="A85" s="25" t="s">
        <v>276</v>
      </c>
      <c r="B85" s="25" t="s">
        <v>89</v>
      </c>
      <c r="C85">
        <v>2021</v>
      </c>
      <c r="D85" t="b">
        <f t="shared" si="9"/>
        <v>0</v>
      </c>
      <c r="E85">
        <v>0</v>
      </c>
      <c r="F85">
        <v>0</v>
      </c>
    </row>
    <row r="86" spans="1:6" x14ac:dyDescent="0.3">
      <c r="A86" s="25" t="s">
        <v>276</v>
      </c>
      <c r="B86" s="25" t="s">
        <v>89</v>
      </c>
      <c r="C86">
        <v>2025</v>
      </c>
      <c r="D86" t="b">
        <f t="shared" si="9"/>
        <v>0</v>
      </c>
      <c r="E86">
        <v>19958</v>
      </c>
      <c r="F86">
        <v>2732</v>
      </c>
    </row>
    <row r="87" spans="1:6" x14ac:dyDescent="0.3">
      <c r="A87" s="25" t="s">
        <v>276</v>
      </c>
      <c r="B87" s="25" t="s">
        <v>89</v>
      </c>
      <c r="C87">
        <v>2031</v>
      </c>
      <c r="D87" t="b">
        <f t="shared" si="9"/>
        <v>0</v>
      </c>
      <c r="E87">
        <v>0</v>
      </c>
      <c r="F87">
        <v>0</v>
      </c>
    </row>
    <row r="88" spans="1:6" x14ac:dyDescent="0.3">
      <c r="A88" s="25" t="s">
        <v>276</v>
      </c>
      <c r="B88" s="25" t="s">
        <v>89</v>
      </c>
      <c r="C88" t="s">
        <v>41</v>
      </c>
      <c r="D88" t="b">
        <f t="shared" si="9"/>
        <v>1</v>
      </c>
      <c r="E88">
        <v>897</v>
      </c>
      <c r="F88">
        <v>132</v>
      </c>
    </row>
    <row r="89" spans="1:6" x14ac:dyDescent="0.3">
      <c r="A89" s="51" t="s">
        <v>276</v>
      </c>
      <c r="B89" s="25" t="s">
        <v>89</v>
      </c>
      <c r="C89" t="s">
        <v>99</v>
      </c>
      <c r="D89" t="b">
        <f t="shared" si="9"/>
        <v>1</v>
      </c>
      <c r="E89">
        <v>10248</v>
      </c>
      <c r="F89">
        <v>1018</v>
      </c>
    </row>
    <row r="90" spans="1:6" x14ac:dyDescent="0.3">
      <c r="A90" s="25" t="s">
        <v>45</v>
      </c>
      <c r="B90" s="25" t="s">
        <v>68</v>
      </c>
      <c r="C90">
        <v>2012</v>
      </c>
      <c r="D90" t="b">
        <f t="shared" si="9"/>
        <v>0</v>
      </c>
      <c r="E90">
        <v>10055</v>
      </c>
      <c r="F90">
        <v>465</v>
      </c>
    </row>
    <row r="91" spans="1:6" x14ac:dyDescent="0.3">
      <c r="A91" s="25" t="s">
        <v>45</v>
      </c>
      <c r="B91" s="25" t="s">
        <v>68</v>
      </c>
      <c r="C91">
        <v>2013</v>
      </c>
      <c r="D91" t="b">
        <f t="shared" si="9"/>
        <v>0</v>
      </c>
      <c r="E91">
        <v>19608</v>
      </c>
      <c r="F91">
        <v>5783</v>
      </c>
    </row>
    <row r="92" spans="1:6" x14ac:dyDescent="0.3">
      <c r="A92" s="25" t="s">
        <v>45</v>
      </c>
      <c r="B92" s="25" t="s">
        <v>68</v>
      </c>
      <c r="C92">
        <v>2016</v>
      </c>
      <c r="D92" t="b">
        <f t="shared" si="9"/>
        <v>0</v>
      </c>
      <c r="E92">
        <v>16185</v>
      </c>
      <c r="F92">
        <v>1368</v>
      </c>
    </row>
    <row r="93" spans="1:6" x14ac:dyDescent="0.3">
      <c r="A93" s="25" t="s">
        <v>45</v>
      </c>
      <c r="B93" s="25" t="s">
        <v>68</v>
      </c>
      <c r="C93">
        <v>2017</v>
      </c>
      <c r="D93" t="b">
        <f t="shared" si="9"/>
        <v>0</v>
      </c>
      <c r="E93">
        <v>630</v>
      </c>
      <c r="F93">
        <v>64</v>
      </c>
    </row>
    <row r="94" spans="1:6" x14ac:dyDescent="0.3">
      <c r="A94" s="25" t="s">
        <v>45</v>
      </c>
      <c r="B94" s="25" t="s">
        <v>68</v>
      </c>
      <c r="C94">
        <v>2018</v>
      </c>
      <c r="D94" t="b">
        <f t="shared" si="9"/>
        <v>0</v>
      </c>
      <c r="E94">
        <v>10356</v>
      </c>
      <c r="F94">
        <v>837</v>
      </c>
    </row>
    <row r="95" spans="1:6" x14ac:dyDescent="0.3">
      <c r="A95" s="25" t="s">
        <v>45</v>
      </c>
      <c r="B95" s="25" t="s">
        <v>68</v>
      </c>
      <c r="C95">
        <v>2019</v>
      </c>
      <c r="D95" t="b">
        <f t="shared" si="9"/>
        <v>0</v>
      </c>
      <c r="E95">
        <v>20681</v>
      </c>
      <c r="F95">
        <v>8915</v>
      </c>
    </row>
    <row r="96" spans="1:6" x14ac:dyDescent="0.3">
      <c r="A96" s="25" t="s">
        <v>45</v>
      </c>
      <c r="B96" s="25" t="s">
        <v>68</v>
      </c>
      <c r="C96">
        <v>2020</v>
      </c>
      <c r="D96" t="b">
        <f t="shared" si="9"/>
        <v>0</v>
      </c>
      <c r="E96">
        <v>24</v>
      </c>
      <c r="F96">
        <v>6</v>
      </c>
    </row>
    <row r="97" spans="1:6" x14ac:dyDescent="0.3">
      <c r="A97" s="25" t="s">
        <v>45</v>
      </c>
      <c r="B97" s="25" t="s">
        <v>68</v>
      </c>
      <c r="C97">
        <v>2021</v>
      </c>
      <c r="D97" t="b">
        <f t="shared" si="9"/>
        <v>0</v>
      </c>
      <c r="E97">
        <v>13627</v>
      </c>
      <c r="F97">
        <v>1310</v>
      </c>
    </row>
    <row r="98" spans="1:6" x14ac:dyDescent="0.3">
      <c r="A98" s="25" t="s">
        <v>45</v>
      </c>
      <c r="B98" s="25" t="s">
        <v>68</v>
      </c>
      <c r="C98">
        <v>2022</v>
      </c>
      <c r="D98" t="b">
        <f t="shared" si="9"/>
        <v>0</v>
      </c>
      <c r="E98">
        <v>102</v>
      </c>
      <c r="F98">
        <v>118</v>
      </c>
    </row>
    <row r="99" spans="1:6" x14ac:dyDescent="0.3">
      <c r="A99" s="25" t="s">
        <v>45</v>
      </c>
      <c r="B99" s="25" t="s">
        <v>68</v>
      </c>
      <c r="C99">
        <v>2023</v>
      </c>
      <c r="D99" t="b">
        <f t="shared" si="9"/>
        <v>0</v>
      </c>
      <c r="E99">
        <v>294</v>
      </c>
      <c r="F99">
        <v>56.4</v>
      </c>
    </row>
    <row r="100" spans="1:6" x14ac:dyDescent="0.3">
      <c r="A100" s="25" t="s">
        <v>45</v>
      </c>
      <c r="B100" s="25" t="s">
        <v>68</v>
      </c>
      <c r="C100">
        <v>2024</v>
      </c>
      <c r="D100" s="53" t="b">
        <f t="shared" si="9"/>
        <v>0</v>
      </c>
      <c r="E100">
        <v>0</v>
      </c>
      <c r="F100">
        <v>0</v>
      </c>
    </row>
    <row r="101" spans="1:6" x14ac:dyDescent="0.3">
      <c r="A101" s="25" t="s">
        <v>45</v>
      </c>
      <c r="B101" s="25" t="s">
        <v>68</v>
      </c>
      <c r="C101">
        <v>2025</v>
      </c>
      <c r="D101" t="b">
        <f t="shared" si="9"/>
        <v>0</v>
      </c>
      <c r="E101">
        <v>0</v>
      </c>
      <c r="F101">
        <v>0</v>
      </c>
    </row>
    <row r="102" spans="1:6" x14ac:dyDescent="0.3">
      <c r="A102" s="25" t="s">
        <v>45</v>
      </c>
      <c r="B102" s="25" t="s">
        <v>68</v>
      </c>
      <c r="C102" t="s">
        <v>41</v>
      </c>
      <c r="D102" t="b">
        <f t="shared" si="9"/>
        <v>1</v>
      </c>
      <c r="E102">
        <v>13529</v>
      </c>
      <c r="F102">
        <v>5368</v>
      </c>
    </row>
    <row r="103" spans="1:6" x14ac:dyDescent="0.3">
      <c r="A103" s="25" t="s">
        <v>45</v>
      </c>
      <c r="B103" s="25" t="s">
        <v>68</v>
      </c>
      <c r="C103" t="s">
        <v>99</v>
      </c>
      <c r="D103" t="b">
        <f t="shared" si="9"/>
        <v>1</v>
      </c>
      <c r="E103">
        <v>29324</v>
      </c>
      <c r="F103">
        <v>10010</v>
      </c>
    </row>
    <row r="104" spans="1:6" x14ac:dyDescent="0.3">
      <c r="A104" s="25" t="s">
        <v>45</v>
      </c>
      <c r="B104" s="25" t="s">
        <v>68</v>
      </c>
      <c r="C104" t="s">
        <v>69</v>
      </c>
      <c r="D104" t="b">
        <f t="shared" si="9"/>
        <v>1</v>
      </c>
      <c r="E104">
        <v>0</v>
      </c>
      <c r="F104">
        <v>0</v>
      </c>
    </row>
    <row r="105" spans="1:6" x14ac:dyDescent="0.3">
      <c r="A105" s="25" t="s">
        <v>45</v>
      </c>
      <c r="B105" s="25" t="s">
        <v>89</v>
      </c>
      <c r="C105">
        <v>2012</v>
      </c>
      <c r="D105" t="b">
        <f t="shared" si="9"/>
        <v>0</v>
      </c>
      <c r="E105">
        <v>19365</v>
      </c>
      <c r="F105">
        <v>450</v>
      </c>
    </row>
    <row r="106" spans="1:6" x14ac:dyDescent="0.3">
      <c r="A106" s="25" t="s">
        <v>45</v>
      </c>
      <c r="B106" s="25" t="s">
        <v>89</v>
      </c>
      <c r="C106">
        <v>2014</v>
      </c>
      <c r="D106" t="b">
        <f t="shared" si="9"/>
        <v>0</v>
      </c>
      <c r="E106">
        <v>1161</v>
      </c>
      <c r="F106">
        <v>46</v>
      </c>
    </row>
    <row r="107" spans="1:6" x14ac:dyDescent="0.3">
      <c r="A107" s="25" t="s">
        <v>45</v>
      </c>
      <c r="B107" s="25" t="s">
        <v>89</v>
      </c>
      <c r="C107">
        <v>2018</v>
      </c>
      <c r="D107" t="b">
        <f t="shared" si="9"/>
        <v>0</v>
      </c>
      <c r="E107">
        <v>3118</v>
      </c>
      <c r="F107">
        <v>213</v>
      </c>
    </row>
    <row r="108" spans="1:6" x14ac:dyDescent="0.3">
      <c r="A108" s="25" t="s">
        <v>45</v>
      </c>
      <c r="B108" s="25" t="s">
        <v>89</v>
      </c>
      <c r="C108">
        <v>2019</v>
      </c>
      <c r="D108" t="b">
        <f t="shared" si="9"/>
        <v>0</v>
      </c>
      <c r="E108">
        <v>17074</v>
      </c>
      <c r="F108">
        <v>5118</v>
      </c>
    </row>
    <row r="109" spans="1:6" x14ac:dyDescent="0.3">
      <c r="A109" s="51" t="s">
        <v>45</v>
      </c>
      <c r="B109" s="25" t="s">
        <v>89</v>
      </c>
      <c r="C109">
        <v>2024</v>
      </c>
      <c r="D109" t="b">
        <f t="shared" si="9"/>
        <v>0</v>
      </c>
      <c r="E109">
        <v>1439</v>
      </c>
      <c r="F109">
        <v>225</v>
      </c>
    </row>
    <row r="110" spans="1:6" x14ac:dyDescent="0.3">
      <c r="A110" s="51" t="s">
        <v>151</v>
      </c>
      <c r="B110" s="25" t="s">
        <v>68</v>
      </c>
      <c r="C110" t="s">
        <v>41</v>
      </c>
      <c r="D110" t="b">
        <f t="shared" si="9"/>
        <v>1</v>
      </c>
      <c r="E110">
        <v>4</v>
      </c>
      <c r="F110">
        <v>0</v>
      </c>
    </row>
    <row r="111" spans="1:6" x14ac:dyDescent="0.3">
      <c r="A111" s="51" t="s">
        <v>637</v>
      </c>
      <c r="B111" s="25" t="s">
        <v>68</v>
      </c>
      <c r="C111" t="s">
        <v>41</v>
      </c>
      <c r="D111" t="b">
        <f t="shared" si="9"/>
        <v>1</v>
      </c>
      <c r="E111">
        <v>0</v>
      </c>
      <c r="F111">
        <v>0</v>
      </c>
    </row>
    <row r="112" spans="1:6" x14ac:dyDescent="0.3">
      <c r="A112" s="51" t="s">
        <v>646</v>
      </c>
      <c r="B112" s="25" t="s">
        <v>414</v>
      </c>
      <c r="C112" t="s">
        <v>41</v>
      </c>
      <c r="D112" t="b">
        <f t="shared" si="9"/>
        <v>1</v>
      </c>
      <c r="E112">
        <v>81</v>
      </c>
      <c r="F112">
        <v>14</v>
      </c>
    </row>
    <row r="113" spans="1:6" x14ac:dyDescent="0.3">
      <c r="A113" s="25" t="s">
        <v>567</v>
      </c>
      <c r="B113" s="25" t="s">
        <v>89</v>
      </c>
      <c r="C113">
        <v>2006</v>
      </c>
      <c r="D113" t="b">
        <f t="shared" si="9"/>
        <v>0</v>
      </c>
      <c r="E113">
        <v>0</v>
      </c>
      <c r="F113">
        <v>0</v>
      </c>
    </row>
    <row r="114" spans="1:6" x14ac:dyDescent="0.3">
      <c r="A114" s="25" t="s">
        <v>567</v>
      </c>
      <c r="B114" s="25" t="s">
        <v>89</v>
      </c>
      <c r="C114">
        <v>2007</v>
      </c>
      <c r="D114" t="b">
        <f t="shared" si="9"/>
        <v>0</v>
      </c>
      <c r="E114">
        <v>0</v>
      </c>
      <c r="F114">
        <v>0</v>
      </c>
    </row>
    <row r="115" spans="1:6" x14ac:dyDescent="0.3">
      <c r="A115" s="25" t="s">
        <v>567</v>
      </c>
      <c r="B115" s="25" t="s">
        <v>89</v>
      </c>
      <c r="C115">
        <v>2017</v>
      </c>
      <c r="D115" t="b">
        <f t="shared" si="9"/>
        <v>0</v>
      </c>
      <c r="E115">
        <v>0</v>
      </c>
      <c r="F115">
        <v>0</v>
      </c>
    </row>
    <row r="116" spans="1:6" x14ac:dyDescent="0.3">
      <c r="A116" s="51" t="s">
        <v>567</v>
      </c>
      <c r="B116" s="25" t="s">
        <v>89</v>
      </c>
      <c r="C116" t="s">
        <v>41</v>
      </c>
      <c r="D116" t="b">
        <f t="shared" si="9"/>
        <v>1</v>
      </c>
      <c r="E116">
        <v>92</v>
      </c>
      <c r="F116">
        <v>8</v>
      </c>
    </row>
    <row r="117" spans="1:6" x14ac:dyDescent="0.3">
      <c r="A117" s="25" t="s">
        <v>473</v>
      </c>
      <c r="B117" s="25" t="s">
        <v>414</v>
      </c>
      <c r="C117">
        <v>2019</v>
      </c>
      <c r="D117" t="b">
        <f t="shared" si="9"/>
        <v>0</v>
      </c>
      <c r="E117">
        <v>0</v>
      </c>
      <c r="F117">
        <v>0</v>
      </c>
    </row>
    <row r="118" spans="1:6" x14ac:dyDescent="0.3">
      <c r="A118" s="25" t="s">
        <v>473</v>
      </c>
      <c r="B118" s="25" t="s">
        <v>414</v>
      </c>
      <c r="C118">
        <v>2024</v>
      </c>
      <c r="D118" t="b">
        <f t="shared" si="9"/>
        <v>0</v>
      </c>
      <c r="E118">
        <v>0</v>
      </c>
      <c r="F118">
        <v>0</v>
      </c>
    </row>
    <row r="119" spans="1:6" x14ac:dyDescent="0.3">
      <c r="A119" s="25" t="s">
        <v>473</v>
      </c>
      <c r="B119" s="25" t="s">
        <v>414</v>
      </c>
      <c r="C119">
        <v>2026</v>
      </c>
      <c r="D119" t="b">
        <f t="shared" si="9"/>
        <v>0</v>
      </c>
      <c r="E119">
        <v>0</v>
      </c>
      <c r="F119">
        <v>0</v>
      </c>
    </row>
    <row r="120" spans="1:6" x14ac:dyDescent="0.3">
      <c r="A120" s="25" t="s">
        <v>473</v>
      </c>
      <c r="B120" s="25" t="s">
        <v>89</v>
      </c>
      <c r="C120">
        <v>2014</v>
      </c>
      <c r="D120" t="b">
        <f t="shared" si="9"/>
        <v>0</v>
      </c>
      <c r="E120">
        <v>0</v>
      </c>
      <c r="F120">
        <v>0</v>
      </c>
    </row>
    <row r="121" spans="1:6" x14ac:dyDescent="0.3">
      <c r="A121" s="25" t="s">
        <v>473</v>
      </c>
      <c r="B121" s="25" t="s">
        <v>89</v>
      </c>
      <c r="C121">
        <v>2023</v>
      </c>
      <c r="D121" t="b">
        <f t="shared" si="9"/>
        <v>0</v>
      </c>
      <c r="E121">
        <v>0</v>
      </c>
      <c r="F121">
        <v>0</v>
      </c>
    </row>
    <row r="122" spans="1:6" x14ac:dyDescent="0.3">
      <c r="A122" s="25" t="s">
        <v>473</v>
      </c>
      <c r="B122" s="25" t="s">
        <v>89</v>
      </c>
      <c r="C122">
        <v>2024</v>
      </c>
      <c r="D122" t="b">
        <f t="shared" si="9"/>
        <v>0</v>
      </c>
      <c r="E122">
        <v>0</v>
      </c>
      <c r="F122">
        <v>0</v>
      </c>
    </row>
    <row r="123" spans="1:6" x14ac:dyDescent="0.3">
      <c r="A123" s="51" t="s">
        <v>473</v>
      </c>
      <c r="B123" s="25" t="s">
        <v>89</v>
      </c>
      <c r="C123">
        <v>2025</v>
      </c>
      <c r="D123" t="b">
        <f t="shared" si="9"/>
        <v>0</v>
      </c>
      <c r="E123">
        <v>0</v>
      </c>
      <c r="F123">
        <v>0</v>
      </c>
    </row>
    <row r="124" spans="1:6" x14ac:dyDescent="0.3">
      <c r="A124" s="25" t="s">
        <v>581</v>
      </c>
      <c r="B124" s="25" t="s">
        <v>414</v>
      </c>
      <c r="C124">
        <v>2020</v>
      </c>
      <c r="D124" t="b">
        <f t="shared" si="9"/>
        <v>0</v>
      </c>
      <c r="E124">
        <v>0</v>
      </c>
      <c r="F124">
        <v>0</v>
      </c>
    </row>
    <row r="125" spans="1:6" x14ac:dyDescent="0.3">
      <c r="A125" s="25" t="s">
        <v>581</v>
      </c>
      <c r="B125" s="25" t="s">
        <v>414</v>
      </c>
      <c r="C125" t="s">
        <v>41</v>
      </c>
      <c r="D125" t="b">
        <f t="shared" si="9"/>
        <v>1</v>
      </c>
      <c r="E125">
        <v>0</v>
      </c>
      <c r="F125">
        <v>0</v>
      </c>
    </row>
    <row r="126" spans="1:6" x14ac:dyDescent="0.3">
      <c r="A126" s="51" t="s">
        <v>581</v>
      </c>
      <c r="B126" s="25" t="s">
        <v>414</v>
      </c>
      <c r="C126" t="s">
        <v>69</v>
      </c>
      <c r="D126" t="b">
        <f t="shared" si="9"/>
        <v>1</v>
      </c>
      <c r="E126">
        <v>0</v>
      </c>
      <c r="F126">
        <v>0</v>
      </c>
    </row>
    <row r="127" spans="1:6" x14ac:dyDescent="0.3">
      <c r="A127" s="51" t="s">
        <v>587</v>
      </c>
      <c r="B127" s="25" t="s">
        <v>68</v>
      </c>
      <c r="C127" t="s">
        <v>41</v>
      </c>
      <c r="D127" t="b">
        <f t="shared" si="9"/>
        <v>1</v>
      </c>
      <c r="E127">
        <v>117</v>
      </c>
      <c r="F127">
        <v>15</v>
      </c>
    </row>
    <row r="128" spans="1:6" x14ac:dyDescent="0.3">
      <c r="A128" s="51" t="s">
        <v>711</v>
      </c>
      <c r="B128" s="25" t="s">
        <v>68</v>
      </c>
      <c r="C128" t="s">
        <v>41</v>
      </c>
      <c r="D128" t="b">
        <f t="shared" si="9"/>
        <v>1</v>
      </c>
      <c r="E128">
        <v>180</v>
      </c>
      <c r="F128">
        <v>29</v>
      </c>
    </row>
    <row r="129" spans="3:3" x14ac:dyDescent="0.3">
      <c r="C129" t="s">
        <v>726</v>
      </c>
    </row>
  </sheetData>
  <autoFilter ref="A2:F129" xr:uid="{4829FE37-4609-4725-B1DE-C784F7EDF11B}"/>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f86abcd-8b29-470d-a083-263790f8059b" xsi:nil="true"/>
    <lcf76f155ced4ddcb4097134ff3c332f xmlns="e8f18764-95a0-43ac-809f-d7a2d88dc90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16" ma:contentTypeDescription="Create a new document." ma:contentTypeScope="" ma:versionID="b0751b7b6c82f266b5672b3854044191">
  <xsd:schema xmlns:xsd="http://www.w3.org/2001/XMLSchema" xmlns:xs="http://www.w3.org/2001/XMLSchema" xmlns:p="http://schemas.microsoft.com/office/2006/metadata/properties" xmlns:ns2="e8f18764-95a0-43ac-809f-d7a2d88dc902" xmlns:ns3="8f86abcd-8b29-470d-a083-263790f8059b" targetNamespace="http://schemas.microsoft.com/office/2006/metadata/properties" ma:root="true" ma:fieldsID="b3f06d2713471b38e1463207ac18d21f" ns2:_="" ns3:_="">
    <xsd:import namespace="e8f18764-95a0-43ac-809f-d7a2d88dc902"/>
    <xsd:import namespace="8f86abcd-8b29-470d-a083-263790f805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86abcd-8b29-470d-a083-263790f805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0f8f20f-f079-40a3-b2ad-fc8fa7942f85}" ma:internalName="TaxCatchAll" ma:showField="CatchAllData" ma:web="8f86abcd-8b29-470d-a083-263790f8059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CD6F88-792E-430F-B16B-550AC75322FE}">
  <ds:schemaRefs>
    <ds:schemaRef ds:uri="http://schemas.microsoft.com/sharepoint/v3/contenttype/forms"/>
  </ds:schemaRefs>
</ds:datastoreItem>
</file>

<file path=customXml/itemProps2.xml><?xml version="1.0" encoding="utf-8"?>
<ds:datastoreItem xmlns:ds="http://schemas.openxmlformats.org/officeDocument/2006/customXml" ds:itemID="{16C2B61F-E724-4B99-BDC6-44C014B69E1C}">
  <ds:schemaRefs>
    <ds:schemaRef ds:uri="http://schemas.microsoft.com/office/2006/metadata/properties"/>
    <ds:schemaRef ds:uri="http://schemas.microsoft.com/office/infopath/2007/PartnerControls"/>
    <ds:schemaRef ds:uri="8f86abcd-8b29-470d-a083-263790f8059b"/>
    <ds:schemaRef ds:uri="e8f18764-95a0-43ac-809f-d7a2d88dc902"/>
  </ds:schemaRefs>
</ds:datastoreItem>
</file>

<file path=customXml/itemProps3.xml><?xml version="1.0" encoding="utf-8"?>
<ds:datastoreItem xmlns:ds="http://schemas.openxmlformats.org/officeDocument/2006/customXml" ds:itemID="{128B2810-440C-40D6-95A6-218B9AE5BE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Table of Contents</vt:lpstr>
      <vt:lpstr>Milestones</vt:lpstr>
      <vt:lpstr>Required Reductions</vt:lpstr>
      <vt:lpstr>Target Milestones</vt:lpstr>
      <vt:lpstr>All Projects</vt:lpstr>
      <vt:lpstr>All Projects Pivot</vt:lpstr>
      <vt:lpstr>Project Table</vt:lpstr>
      <vt:lpstr>EWCS</vt:lpstr>
      <vt:lpstr>FDACS</vt:lpstr>
      <vt:lpstr>Tidal_BMAP_Subwatershed</vt:lpstr>
      <vt:lpstr>TSR</vt:lpstr>
      <vt:lpstr>ValSub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Morgan</dc:creator>
  <cp:keywords/>
  <dc:description/>
  <cp:lastModifiedBy>Frick, Marcy</cp:lastModifiedBy>
  <cp:revision/>
  <dcterms:created xsi:type="dcterms:W3CDTF">2023-07-17T16:12:36Z</dcterms:created>
  <dcterms:modified xsi:type="dcterms:W3CDTF">2024-10-28T21:14:28Z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y fmtid="{D5CDD505-2E9C-101B-9397-08002B2CF9AE}" pid="3" name="MediaServiceImageTags">
    <vt:lpwstr/>
  </property>
</Properties>
</file>