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filterPrivacy="1" defaultThemeVersion="164011"/>
  <bookViews>
    <workbookView xWindow="0" yWindow="0" windowWidth="12240" windowHeight="5568"/>
  </bookViews>
  <sheets>
    <sheet name="Task 2" sheetId="1" r:id="rId1"/>
    <sheet name="LU_Key" sheetId="3" r:id="rId2"/>
  </sheets>
  <externalReferences>
    <externalReference r:id="rId3"/>
  </externalReferences>
  <definedNames>
    <definedName name="_xlnm._FilterDatabase" localSheetId="0" hidden="1">'Task 2'!$A$1:$B$66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7" i="3" l="1"/>
  <c r="E167" i="3"/>
  <c r="D167" i="3"/>
  <c r="F166" i="3"/>
  <c r="E166" i="3"/>
  <c r="D166" i="3"/>
  <c r="F165" i="3"/>
  <c r="E165" i="3"/>
  <c r="D165" i="3"/>
  <c r="F164" i="3"/>
  <c r="E164" i="3"/>
  <c r="D164" i="3"/>
  <c r="F163" i="3"/>
  <c r="E163" i="3"/>
  <c r="D163" i="3"/>
  <c r="F162" i="3"/>
  <c r="E162" i="3"/>
  <c r="D162" i="3"/>
  <c r="F161" i="3"/>
  <c r="E161" i="3"/>
  <c r="D161" i="3"/>
  <c r="F159" i="3"/>
  <c r="E159" i="3"/>
  <c r="D159" i="3"/>
  <c r="F158" i="3"/>
  <c r="E158" i="3"/>
  <c r="D158" i="3"/>
  <c r="F157" i="3"/>
  <c r="E157" i="3"/>
  <c r="D157" i="3"/>
  <c r="F156" i="3"/>
  <c r="E156" i="3"/>
  <c r="D156" i="3"/>
  <c r="F155" i="3"/>
  <c r="E155" i="3"/>
  <c r="D155" i="3"/>
  <c r="F154" i="3"/>
  <c r="E154" i="3"/>
  <c r="D154" i="3"/>
  <c r="F152" i="3"/>
  <c r="E152" i="3"/>
  <c r="D152" i="3"/>
  <c r="F151" i="3"/>
  <c r="E151" i="3"/>
  <c r="D151" i="3"/>
  <c r="F150" i="3"/>
  <c r="E150" i="3"/>
  <c r="D150" i="3"/>
  <c r="F149" i="3"/>
  <c r="E149" i="3"/>
  <c r="D149" i="3"/>
  <c r="F147" i="3"/>
  <c r="E147" i="3"/>
  <c r="D147" i="3"/>
  <c r="F145" i="3"/>
  <c r="E145" i="3"/>
  <c r="D145" i="3"/>
  <c r="F143" i="3"/>
  <c r="E143" i="3"/>
  <c r="D143" i="3"/>
  <c r="F142" i="3"/>
  <c r="E142" i="3"/>
  <c r="D142" i="3"/>
  <c r="F141" i="3"/>
  <c r="E141" i="3"/>
  <c r="D141" i="3"/>
  <c r="F140" i="3"/>
  <c r="E140" i="3"/>
  <c r="D140" i="3"/>
  <c r="F139" i="3"/>
  <c r="E139" i="3"/>
  <c r="D139" i="3"/>
  <c r="F137" i="3"/>
  <c r="E137" i="3"/>
  <c r="D137"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16" i="3"/>
  <c r="E116" i="3"/>
  <c r="D116" i="3"/>
  <c r="F115" i="3"/>
  <c r="E115" i="3"/>
  <c r="D115" i="3"/>
  <c r="F114" i="3"/>
  <c r="E114" i="3"/>
  <c r="D114" i="3"/>
  <c r="F112" i="3"/>
  <c r="E112" i="3"/>
  <c r="D112" i="3"/>
  <c r="F111" i="3"/>
  <c r="E111" i="3"/>
  <c r="D111" i="3"/>
  <c r="F110" i="3"/>
  <c r="E110" i="3"/>
  <c r="D110" i="3"/>
  <c r="F109" i="3"/>
  <c r="E109" i="3"/>
  <c r="D109" i="3"/>
  <c r="F106" i="3"/>
  <c r="E106" i="3"/>
  <c r="D106" i="3"/>
  <c r="F104" i="3"/>
  <c r="E104" i="3"/>
  <c r="D104" i="3"/>
  <c r="F102" i="3"/>
  <c r="E102" i="3"/>
  <c r="D102" i="3"/>
  <c r="F101" i="3"/>
  <c r="E101" i="3"/>
  <c r="D101" i="3"/>
  <c r="F99" i="3"/>
  <c r="E99" i="3"/>
  <c r="D99" i="3"/>
  <c r="F98" i="3"/>
  <c r="E98" i="3"/>
  <c r="D98" i="3"/>
  <c r="F97" i="3"/>
  <c r="E97" i="3"/>
  <c r="D97" i="3"/>
  <c r="F96" i="3"/>
  <c r="E96" i="3"/>
  <c r="D96" i="3"/>
  <c r="F95" i="3"/>
  <c r="E95" i="3"/>
  <c r="D95" i="3"/>
  <c r="F94" i="3"/>
  <c r="E94" i="3"/>
  <c r="D94" i="3"/>
  <c r="F93" i="3"/>
  <c r="E93" i="3"/>
  <c r="D93" i="3"/>
  <c r="F90" i="3"/>
  <c r="E90" i="3"/>
  <c r="D90" i="3"/>
  <c r="F89" i="3"/>
  <c r="E89" i="3"/>
  <c r="D89" i="3"/>
  <c r="F86" i="3"/>
  <c r="E86" i="3"/>
  <c r="D86" i="3"/>
  <c r="F84" i="3"/>
  <c r="E84" i="3"/>
  <c r="D84" i="3"/>
  <c r="F83" i="3"/>
  <c r="E83" i="3"/>
  <c r="D83" i="3"/>
  <c r="F82" i="3"/>
  <c r="E82" i="3"/>
  <c r="D82" i="3"/>
  <c r="F80" i="3"/>
  <c r="E80" i="3"/>
  <c r="D80" i="3"/>
  <c r="F78" i="3"/>
  <c r="E78" i="3"/>
  <c r="D78" i="3"/>
  <c r="F77" i="3"/>
  <c r="E77" i="3"/>
  <c r="D77" i="3"/>
  <c r="F76" i="3"/>
  <c r="E76" i="3"/>
  <c r="D76" i="3"/>
  <c r="F75" i="3"/>
  <c r="E75" i="3"/>
  <c r="D75" i="3"/>
  <c r="F74" i="3"/>
  <c r="E74" i="3"/>
  <c r="D74" i="3"/>
  <c r="F73" i="3"/>
  <c r="E73" i="3"/>
  <c r="D73" i="3"/>
  <c r="F72" i="3"/>
  <c r="E72" i="3"/>
  <c r="K13" i="3" s="1"/>
  <c r="D72" i="3"/>
  <c r="F70" i="3"/>
  <c r="E70" i="3"/>
  <c r="D70" i="3"/>
  <c r="F67" i="3"/>
  <c r="E67" i="3"/>
  <c r="D67" i="3"/>
  <c r="F66" i="3"/>
  <c r="L14" i="3" s="1"/>
  <c r="E66" i="3"/>
  <c r="D66" i="3"/>
  <c r="F65" i="3"/>
  <c r="E65" i="3"/>
  <c r="D65" i="3"/>
  <c r="F62" i="3"/>
  <c r="L11" i="3" s="1"/>
  <c r="E62" i="3"/>
  <c r="D62" i="3"/>
  <c r="F61" i="3"/>
  <c r="E61" i="3"/>
  <c r="D61" i="3"/>
  <c r="F60" i="3"/>
  <c r="L12" i="3" s="1"/>
  <c r="E60" i="3"/>
  <c r="K12" i="3" s="1"/>
  <c r="D60" i="3"/>
  <c r="F59" i="3"/>
  <c r="E59" i="3"/>
  <c r="K16" i="3" s="1"/>
  <c r="D59" i="3"/>
  <c r="F58" i="3"/>
  <c r="E58" i="3"/>
  <c r="D58" i="3"/>
  <c r="F57" i="3"/>
  <c r="E57" i="3"/>
  <c r="D57" i="3"/>
  <c r="F54" i="3"/>
  <c r="E54" i="3"/>
  <c r="D54" i="3"/>
  <c r="F53" i="3"/>
  <c r="E53" i="3"/>
  <c r="D53" i="3"/>
  <c r="F52" i="3"/>
  <c r="E52" i="3"/>
  <c r="D52" i="3"/>
  <c r="F51" i="3"/>
  <c r="E51" i="3"/>
  <c r="D51" i="3"/>
  <c r="F50" i="3"/>
  <c r="E50" i="3"/>
  <c r="D50" i="3"/>
  <c r="F48" i="3"/>
  <c r="E48" i="3"/>
  <c r="D48" i="3"/>
  <c r="F47" i="3"/>
  <c r="E47" i="3"/>
  <c r="D47" i="3"/>
  <c r="F46" i="3"/>
  <c r="E46" i="3"/>
  <c r="D46" i="3"/>
  <c r="F45" i="3"/>
  <c r="E45" i="3"/>
  <c r="D45" i="3"/>
  <c r="F43" i="3"/>
  <c r="E43" i="3"/>
  <c r="D43" i="3"/>
  <c r="F42" i="3"/>
  <c r="E42" i="3"/>
  <c r="D42" i="3"/>
  <c r="F40" i="3"/>
  <c r="E40" i="3"/>
  <c r="D40" i="3"/>
  <c r="F39" i="3"/>
  <c r="E39" i="3"/>
  <c r="D39" i="3"/>
  <c r="F37" i="3"/>
  <c r="E37" i="3"/>
  <c r="D37" i="3"/>
  <c r="F36" i="3"/>
  <c r="E36" i="3"/>
  <c r="D36" i="3"/>
  <c r="F33" i="3"/>
  <c r="E33" i="3"/>
  <c r="D33" i="3"/>
  <c r="F32" i="3"/>
  <c r="L9" i="3" s="1"/>
  <c r="E32" i="3"/>
  <c r="D32" i="3"/>
  <c r="F31" i="3"/>
  <c r="E31" i="3"/>
  <c r="D31" i="3"/>
  <c r="F29" i="3"/>
  <c r="E29" i="3"/>
  <c r="D29" i="3"/>
  <c r="F28" i="3"/>
  <c r="E28" i="3"/>
  <c r="D28" i="3"/>
  <c r="F26" i="3"/>
  <c r="E26" i="3"/>
  <c r="D26" i="3"/>
  <c r="F24" i="3"/>
  <c r="E24" i="3"/>
  <c r="D24" i="3"/>
  <c r="F22" i="3"/>
  <c r="E22" i="3"/>
  <c r="D22" i="3"/>
  <c r="F21" i="3"/>
  <c r="E21" i="3"/>
  <c r="D21" i="3"/>
  <c r="F19" i="3"/>
  <c r="E19" i="3"/>
  <c r="D19" i="3"/>
  <c r="F18" i="3"/>
  <c r="E18" i="3"/>
  <c r="K6" i="3" s="1"/>
  <c r="D18" i="3"/>
  <c r="F17" i="3"/>
  <c r="E17" i="3"/>
  <c r="D17" i="3"/>
  <c r="F16" i="3"/>
  <c r="E16" i="3"/>
  <c r="D16" i="3"/>
  <c r="F14" i="3"/>
  <c r="E14" i="3"/>
  <c r="D14" i="3"/>
  <c r="F13" i="3"/>
  <c r="E13" i="3"/>
  <c r="D13" i="3"/>
  <c r="F12" i="3"/>
  <c r="E12" i="3"/>
  <c r="D12" i="3"/>
  <c r="K11" i="3"/>
  <c r="F11" i="3"/>
  <c r="L5" i="3" s="1"/>
  <c r="E11" i="3"/>
  <c r="K5" i="3" s="1"/>
  <c r="D11" i="3"/>
  <c r="F9" i="3"/>
  <c r="E9" i="3"/>
  <c r="D9" i="3"/>
  <c r="L8" i="3"/>
  <c r="K8" i="3"/>
  <c r="F8" i="3"/>
  <c r="E8" i="3"/>
  <c r="D8" i="3"/>
  <c r="F7" i="3"/>
  <c r="E7" i="3"/>
  <c r="D7" i="3"/>
  <c r="F6" i="3"/>
  <c r="E6" i="3"/>
  <c r="D6" i="3"/>
  <c r="F5" i="3"/>
  <c r="E5" i="3"/>
  <c r="D5" i="3"/>
  <c r="L10" i="3" l="1"/>
  <c r="K18" i="3"/>
  <c r="L15" i="3"/>
  <c r="K14" i="3"/>
  <c r="L13" i="3"/>
  <c r="L17" i="3"/>
  <c r="L19" i="3"/>
  <c r="L18" i="3"/>
  <c r="K4" i="3"/>
  <c r="L6" i="3"/>
  <c r="K9" i="3"/>
  <c r="K19" i="3"/>
  <c r="L4" i="3"/>
  <c r="L7" i="3"/>
  <c r="K10" i="3"/>
  <c r="K7" i="3"/>
  <c r="K15" i="3"/>
  <c r="L16" i="3"/>
  <c r="K17" i="3"/>
  <c r="K20" i="3" l="1"/>
  <c r="L20" i="3"/>
</calcChain>
</file>

<file path=xl/sharedStrings.xml><?xml version="1.0" encoding="utf-8"?>
<sst xmlns="http://schemas.openxmlformats.org/spreadsheetml/2006/main" count="396" uniqueCount="318">
  <si>
    <t>FFBF</t>
  </si>
  <si>
    <t>Stakeholders Comments</t>
  </si>
  <si>
    <t>FDACS</t>
  </si>
  <si>
    <t>Page 22, Last Paragraph:  Why were the PET data from WBAN 12835 not used?  All data for the remaining climate variables were used from WBAN 12835.</t>
  </si>
  <si>
    <t>Besides calibration, the model should also be verified using unseen data set which is not involved in calibration. Model verification is important to validate that the model is reliable for further application.</t>
  </si>
  <si>
    <t>SFWMD</t>
  </si>
  <si>
    <t>As indicated in the review for Task 1, groundwater is a critical part in south Florida hydrology. There is no groundwater calibration involved in the document. HSPF only simulates the shallow aquifer. Thus, data of shallow aquifer wells over the watershed could be used in model groundwater calibration. At a minimum, the document should address the interaction between surface water and groundwater.</t>
  </si>
  <si>
    <t>Statistics for model performance evaluation should also be done on daily data base, in which the negative flow could be removed for the tidal sites.</t>
  </si>
  <si>
    <t>The negative flow should not be removed for monthly flow comparison.</t>
  </si>
  <si>
    <t>Please clarify why the measured flow of Hancock was not included in model evaluation?</t>
  </si>
  <si>
    <t>Flow data at S-235 are available in DBHYDRO since 1976, and may be used for model development.</t>
  </si>
  <si>
    <t>Both monthly flow and daily flow comparisons for USGS 02293055 (Orange River) (Figure A-37 and Figure A-38, respectively) show model overestimated the flow at August, September, and October in 2011. Please check the NexRad rainfall data for those three months.</t>
  </si>
  <si>
    <t>In upstream S-79 (C-43 Basin), measured flow are available about one year in three tributaries (see Figure 1). This means the three tributaries were calibrated with very limited data and all other tributaries in C-43 were not calibrated with measured flow. It may be questioned how reliable the model simulation is in those tributaries (which covers most of the C-43 Basin). This issue should be addressed in the document.</t>
  </si>
  <si>
    <t>Section 3.1.1, besides 8 reaches identified as tidal influenced, there are other tributaries such as Daughtrey Creek and Trout Creek. They may be added to the list.</t>
  </si>
  <si>
    <t>Table 6 (Page 21 of 226), the table lists the annually averaged rainfall over the years of period of record for rainfall comparison. The difference were averaged out in this way. The rainfall with first tree maximum difference should be listed for each site (if not listed every year).</t>
  </si>
  <si>
    <t>In DBHYDRO, spatial potential ET and reference ET are available for the Caloosahatchee River Watershed. They may better represent the spatial variation of ET than AFSIR simulation results.</t>
  </si>
  <si>
    <t>The concentrations of pollutants from septic tanks were identified in the document, but the flow quantity data from the septic tanks were not given.</t>
  </si>
  <si>
    <t>Figure 18, in the area of City of Cape Coral, there are no septic tanks which is unusual. Please confirm.</t>
  </si>
  <si>
    <t>On page 72 of 226, from first paragraph to the third paragraph, many reach #’s were mentioned, such as Reach 219, Reach 213, etc. A map showing location of those reaches would be helpful to include.</t>
  </si>
  <si>
    <t>Suggest adding a section to address boundary condition used in the modeling, including upper boundary condition at S-77 (and any others) and external source list/location.</t>
  </si>
  <si>
    <t>On Figure 12, in the area in the City of Coral and Ft. Myers, the color shows the land use as row and field crops, however this land use type is designated as urban.</t>
  </si>
  <si>
    <t>The report is for the most part clearly written and well organized. The reviewers agree that the extension of the model through 2014 is warranted, and agree that the update of the model subbasin delineations is an important part of the effort. The efforts to add land use classifications including new agricultural classifications, and development of the irrigation demands, should improve the model's capabilities as well.</t>
  </si>
  <si>
    <t>It should be confirmed that the updated land use addresses stakeholder concerns regarding appropriate land use for the model effort.</t>
  </si>
  <si>
    <t>The inclusion of reuse facilities and septic systems in the model is appropriate, but it should be ensured that the best possible information is used to obtain loadings (both hydrologic and water quality) as accurately as possible, as these are likely to play an important part in TMDL development. In addition to the Manatee County reclaimed water information, the Tampa Bay Estuary Program has been collecting loading data for reuse facilities within its watershed for more than two decades, and it may be worthwhile to evaluate these data for information that may be helpful in developing more appropriate loadings for reuse facilities. Similarly, the most current information should be used to develop appropriate loading attenuation for septics.</t>
  </si>
  <si>
    <t>In 1.0 Introduction, the second paragraph starts with "The second task in this project..." Please identify the first task prior to summarizing the second task.</t>
  </si>
  <si>
    <t>In 2.0 Summary, the first bullet point references the "2014 HSPF Model" without prior definition of what the 2014 HSPF Model is. Similarly, the 10th bullet point references the "2017 HSPF Model", which should also be clearly defined. Again in Section 3.1, the 2009 HSPF Model is referenced, please clearly define (it's easy to forget that not everyone may understand the shorthand references used by the modelers intimately involved with the work itself).</t>
  </si>
  <si>
    <t>Please review figures to ensure that the edges are not clipped, this may be a function of the document provided for review as a Word document.</t>
  </si>
  <si>
    <t>In 3.1 Subbasin Delineations, second paragraph, after mention of S-77 and S-78 structures, please reference Figure 2 so that readers may locate these structures.</t>
  </si>
  <si>
    <t>Table 2, is the title correct, this provides the "annual percent incompleteness"? Or should this be "percent completeness" (as in Table 3)?</t>
  </si>
  <si>
    <t>Additional sensitivity analyses are suggested to include the effects of variation in input data. For example, the NEXRAD data on average show a higher volume of annual precipitation than do the data measured at SOD and Lee County stations. By evaluating the sensitivity of the output with respect to rainfall input data (i.e., decrease and increase NEXRAD-based rainfall by 20%), stakeholder concerns can be better addressed and a more detailed data comparison can be accomplished.</t>
  </si>
  <si>
    <t>Table 7, please include rainfall units in this and following tables.</t>
  </si>
  <si>
    <t>Section 3.2.5, third paragraph, the last sentence notes that "...data from WBAN 12835 were used for all climate variables, with the exception of PET". Please include immediately following the source of the PET data, at least as a reference to the full description elsewhere in the text (last paragraph of the section).</t>
  </si>
  <si>
    <t>Section 3.2.5. The last sentence states “Table 10 shows a comparison between annual ET totals for each NEXRAD zone and S78W for the model simulation period.” Please provide a summary assessment of the information in this table.</t>
  </si>
  <si>
    <t>In Section 3.3.3 Land Use Processing, the report uses Sutherland's (1995) methods. In Sutherland’s equations, instead of area, the EIA and MIA should be defined as the portion of the area as a percentage (%). The paraphrases in the text describing the three category do not seem to properly match the descriptions of Sutherland’s (1995), as provided below: (table of comparison can be found in RAW comment sheet)</t>
  </si>
  <si>
    <t>In Figure 15, it would be helpful to add other identifiers to the waterways, for C-2, Roberts Canal, Fast Creek.</t>
  </si>
  <si>
    <t>In Section 3.4.3, next to last paragraph, last sentence notes that "When insufficient quantities were available, the HSPF model would augment the withdrawn flow with water from an external source, causing an overall increase in baseflows in the model." How often does this happen? What is the relative increase in baseflows due to this?</t>
  </si>
  <si>
    <t>In Section 3.5.1 Available Data, the method to fill the missing data for point sources and reuse facilities is described as follows (first paragraph): “...if a facility has total nitrogen (TN) data for ten years of the modeling period, the long-term average of the measured data was used to represent the expected TN concentration for the remaining portion of the simulation period, where data were unavailable”. Nutrient data may exhibit strong monthly/seasonal trends. It is suggested that the data be evaluated and consideration be given to utilizing monthly/seasonal means instead of the long-term average for the facility.</t>
  </si>
  <si>
    <t>In Section 3.7.1 Parameterization Adjustment, the description in the first bullet point (for BASETP) ended with “However, the current configuration appears to be well beyond that range and is applied to all land uses,” and the description in the last bullet point (for AGWRC) ended with “Although this is the maximum possible value for AGWRC and thus not outside of the recommended range, it is high for south Florida.” What adjustments if any have been done for these two parameters?</t>
  </si>
  <si>
    <t>In Section 3.7.2 Parameter Sensitivity Analysis, the third paragraph states: “Decreasing INFILT by 50% caused model instability, and the HSPF model terminated on July 4, 2008. Therefore, to evaluate INFILT sensitivity, the model results from January 1, 1996 through July 4, 2008 were used (Baseline-2008). For all other parameter sensitivities, the full model simulation period from January 1, 1996 through December 31, 2014 was used (Baseline-2014).” It is a common modeling practice to reduce % change in parameters during sensitivity analysis. If a 50% change in INFILT caused model instability, then a 25% change may be used. The subsequent discussion of the results from the terminated run due to instability should be discarded.</t>
  </si>
  <si>
    <t>In Section 3.8.1, a map would be helpful for reference in the first paragraph, with the Industrial Canal and structures discussed included. The same holds for Section 3.8.2 (Jacks Branch), and 3.8.3 (Fast Creek).</t>
  </si>
  <si>
    <t>In Section 3.8.2 Jacks Branch, the fourth paragraph states: “There was a relationship between rainfall events greater than 1 inch and storm flows (R2=0.35 for total storm flow volume and R2=0.41 for deficit storm flow volume) as shown in Figure 19". Total storm flow volume is not presented in Figure 19.</t>
  </si>
  <si>
    <t>In Section 3.8.3 Fast Creek, the third paragraph states: “Tetra Tech was able to identify a relationship between precipitation and total storm flow volume and deficit storm flow volume when total rainfall was greater than 1 inch using 7-day moving rainfall total during the wet months (R2=0.63) (Figure 22).” Total storm flow volume is not presented in Figure 22.</t>
  </si>
  <si>
    <t>In Section 4.2 Calibration Issues, Issue #2 last sentence: “A portion of the flow inputs into the Industrial Canal are routed to the interior of the S-4 basin at times, which causes the visual under simulation at USGS 26451408150700.” What is “the visual”? The recommendation for Issue #2 is also missing.</t>
  </si>
  <si>
    <t>Regarding land use and reducing the number of classifications including residential:  Development (including residential, commercial, industrial) prior to surface water permit criteria (1982?) will not likely have BMPs in place and therefore increased loading as compared to more recently designed and permitted projects. Will delineating these provide more accurate results?</t>
  </si>
  <si>
    <t>Lee County</t>
  </si>
  <si>
    <t>Lee County has several stage recorders in the study footprint, and the data is on our web site.  Also, Lehigh Acres Municipal Services District may have stage or flow data within this area</t>
  </si>
  <si>
    <t>ATM</t>
  </si>
  <si>
    <t xml:space="preserve">Please discuss further why the water demand calculated by the irrigation algorithm was not checked against available pumping data available from the SFWMD Water Use Permitting Compliance data base or from the major water users themselves if available. It was mentioned in the meeting that the data to do that type of comparison was pursued but was found to be not available. Since SFWMD water use permits typically have a permit condition that states monthly withdrawals for each pumping facility shall be submitted to the District on a quarterly basis as part of their permit compliance, it seems that the SFWMD would have this data if not immediately available from the individual water user. </t>
  </si>
  <si>
    <t>A discussion of water quality was contained in the technical memorandum related to reuse facilities, point sources and septic tanks. It was mentioned in the Task 1 memo that irrigation water quality would be passed back to the fields for surface water sources but not for groundwater sources.  Please discuss how irrigation water quality from both surface and groundwater sources will be passed back to the fields and accounted for in the HSPF simulation.</t>
  </si>
  <si>
    <t>Section 3.3.2 discusses the pervious land use coverage comparison between the three SFWMD LULC coverages. It states in the first paragraph that, “For the analysis, Tetra Tech reduced the total number of land use classifications provided by SFWMD by grouping similar land uses (i.e. all 1000 level land use classifications were group together as Low Density Residential). The reduced land use classifications will be used to assign runoff and nutrient loads in the Caloosahatchee River Watershed HSPF model.”  However, later contents of the memo present information on other components of the 1000 level land use classifications including medium- and high-density residential.  Please provide additional discussion on what was done for the land use coverage comparison that better explains this apparent contradiction.</t>
  </si>
  <si>
    <t>Please discuss how the reuse quantities will be distributed over the land surface in the 2017 HSPF model</t>
  </si>
  <si>
    <t>Popash Creek – Given the differing model performance for the two time periods, did a structural change in the basin occur in late 2010 that has affected observed flow but is not contained in the model? In general, the model appears to be overestimating flow.</t>
  </si>
  <si>
    <t>Aries Canal – Are the graphs shown reflective of the parameter adjustments attempted? Was the possibility of basin inter-connections at higher flows investigated?</t>
  </si>
  <si>
    <t>San Carlos Canal – Are the graphs shown reflective of the parameter adjustments attempted? Was the possibility of basin inter-connections at higher flows investigated?</t>
  </si>
  <si>
    <t>Courtney Canal – Model predictions show a pattern similar to that of San Carlos Canal. The memo does not discuss whether any parameter adjustments were attempted to improve calibration. Please discuss.</t>
  </si>
  <si>
    <t>As for the Task 2 report, it should be ensured that the best possible information is used to obtain loadings (both hydrologic and water quality) as accurately as possible from point sources, as these are likely to play an important part in TMDL development. In addition to the information presented in the Task 2 report used for filling missing information, the Tampa Bay Estuary Program has been collecting loading data for both direct surface water discharge and reuse facilities within its watershed for more than two decades, and it may be worthwhile to evaluate these data for information that may be helpful in developing more appropriate concentrations for filling missing information for facility discharges.</t>
  </si>
  <si>
    <t>This sentence has been updated in the text.</t>
  </si>
  <si>
    <t>This was a mistake in the GIS layer file and was not a mistake in the model setup. The GIS layer file and associated figure has been updated and corrected in the report.</t>
  </si>
  <si>
    <t>Text has been updated for clarification. This comparison included all rainfall events, including those less than 1 inch and those greater than 1 inch.</t>
  </si>
  <si>
    <t>Text has been updated for clarification and specifically states what work was completed as part of Task 1.</t>
  </si>
  <si>
    <t>We did not see any issues with the figure clipping in the memorandum or associated appendix.</t>
  </si>
  <si>
    <t>The figure reference has been included in the memo.</t>
  </si>
  <si>
    <t>The table title should be percent completeness, and this has been corrected in the memo.</t>
  </si>
  <si>
    <t>The text provided has been updated to give a better explanation of the work done by Sutherland and the processing conducted.</t>
  </si>
  <si>
    <t>The text has been updated to provide clarification.</t>
  </si>
  <si>
    <t>The 9-inch rainfall difference may be due to the incomplete data records, if the data records were missing during periods of large rainfall. In addition, SOD 0837397 is located at in Tampa, which may experience different rainfall totals that Zone 1.</t>
  </si>
  <si>
    <t>The impervious land use coverage was reprocessed to move the Rangeland/Unimproved Pasture/Woodland Pasture/Shrub into the Agricultural Impervious classification.</t>
  </si>
  <si>
    <t>The time unit varies but typically it is listed as monthly average. Water quality concentrations are also listed as monthly average.</t>
  </si>
  <si>
    <t>The USGS states that while data overall for the flow stations are Fair, daily data are frequently rated as Poor. For this reason, a daily comparison would not provide additional information that could be informative to the model calibration.</t>
  </si>
  <si>
    <t>Limited flow data are available at tributaries draining to the Caloosahatchee River upstream of S-79. However, two long-term stations were available, Orange River and Telegraph Creek, that were relatively unimpeded and with large watersheds that had some similar land uses to those upstream of S-79. Calibration was performed at these locations and, overall, it was good. In addition, special attention was paid to ensure that the hydraulics were setup as close to reality as possible in the agricultural areas of the watershed.</t>
  </si>
  <si>
    <t>The ET data in DBHYDRO were reviewed when evaluating data sources for PET in the model. Please see Table 10 and Section 3.2.5 for additional information. The SFWMD data were provided on a daily basis, and were only available at a single point in the watershed. Both the WBAN and AFSIRS model provided a finer temporal resolution of PET. In addition, the AFSIRS model provided variation of ET over the watershed, which allowed PET to be varied by zone, as appropriate.</t>
  </si>
  <si>
    <t>The septic system flows have been included in the updated memo.</t>
  </si>
  <si>
    <t>Septic systems located within the City of Cape Coral have been included in the updated memo.</t>
  </si>
  <si>
    <t>A new Section 3.1.3 discussing the boundary condition information has been included.</t>
  </si>
  <si>
    <t>We appreciate this comment.</t>
  </si>
  <si>
    <t>The department worked with stakeholders to identify land uses that should have their own classifications, such as specific agricultural land uses and the Florida Department of Transportation land use. These have been incorporated in the model. In the comments received on the Task 2 memo, FDACS requested a change to the impervious classification, which has been updated meet their request.</t>
  </si>
  <si>
    <t>Text was added to the Introduction section of the memo that provides the naming convention used to describe the modeling work done on the Caloosahatchee HSPF models.</t>
  </si>
  <si>
    <t>Units were added to Tables 7-9.</t>
  </si>
  <si>
    <t>The map has been updated to identify the names of all of the reaches in the waterbody.</t>
  </si>
  <si>
    <t>There can be a seasonal trend in water quality data. However, there were not enough available data to distinguish a seasonal or monthly trend in water quality; therefore, the long-term average was used.</t>
  </si>
  <si>
    <t>During model development, we requested the water pumping records from various sources but this information was not available.</t>
  </si>
  <si>
    <t xml:space="preserve">Thank you for comment. Additional analysis comparing data will not be performed at this time. </t>
  </si>
  <si>
    <t>Approximately half of the stations have more than 100 sampling points, which allows the model to track prediction of water quality over multiple seasons, years, and climatic conditions. These data will be adequate to determine long-term patterns in water quality as part of Task 3.</t>
  </si>
  <si>
    <t>Based on the recommendation of FDACS, pasture land is no longer irrigated. According the 2010 FSAID geospatial data, approximately 1,292 acres of pasture land were irrigated in the Caloosahatchee Watershed. However, these areas are no longer irrigated in the HSPF model.</t>
  </si>
  <si>
    <t>This text was corrected. The text now notes that there are 23 active rain gages maintained by Lee County.</t>
  </si>
  <si>
    <t>Flow comparison to tidal flows is available in the Task 5 memo. The focus of the Task 2 memo is on the model calibration for the watershed flows; therefore, the influence of tides needed to be removed..</t>
  </si>
  <si>
    <t>Text has been updated to include reference to the AFSIRS model data at the end of the section.</t>
  </si>
  <si>
    <t>Tetra Tech will not be delineating to these watershed areas. These will be implicitly included.</t>
  </si>
  <si>
    <t>The permit descriptions were reviewed to determine what land uses from each facility typically received the reuse water. In many cases, Low Density Residential and Recreational land received the reuse. The water was evenly distributed across all receiving land uses acreage in each NEXRAD zone. The model does not allow for targeting of land uses in the nearby proximity of the reuse facility.</t>
  </si>
  <si>
    <t>Entity</t>
  </si>
  <si>
    <t>When developing the assumptions, multiple sources were evaluated (see references in the memo). The Tampa Bay Estuary Program data were requested from Tony Janicki (SFWMD reviewer) but were not provided.</t>
  </si>
  <si>
    <t>Specialty farms have been removed from the text to prevent confusion. It refers to any less common agricultural crop that was not listed under 'all other crops.'</t>
  </si>
  <si>
    <t>The Table 2 title was updated to say percent "completeness." Raw SOD station data provides information on which time periods have missing data. If data were missing for 35 days out of a calendar year, then the data record would be 90% complete for that year (100*(1 - 35/365)).</t>
  </si>
  <si>
    <t>The WBAN data was available at an hourly interval and was considered for developing the RET (reference ET) time series for the model. However, the Agricultural Field-Scale Irrigation Requirements Simulation (AFSIRS) model had RET data on a gridded zone and at an hourly data time step. This allowed the RET to be varied across the watershed, which was determined to allow for a better representation of ET in the model. In addition, the WBAN data provided Penman-Monteith ET pan data, which required that a crop coefficient be applied for use in the HSPF model. One crop coefficient is supplied in the HSPF model for all periods, which would cause the WBAN ET data to be underestimated in the winter and overestimated in the summer.</t>
  </si>
  <si>
    <t>The 2008 land use coverage was selected because it best represents the model time period. As part of the BMAP process, FDACS can identify the changes in citrus and other groves to receive BMAP credit. Approximately half of the greening occurred in the C-43 reservoir in three subbasins. The remaining greening was scattered in subbasins throughout the watershed.</t>
  </si>
  <si>
    <t>Additional text has been added to assess the information provided in Table 10, and Table 10 has been updated using finer resolution SFWMD data.</t>
  </si>
  <si>
    <t>The instability occurred near the end of the of the simulation period and still provided enough data for the sensitivity analysis. An additional simulation will not be conducted.</t>
  </si>
  <si>
    <t>LULC Code</t>
  </si>
  <si>
    <t>Description</t>
  </si>
  <si>
    <t>HSPF Reclass Code</t>
  </si>
  <si>
    <t>In Caloos Watershed (LU)</t>
  </si>
  <si>
    <t>% of Caloos Watershed</t>
  </si>
  <si>
    <t>Total Acreage in Watershed</t>
  </si>
  <si>
    <t>Total Acreage Caloos Watershed</t>
  </si>
  <si>
    <t>Urban*</t>
  </si>
  <si>
    <t>*Not used in 2009 SFWMD</t>
  </si>
  <si>
    <t>Residential, Low Density*</t>
  </si>
  <si>
    <t>Low Density Residential</t>
  </si>
  <si>
    <t>Fixed Single Family Units</t>
  </si>
  <si>
    <t>Medium Density Residential</t>
  </si>
  <si>
    <t>Mobile Home Units</t>
  </si>
  <si>
    <t>High Density Residential</t>
  </si>
  <si>
    <t>Mixed Units</t>
  </si>
  <si>
    <t>Commercial / Institutional / Transportation</t>
  </si>
  <si>
    <t>Rural Residential</t>
  </si>
  <si>
    <t>FDOT Right-of-Way</t>
  </si>
  <si>
    <t>Low Density Under Construciton</t>
  </si>
  <si>
    <t>Industrial / Extractive</t>
  </si>
  <si>
    <t>Residential, Medium Density*</t>
  </si>
  <si>
    <t>Developed Open Space / Disturbed</t>
  </si>
  <si>
    <t>Sugar Cane</t>
  </si>
  <si>
    <t>Row and Field Crops</t>
  </si>
  <si>
    <t>Nurseries, Ornamentals, and Vineyards</t>
  </si>
  <si>
    <t>Medium Density Under Construction</t>
  </si>
  <si>
    <t>Citrus Groves / Other Groves</t>
  </si>
  <si>
    <t>Residential, High Density*</t>
  </si>
  <si>
    <t>Improved Pasture</t>
  </si>
  <si>
    <t>Rangeland / Unimproved Pasture / Woodland Pasture / Shrub</t>
  </si>
  <si>
    <t>Upland Forests</t>
  </si>
  <si>
    <t>Multiple Dwelling Units, Low Rise</t>
  </si>
  <si>
    <t>Wetlands</t>
  </si>
  <si>
    <t>Multiple Dwelling Units, High Rise</t>
  </si>
  <si>
    <t>Water</t>
  </si>
  <si>
    <t>Totals</t>
  </si>
  <si>
    <t>High Density Under Construction</t>
  </si>
  <si>
    <t>Commerical and Services</t>
  </si>
  <si>
    <t>Retail Sale and Service Centers*</t>
  </si>
  <si>
    <t>Shopping Centers</t>
  </si>
  <si>
    <t>Wholesale Sale &amp; Services*</t>
  </si>
  <si>
    <t>Wholesale Sales &amp; Services-Junk Yards</t>
  </si>
  <si>
    <t>Oil and Gas Storage</t>
  </si>
  <si>
    <t>Cemeteries</t>
  </si>
  <si>
    <t>Commerical and Services Uncer Construction</t>
  </si>
  <si>
    <t>Industrial</t>
  </si>
  <si>
    <t>Oil and Gas Processing</t>
  </si>
  <si>
    <t>Other Light Industry</t>
  </si>
  <si>
    <t>Other Heavy Industry</t>
  </si>
  <si>
    <t>Extractive</t>
  </si>
  <si>
    <t>Strip Mines</t>
  </si>
  <si>
    <t>Sand and Gravel Pits</t>
  </si>
  <si>
    <t>Rock Quarries</t>
  </si>
  <si>
    <t>Oil and Gas Fields</t>
  </si>
  <si>
    <t>Reclaimed Lands</t>
  </si>
  <si>
    <t>Holding Ponds</t>
  </si>
  <si>
    <t>Abondoned Mining Lands</t>
  </si>
  <si>
    <t>Institutional</t>
  </si>
  <si>
    <t>Educational Facilities</t>
  </si>
  <si>
    <t>Military</t>
  </si>
  <si>
    <t>Correctional</t>
  </si>
  <si>
    <t>Recreational</t>
  </si>
  <si>
    <t>Swimming Beach</t>
  </si>
  <si>
    <t>Golf Course</t>
  </si>
  <si>
    <t>Race Tracks</t>
  </si>
  <si>
    <t>Marinas and Fish Camps</t>
  </si>
  <si>
    <t>Parks and Zoos</t>
  </si>
  <si>
    <t>Stadiums</t>
  </si>
  <si>
    <t>Open Land</t>
  </si>
  <si>
    <t>Inactive Land</t>
  </si>
  <si>
    <t>Agriculture*</t>
  </si>
  <si>
    <t>Cropland and Pastureland*</t>
  </si>
  <si>
    <t>Improved Pastures</t>
  </si>
  <si>
    <t>Unimproved Pastures</t>
  </si>
  <si>
    <t>Woodland Pastures</t>
  </si>
  <si>
    <t>Row Crops</t>
  </si>
  <si>
    <t>Field Crops</t>
  </si>
  <si>
    <t>Mixed Cane</t>
  </si>
  <si>
    <t>Tree Crops*</t>
  </si>
  <si>
    <t>Citrus Groves</t>
  </si>
  <si>
    <t>Other Groves</t>
  </si>
  <si>
    <t>Abondoned Groves</t>
  </si>
  <si>
    <t>Feeding Operations</t>
  </si>
  <si>
    <t>Cattle Feed Operations</t>
  </si>
  <si>
    <t>Poulty Feeding Operations</t>
  </si>
  <si>
    <t>Nurseries and Vineyard</t>
  </si>
  <si>
    <t>Tree Nurseries</t>
  </si>
  <si>
    <t>Sod Farms</t>
  </si>
  <si>
    <t>Ornamentals</t>
  </si>
  <si>
    <t>Specialty Farms</t>
  </si>
  <si>
    <t>Horse Farms</t>
  </si>
  <si>
    <t>Dairies</t>
  </si>
  <si>
    <t>Aquaculture</t>
  </si>
  <si>
    <t>Other Open Lands*</t>
  </si>
  <si>
    <t>Fallow Cropland</t>
  </si>
  <si>
    <t>Upland Nonforested*</t>
  </si>
  <si>
    <t>Herbaceous (Dry Prairie)</t>
  </si>
  <si>
    <t>Upland Shrub and Brushland</t>
  </si>
  <si>
    <t>Palmetta Prairies</t>
  </si>
  <si>
    <t>Coastal Shrub</t>
  </si>
  <si>
    <t>Mixed Rangeland</t>
  </si>
  <si>
    <t>Upland Forests*</t>
  </si>
  <si>
    <t>Upland Coniferous Forests</t>
  </si>
  <si>
    <t>Pine Flatwoods</t>
  </si>
  <si>
    <t>Longlead Pine-Xeric Oak</t>
  </si>
  <si>
    <t>Sand Pine</t>
  </si>
  <si>
    <t>Pine-Mesic Oak</t>
  </si>
  <si>
    <t>Upland Hardwood Forests</t>
  </si>
  <si>
    <t>Xeric Oak</t>
  </si>
  <si>
    <t>Brazilian Pepper</t>
  </si>
  <si>
    <t>Melaleuca</t>
  </si>
  <si>
    <t>Live Oak</t>
  </si>
  <si>
    <t>Oak-Cabbage Palm Forests</t>
  </si>
  <si>
    <t>Cabbage Palm</t>
  </si>
  <si>
    <t>Upland Mixed Forests*</t>
  </si>
  <si>
    <t>Upland Mixed Coniferous/Hardwood</t>
  </si>
  <si>
    <t>Australian Pine</t>
  </si>
  <si>
    <t>Tree Plantation</t>
  </si>
  <si>
    <t>Coniferous Plantations</t>
  </si>
  <si>
    <t>Hardwood Plantations</t>
  </si>
  <si>
    <t>Forest Regeneration Areas</t>
  </si>
  <si>
    <t>Water*</t>
  </si>
  <si>
    <t>Streams and Waterways*</t>
  </si>
  <si>
    <t>Natural River, Stream, Waterway</t>
  </si>
  <si>
    <t>Channelized Waterways, Canals</t>
  </si>
  <si>
    <t>Lake</t>
  </si>
  <si>
    <t>Reservoirs</t>
  </si>
  <si>
    <t>Bays and Estuaries*</t>
  </si>
  <si>
    <t>Embayment Opening to Gulf</t>
  </si>
  <si>
    <t>Embayment Not Opening to Gulf</t>
  </si>
  <si>
    <t>Saltwater Ponds</t>
  </si>
  <si>
    <t>Slough Waters</t>
  </si>
  <si>
    <t>Ocean and Gulf*</t>
  </si>
  <si>
    <t>Atlanta Ocean</t>
  </si>
  <si>
    <t>Gulf of Mexico</t>
  </si>
  <si>
    <t>Wetland Hardwood Forest</t>
  </si>
  <si>
    <t>Bay Swamps</t>
  </si>
  <si>
    <t>Bayhead</t>
  </si>
  <si>
    <t>Mangrove Swamp</t>
  </si>
  <si>
    <t>Mixed Wetland Hardwood</t>
  </si>
  <si>
    <t>Mixed Shrubs</t>
  </si>
  <si>
    <t>Cabbage Palm Wetland</t>
  </si>
  <si>
    <t>Wet Melaleuca</t>
  </si>
  <si>
    <t>Wetland Coniferous Forests</t>
  </si>
  <si>
    <t>Cypress</t>
  </si>
  <si>
    <t>Cypress-Domes/Heads</t>
  </si>
  <si>
    <t>Cypress-Mixed Hardwoods</t>
  </si>
  <si>
    <t>Cypress-Pine-Cabbage Palm</t>
  </si>
  <si>
    <t>Wet Pinelands Hydric Pine</t>
  </si>
  <si>
    <t>Pine Savannah</t>
  </si>
  <si>
    <t>Wetland Forested Mixed</t>
  </si>
  <si>
    <t>Vegetated Non-Forested Wetlands*</t>
  </si>
  <si>
    <t>Freshwater Marshes/Greminoid Prairie</t>
  </si>
  <si>
    <t>Freshwater Marshes-Sawgrass</t>
  </si>
  <si>
    <t>Saltwater Marshes</t>
  </si>
  <si>
    <t>**in coverage, not in key**</t>
  </si>
  <si>
    <t>Emergent Aquatic Vegetation</t>
  </si>
  <si>
    <t>Non-vegetated Wetland</t>
  </si>
  <si>
    <t>Tidal Flats</t>
  </si>
  <si>
    <t>Barren Land*</t>
  </si>
  <si>
    <t>Sand Other Than Beaches</t>
  </si>
  <si>
    <t>Exposed Rock</t>
  </si>
  <si>
    <t>Disturbed Land</t>
  </si>
  <si>
    <t>Borrow Areas</t>
  </si>
  <si>
    <t>Spoil Areas</t>
  </si>
  <si>
    <t>Dikes and Levees</t>
  </si>
  <si>
    <t>Transportation, Communication, and Utilities*</t>
  </si>
  <si>
    <t>Transportation</t>
  </si>
  <si>
    <t>Airports</t>
  </si>
  <si>
    <t>Private Airports</t>
  </si>
  <si>
    <t>Grass Airports</t>
  </si>
  <si>
    <t>Railroads and Railyards</t>
  </si>
  <si>
    <t>Roads and Highways</t>
  </si>
  <si>
    <t>Port Facilities</t>
  </si>
  <si>
    <t>Communications</t>
  </si>
  <si>
    <t>Utilities</t>
  </si>
  <si>
    <t>Electrical Power Facilities</t>
  </si>
  <si>
    <t>Electrical Power Transmission Lines</t>
  </si>
  <si>
    <t>Water Supply Plants</t>
  </si>
  <si>
    <t>Sewage Treatment</t>
  </si>
  <si>
    <t>Solid Waste Disposal</t>
  </si>
  <si>
    <t>Other Treatment Ponds</t>
  </si>
  <si>
    <t>LU Reduction Key for the SFWMD 2008-2009 Coverage (does not include SWFWMD LU area that had to be added to a portion of the Caloosahatchee Watershed)</t>
  </si>
  <si>
    <t>The text has been updated to include information on the annual difference in rainfall totals, which can vary more than the annually averaged rainfall totals.</t>
  </si>
  <si>
    <t>A map showing the subbasin IDs has been included. The subbasin and reach IDs are the same in the model.</t>
  </si>
  <si>
    <t>The baseflow error at S-79 increased by approximately 20% when water was withdrawn and moved upstream to represent agricultural pumping. The augmentation occurred throughout the simulation.</t>
  </si>
  <si>
    <t>Additional text has been added to the parameterization section. Once in the active ground water, water either enters deep ground water (DEEPFR), is discharged to the stream as baseflow, or is lost through evapotranspiration (AGWETP). Water that enters deep ground water is lost from the system. The HSPF model can represent ground water recession rate (AGWRC), or the change in head of active ground water, which determines the volume of water from the active ground water that is discharged to the stream as baseflow.</t>
  </si>
  <si>
    <t>A measured flow comparison at Hancock Creek has been added to the memo.</t>
  </si>
  <si>
    <t>Tetra Tech reviewed the flow data at S-235. The model is currently setup to represent the overall hydrodynamics of the S-4 basin and general water transfer between the interior of the basin and the Industrial Canal; therefore, the additional data were not used in the model calibration.</t>
  </si>
  <si>
    <t>The eight reaches listed in the memo as tidally influenced are those that were listed as impaired by DEP in the 2010 verified impaired list. These reaches are part of the modeling focus as DEP may be developing TMDLs for these reaches. The text in this section was clarified to note that these are the impaired reaches.</t>
  </si>
  <si>
    <t>When developing the assumptions, multiple sources were evaluated (see references in the memo). The Tampa Bay Estuary Program data were requested from Tony Janicki (SFWMD reviewer) but were not provided. The septic system assumptions were made based on literature values. The Florida Department of Health reviewed the numbers; provided additional recommendations for BOD, TN, and TP concentrations (which were updated based on the FDOH comments); and approved the rest of the assumptions.</t>
  </si>
  <si>
    <t>Popash Creek is over predicting low flows throughout the simulation period, causing the over prediction. There does not appear to be an operation change in the subbasin. The model does a good job capturing the different responses to rainfall events, which resulted in high flows every year but 2009. The model estimates average monthly low flows in the between 3 cfs to 8 cfs, while measured flows recorded average monthly low flows between 1 cfs and 3 cfs. This causes the high error; however, in relative terms, the difference in flow is small.</t>
  </si>
  <si>
    <t>The critical rainfall was uniform for all crops and all seasons. Based on reviews of crop water needs and evapotranspiration, it was assumed that crops needed approximately 1.4 inches of rainfall a week, or 0.2 inches daily.</t>
  </si>
  <si>
    <t>Orange River is the only calibration station in Zone 5, which is located in the headwaters. Zone 4 is in the lower part of the watershed. Both Telegraph Creek and Popash Creek are in the same area with similar precipitation volumes as Orange River. Comparison at these stations show that there is approximately 3 less inches of rainfall in October. USGS listed the measured flow data as Approved, and there were no qualifications. Additionally, the data were listed as Fair overall, although the daily data were listed as Poor. The data were tidally filtered. Rainfall from the NEXRAD Zone 5 was compared to recorded rainfall at the Lee County gage, and rainfall totals were similar. At this time, a cause cannot be found for the difference between the measured and simulated flow differences in the Orange River during the fall of 2011.</t>
  </si>
  <si>
    <t>BASETP was reduced to 0.0 for all land uses in the model. AGWRC varied by land uses. It was 0.9 for residential land uses, 0.93 for commercial and transportation land uses, 0.92-0.96 for agricultural land uses, and 0.99 for wetland and water land uses. The BASETP and AGWRC values were within the suggested ranges of USEPA BASINS Technical Note 6.</t>
  </si>
  <si>
    <t>When the HSPF irrigation module removed water from surface flow for irrigation, it removes the associated load as well. However, when water is applied back the land surface, water quality loads are not included. During the HSPF water quality calibration, loads from the land surface were compared and adjusted to be within range of the estimated and expected land loading and EMCs from SWET and Harper. Water quality associated irrigation water from both surface and groundwater were implicitly represented in the agricultural land use loadings.</t>
  </si>
  <si>
    <t>Model parameters were adjusted in the basin to attempt to increase high flows. While decreasing infiltration did reduce the high flow error in the model, other calibration metrics became worse. In addition, decreasing the infiltration did not results in a large increase surface runoff, and high flows were still underestimated in the basin. The current calibration represents the best overall calibration achievable in the watershed. Interbasin connectivity was investigated due to the underrepresentation of high flows. Currently the northern boundary for most of the Cape Coral subbasins is Highway 78 and there did not appear to be any connection from land area north of Highway 78 to area in the model located south of Highway 78. Although current delineation appears to be correct, the area is highly engineers and storm flow runoff may be routed to storm drains that transport water to the canals in a manner that does not match the current delineation.</t>
  </si>
  <si>
    <t>An analysis of rainfall was provided in the memo. Currently, the model is under simulating high flows at most stations. The NEXRAD data has, overall, higher rainfall totals than Lee County and SFWMD. Reducing the NEXRAD rainfall by 20%, or using other measured data with lower rainfall totals, would decrease high flows and total volume flows in the model.</t>
  </si>
  <si>
    <t xml:space="preserve">There HSPF model was delineated to 10 continuous USGS flow gage stations located in Lee County, and calibration was acceptable to very good at most of these stations. Based on the current model analysis, additional comparison is not necessary at this time. </t>
  </si>
  <si>
    <t>Continuous discharge data was available for more than one year at 13 USGS station locations and 1 DEP station. 7 of the USGS stations had data available for a less than 5-year period. Due the relatively limited data, all of the USGS stations were used for calibration with the exception of Hancock Creek. Hancock Creek and the DEP stations with less than 1 year of data were used as validation. For Task 3, Water Quality, more data were available throughout the modeling period. 14 water quality station locations were used for model calibration, and 16 water quality station locations were used for model validation.</t>
  </si>
  <si>
    <t>A map has been added in the first section that provide the location and names of major canals and reaches in the watershed.</t>
  </si>
  <si>
    <r>
      <t xml:space="preserve">Low Density Residential is part of the 1100 class, Medium Density Residential is part of the 1200 land use class, and High Density Residential is part of the 1300 land use class. The text has been updated to read '1100' instead of '1000'. </t>
    </r>
    <r>
      <rPr>
        <sz val="11"/>
        <color theme="1"/>
        <rFont val="Calibri"/>
        <family val="2"/>
        <scheme val="minor"/>
      </rPr>
      <t>The reduction key excel file has been provided as part of the comments. The land use reduction methodology was provided to FDACS to review the agricultural land use reduction methodology, and it was approved by FDACs.</t>
    </r>
  </si>
  <si>
    <t>In order to represent the movement of flow from the Industrial Canal to the interior of the S-4 basin when S-310 is open, water is routed both downstream in the Industrial Canal and to the interior of the S-4 basin when the canal depth is greater than 10 feet. In order to best represent the hydraulics of the area, the automatic routing occurs upstream of USGS 26451408150700, although water is routed to the interior via small canals throughout the entire reach. For this reason, some of the measured flow at USGS 26451408150700 has already been transferred to the interior of the basin in the model at the USGS station location. The overall water balance of the S-4 basin is maintained, but due to the routing, the model appears to under simulate high flows.  There is no recommendation for further improvement at this time.</t>
  </si>
  <si>
    <t>Responses</t>
  </si>
  <si>
    <r>
      <t xml:space="preserve">My biggest concern with the water quality monitoring effort is the frequency of data collection within the sampling network along the Caloosahatchee and whether or not it’s robust enough to be able to provide an accurate calibration of the model.  As noted at the meeting the frequency of collection is monthly and quarterly.  Even though you have 5 years of data collection at these frequencies I question if this will give you a fair representation of wet season, dry season data.  Has there been any discussion about looking at </t>
    </r>
    <r>
      <rPr>
        <u/>
        <sz val="11"/>
        <color theme="1"/>
        <rFont val="Calibri"/>
        <family val="2"/>
        <scheme val="minor"/>
      </rPr>
      <t>continuous monitoring at key sites</t>
    </r>
    <r>
      <rPr>
        <sz val="11"/>
        <color theme="1"/>
        <rFont val="Calibri"/>
        <family val="2"/>
        <scheme val="minor"/>
      </rPr>
      <t xml:space="preserve"> to get a better handle on the relationships between rainfall runoff and water quality or will this come at a later date as you hone in on the hydrologic conditions in the watershed?</t>
    </r>
  </si>
  <si>
    <r>
      <rPr>
        <sz val="11"/>
        <color theme="1"/>
        <rFont val="Calibri"/>
        <family val="2"/>
        <scheme val="minor"/>
      </rPr>
      <t>Page 36:  What commodities does the “specialty farms” category include?</t>
    </r>
  </si>
  <si>
    <r>
      <rPr>
        <sz val="11"/>
        <color theme="1"/>
        <rFont val="Calibri"/>
        <family val="2"/>
        <scheme val="minor"/>
      </rPr>
      <t>Page 37:  Except for pasture, the crop coefficients, root zone depths, and irrigation efficiencies proposed using the sources identified and the average approach between value sources where appropriate appear reasonable.  The FDACS would suggest looking into other literature values for pasture for crop coefficients, root-zone depths, and irrigation efficiencies.</t>
    </r>
  </si>
  <si>
    <r>
      <t>Pasture irrigation volumes and irrigation patterns are incorrect.  It appears that the volumes assigned will be greatly overestimated and the months when an improved pasture is irrigated will also be overestimated, resulting in a very large modeled irrigation input that is not actually occurring.</t>
    </r>
    <r>
      <rPr>
        <sz val="11"/>
        <color theme="1"/>
        <rFont val="Calibri"/>
        <family val="2"/>
        <scheme val="minor"/>
      </rPr>
      <t> </t>
    </r>
  </si>
  <si>
    <r>
      <rPr>
        <sz val="11"/>
        <color theme="1"/>
        <rFont val="Calibri"/>
        <family val="2"/>
        <scheme val="minor"/>
      </rPr>
      <t>Table 2,  Page 14:  Please explain how Figure 2 was compiled.  How do missing time intervals correspond to the % incompleteness in the table?</t>
    </r>
  </si>
  <si>
    <r>
      <rPr>
        <sz val="11"/>
        <color theme="1"/>
        <rFont val="Calibri"/>
        <family val="2"/>
        <scheme val="minor"/>
      </rPr>
      <t>Table 4, Page 18:  Station 087397 was 91% complete, but the precipitation average annual rainfall totals are off by almost 9 inches compared to the NEXRAD data for Zone 1.  Please explain.</t>
    </r>
  </si>
  <si>
    <r>
      <rPr>
        <sz val="11"/>
        <color theme="1"/>
        <rFont val="Calibri"/>
        <family val="2"/>
        <scheme val="minor"/>
      </rPr>
      <t>Table 20, Page 20:  Table 5 lists 23 rainfall stations monitored by Lee Co.  However, the text references a network of 26 Lee Co. rainfall stations on page 18.  Please correct or explain the discrepancy.</t>
    </r>
  </si>
  <si>
    <r>
      <rPr>
        <sz val="11"/>
        <color theme="1"/>
        <rFont val="Calibri"/>
        <family val="2"/>
        <scheme val="minor"/>
      </rPr>
      <t>Page 30, 2</t>
    </r>
    <r>
      <rPr>
        <vertAlign val="superscript"/>
        <sz val="11"/>
        <color theme="1"/>
        <rFont val="Calibri"/>
        <family val="2"/>
        <scheme val="minor"/>
      </rPr>
      <t>nd</t>
    </r>
    <r>
      <rPr>
        <sz val="11"/>
        <color theme="1"/>
        <rFont val="Calibri"/>
        <family val="2"/>
        <scheme val="minor"/>
      </rPr>
      <t xml:space="preserve"> Paragraph, Last Sentence:  The decrease in acreage for citrus groves between the 2008-2009 and 2012 land use datasets was mostly due to greening, not canker.</t>
    </r>
  </si>
  <si>
    <r>
      <rPr>
        <sz val="11"/>
        <color theme="1"/>
        <rFont val="Calibri"/>
        <family val="2"/>
        <scheme val="minor"/>
      </rPr>
      <t>Page 34, 1</t>
    </r>
    <r>
      <rPr>
        <vertAlign val="superscript"/>
        <sz val="11"/>
        <color theme="1"/>
        <rFont val="Calibri"/>
        <family val="2"/>
        <scheme val="minor"/>
      </rPr>
      <t>st</t>
    </r>
    <r>
      <rPr>
        <sz val="11"/>
        <color theme="1"/>
        <rFont val="Calibri"/>
        <family val="2"/>
        <scheme val="minor"/>
      </rPr>
      <t xml:space="preserve"> Paragraph:  The use of the 2008-2009 land use dataset (instead of the 2012 dataset) is concerning due to the differences in the citrus and other groves land use between these two land use datasets (i.e., there’s approximately 20,000 acres of citrus that disappeared between 2008 and 2012 in the datasets).  The amount of citrus being modeled between 2008-2014 will be significantly elevated when compared to what actually existed at that time (i.e., citrus groves were being pushed, fallow citrus groves being used for grazing, etc.).  This will certainly result in increased loadings from agricultural land uses.</t>
    </r>
  </si>
  <si>
    <r>
      <rPr>
        <sz val="11"/>
        <color theme="1"/>
        <rFont val="Calibri"/>
        <family val="2"/>
        <scheme val="minor"/>
      </rPr>
      <t>Page 34, 3</t>
    </r>
    <r>
      <rPr>
        <vertAlign val="superscript"/>
        <sz val="11"/>
        <color theme="1"/>
        <rFont val="Calibri"/>
        <family val="2"/>
        <scheme val="minor"/>
      </rPr>
      <t>rd</t>
    </r>
    <r>
      <rPr>
        <sz val="11"/>
        <color theme="1"/>
        <rFont val="Calibri"/>
        <family val="2"/>
        <scheme val="minor"/>
      </rPr>
      <t xml:space="preserve"> Paragraph:  It seems more appropriate to group the Rangeland / Unimproved Pasture / Woodland Pasture / Shrub into the Agricultural Impervious classification.</t>
    </r>
  </si>
  <si>
    <r>
      <rPr>
        <sz val="11"/>
        <color theme="1"/>
        <rFont val="Calibri"/>
        <family val="2"/>
        <scheme val="minor"/>
      </rPr>
      <t>General comment:  Improved pasture (and pasture land in general) is not irrigated in south Florida.  This management practice needs to be accounted for in the model.  The coefficients that are shown from the FSAID geodatabase most likely apply to north Florida hayfields.</t>
    </r>
  </si>
  <si>
    <r>
      <rPr>
        <sz val="11"/>
        <color theme="1"/>
        <rFont val="Calibri"/>
        <family val="2"/>
        <scheme val="minor"/>
      </rPr>
      <t>Figure 12, Page 38:  The row and field crop coverage in Figure 12 is incredibly inaccurate.  Most of the “row and field crop” areas near the west coast are actually commercial and residential properties (especially by the estuary).  How will this inaccurate coverage be remedied spatially?</t>
    </r>
  </si>
  <si>
    <r>
      <rPr>
        <sz val="11"/>
        <color theme="1"/>
        <rFont val="Calibri"/>
        <family val="2"/>
        <scheme val="minor"/>
      </rPr>
      <t>Page 41, 3</t>
    </r>
    <r>
      <rPr>
        <vertAlign val="superscript"/>
        <sz val="11"/>
        <color theme="1"/>
        <rFont val="Calibri"/>
        <family val="2"/>
        <scheme val="minor"/>
      </rPr>
      <t>rd</t>
    </r>
    <r>
      <rPr>
        <sz val="11"/>
        <color theme="1"/>
        <rFont val="Calibri"/>
        <family val="2"/>
        <scheme val="minor"/>
      </rPr>
      <t xml:space="preserve"> Paragraph:  Please explain how the critical amount of rainfall (P</t>
    </r>
    <r>
      <rPr>
        <vertAlign val="subscript"/>
        <sz val="11"/>
        <color theme="1"/>
        <rFont val="Calibri"/>
        <family val="2"/>
        <scheme val="minor"/>
      </rPr>
      <t>e</t>
    </r>
    <r>
      <rPr>
        <sz val="11"/>
        <color theme="1"/>
        <rFont val="Calibri"/>
        <family val="2"/>
        <scheme val="minor"/>
      </rPr>
      <t>) was determined.</t>
    </r>
  </si>
  <si>
    <r>
      <rPr>
        <sz val="11"/>
        <color theme="1"/>
        <rFont val="Calibri"/>
        <family val="2"/>
        <scheme val="minor"/>
      </rPr>
      <t>Table 32, Page 55:  What is the time unit for the flows displayed in Table 32?</t>
    </r>
  </si>
  <si>
    <r>
      <t>Page 73, 2</t>
    </r>
    <r>
      <rPr>
        <vertAlign val="superscript"/>
        <sz val="11"/>
        <color theme="1"/>
        <rFont val="Calibri"/>
        <family val="2"/>
        <scheme val="minor"/>
      </rPr>
      <t>nd</t>
    </r>
    <r>
      <rPr>
        <sz val="11"/>
        <color theme="1"/>
        <rFont val="Calibri"/>
        <family val="2"/>
        <scheme val="minor"/>
      </rPr>
      <t xml:space="preserve"> Paragraph:  The statement that there is “no relationship between the flows and rainfall” is only true for the relationship between flows and rainfall events less than or equal to 1 inch.  Please clarify.  This statement also pertains to the Fast Creek analysis on the 1</t>
    </r>
    <r>
      <rPr>
        <vertAlign val="superscript"/>
        <sz val="11"/>
        <color theme="1"/>
        <rFont val="Calibri"/>
        <family val="2"/>
        <scheme val="minor"/>
      </rPr>
      <t>st</t>
    </r>
    <r>
      <rPr>
        <sz val="11"/>
        <color theme="1"/>
        <rFont val="Calibri"/>
        <family val="2"/>
        <scheme val="minor"/>
      </rPr>
      <t xml:space="preserve"> paragraph of page 75</t>
    </r>
  </si>
  <si>
    <r>
      <t>Section 3.2.2 compares the National Climatic Data Center (NCDC) Summary of the Day (SOD) data to the NEXRAD data. The NEXRAD data showed a much larger average precipitation than the SOD data, and the report attributes this to incomplete SOD rainfall records. The analysis presented is inadequate to support this claim. Table 4 and its associated description improperly compares overall averages for 20 years of NEXRAD data with SOD data over periods of record as short as seven years. The captions of Table 4 and Table 6 do not specify the averaging period of NEXRAD data, so the assumption it that the period covers the entire 1996-2015 period, as the two table list the same value of 59.11 for zone 2 to compare with SOD 083186 station (1998 to 2015) and Lee County (1996-2015). It is recommended that paired analysis with matched periods of records should be completed for a more appropriate evaluation. It would be also useful to compare the seasonal mean differences between the two data sources. Similar issues exist in Section 3.2.3 with the comparison to Lee County data, such as comparing annual average rainfall based on 2011-2015 at Big Island West Weir with annual average rainfall based on 20 years from NEXTRAD (Table 6).</t>
    </r>
    <r>
      <rPr>
        <u/>
        <sz val="11"/>
        <color theme="1"/>
        <rFont val="Calibri"/>
        <family val="2"/>
        <scheme val="minor"/>
      </rPr>
      <t xml:space="preserve"> It is agreed that the NEXRAD data should be used </t>
    </r>
    <r>
      <rPr>
        <sz val="11"/>
        <color theme="1"/>
        <rFont val="Calibri"/>
        <family val="2"/>
        <scheme val="minor"/>
      </rPr>
      <t>and is better than both the SOD and Lee County data; however, appropriate comparisons are still needed to provide the differences of rainfall volumes and seasonal patterns between NEXRAD data and the SOD and Lee County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</si>
</sst>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_(* #,##0_);_(* \(#,##0\);_(* &quot;-&quot;??_);_(@_)"/>
  </numFmts>
  <fonts count="9" x14ac:knownFonts="1">
    <font>
      <sz val="11"/>
      <color theme="1"/>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sz val="11"/>
      <name val="Calibri"/>
      <family val="2"/>
      <scheme val="minor"/>
    </font>
    <font>
      <sz val="11"/>
      <color theme="1"/>
      <name val="Calibri"/>
      <family val="2"/>
      <scheme val="minor"/>
    </font>
    <font>
      <sz val="11"/>
      <color theme="1" tint="0.499984740745262"/>
      <name val="Calibri"/>
      <family val="2"/>
      <scheme val="minor"/>
    </font>
    <font>
      <b/>
      <sz val="12"/>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5" fillId="0" borderId="0" applyFont="0" applyFill="0" applyBorder="0" applyAlignment="0" applyProtection="0"/>
    <xf numFmtId="9" fontId="5" fillId="0" borderId="0" applyFont="0" applyFill="0" applyBorder="0" applyAlignment="0" applyProtection="0"/>
  </cellStyleXfs>
  <cellXfs count="34">
    <xf numFmtId="0" fontId="0" fillId="0" borderId="0" xfId="0"/>
    <xf numFmtId="0" fontId="0"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3" borderId="0" xfId="0" applyFont="1" applyFill="1"/>
    <xf numFmtId="0" fontId="1" fillId="3" borderId="0" xfId="0" applyFont="1" applyFill="1" applyAlignment="1">
      <alignment horizontal="center" wrapText="1"/>
    </xf>
    <xf numFmtId="0" fontId="1" fillId="0" borderId="0" xfId="0" applyFont="1" applyFill="1" applyAlignment="1">
      <alignment horizontal="center" wrapText="1"/>
    </xf>
    <xf numFmtId="0" fontId="1" fillId="0" borderId="0" xfId="0" applyFont="1"/>
    <xf numFmtId="0" fontId="0" fillId="0" borderId="0" xfId="0" applyAlignment="1">
      <alignment horizontal="center"/>
    </xf>
    <xf numFmtId="164" fontId="0" fillId="0" borderId="0" xfId="2" applyNumberFormat="1" applyFont="1" applyAlignment="1">
      <alignment horizontal="center"/>
    </xf>
    <xf numFmtId="0" fontId="6" fillId="0" borderId="0" xfId="0" applyFont="1"/>
    <xf numFmtId="164" fontId="0" fillId="0" borderId="0" xfId="2" applyNumberFormat="1" applyFont="1"/>
    <xf numFmtId="165" fontId="0" fillId="0" borderId="0" xfId="1" applyNumberFormat="1" applyFont="1"/>
    <xf numFmtId="165" fontId="0" fillId="0" borderId="0" xfId="1" applyNumberFormat="1" applyFont="1" applyAlignment="1">
      <alignment horizontal="center"/>
    </xf>
    <xf numFmtId="0" fontId="1" fillId="0" borderId="0" xfId="0" applyFont="1" applyAlignment="1">
      <alignment horizontal="right"/>
    </xf>
    <xf numFmtId="164" fontId="1" fillId="0" borderId="0" xfId="0" applyNumberFormat="1" applyFont="1"/>
    <xf numFmtId="165" fontId="1" fillId="0" borderId="0" xfId="1" applyNumberFormat="1" applyFont="1"/>
    <xf numFmtId="0" fontId="0" fillId="0" borderId="0" xfId="0" applyFont="1"/>
    <xf numFmtId="0" fontId="0" fillId="0" borderId="0" xfId="0" applyFill="1"/>
    <xf numFmtId="0" fontId="0" fillId="2" borderId="0" xfId="0" applyFill="1"/>
    <xf numFmtId="0" fontId="1" fillId="0" borderId="0" xfId="0" applyFont="1" applyFill="1"/>
    <xf numFmtId="0" fontId="1" fillId="2" borderId="0" xfId="0" applyFont="1" applyFill="1"/>
    <xf numFmtId="164" fontId="0" fillId="0" borderId="0" xfId="0" applyNumberFormat="1"/>
    <xf numFmtId="0" fontId="7" fillId="0" borderId="0" xfId="0" applyFont="1"/>
    <xf numFmtId="0" fontId="0" fillId="0" borderId="0" xfId="0" applyFont="1" applyAlignment="1">
      <alignment wrapText="1"/>
    </xf>
    <xf numFmtId="0" fontId="0"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0" xfId="0" applyFont="1" applyFill="1" applyAlignment="1">
      <alignment wrapText="1"/>
    </xf>
    <xf numFmtId="0" fontId="0" fillId="0" borderId="1" xfId="0" applyFont="1" applyBorder="1" applyAlignment="1">
      <alignment horizontal="center" wrapText="1"/>
    </xf>
    <xf numFmtId="0" fontId="4" fillId="0" borderId="1" xfId="0" applyFont="1" applyFill="1" applyBorder="1" applyAlignment="1">
      <alignment horizontal="left" vertical="center" wrapText="1"/>
    </xf>
    <xf numFmtId="0" fontId="0" fillId="0" borderId="1" xfId="0" applyFont="1" applyFill="1" applyBorder="1" applyAlignment="1">
      <alignment horizontal="center" wrapText="1"/>
    </xf>
    <xf numFmtId="0" fontId="4" fillId="0" borderId="1" xfId="0" applyFont="1" applyFill="1" applyBorder="1" applyAlignment="1">
      <alignment horizontal="center" wrapText="1"/>
    </xf>
    <xf numFmtId="0" fontId="4" fillId="0" borderId="1" xfId="0" applyFont="1" applyBorder="1" applyAlignment="1">
      <alignment horizontal="center" wrapText="1"/>
    </xf>
  </cellXfs>
  <cellStyles count="3">
    <cellStyle name="Comma" xfId="1" builtinId="3"/>
    <cellStyle name="Normal" xfId="0" builtinId="0"/>
    <cellStyle name="Percent" xfId="2" builtinId="5"/>
  </cellStyles>
  <dxfs count="30">
    <dxf>
      <fill>
        <patternFill>
          <bgColor theme="5" tint="-0.24994659260841701"/>
        </patternFill>
      </fill>
    </dxf>
    <dxf>
      <fill>
        <patternFill>
          <bgColor rgb="FFCCFF33"/>
        </patternFill>
      </fill>
    </dxf>
    <dxf>
      <fill>
        <patternFill>
          <bgColor rgb="FF9933FF"/>
        </patternFill>
      </fill>
    </dxf>
    <dxf>
      <fill>
        <patternFill>
          <bgColor rgb="FFFFCCCC"/>
        </patternFill>
      </fill>
    </dxf>
    <dxf>
      <fill>
        <patternFill>
          <bgColor rgb="FFFF5050"/>
        </patternFill>
      </fill>
    </dxf>
    <dxf>
      <fill>
        <patternFill>
          <bgColor rgb="FFFF0000"/>
        </patternFill>
      </fill>
    </dxf>
    <dxf>
      <fill>
        <patternFill>
          <bgColor rgb="FFCC99FF"/>
        </patternFill>
      </fill>
    </dxf>
    <dxf>
      <fill>
        <patternFill>
          <bgColor theme="2" tint="-9.9948118533890809E-2"/>
        </patternFill>
      </fill>
    </dxf>
    <dxf>
      <fill>
        <patternFill>
          <bgColor rgb="FFFF9933"/>
        </patternFill>
      </fill>
    </dxf>
    <dxf>
      <fill>
        <patternFill>
          <bgColor rgb="FFFFFF66"/>
        </patternFill>
      </fill>
    </dxf>
    <dxf>
      <fill>
        <patternFill>
          <bgColor theme="7" tint="-0.24994659260841701"/>
        </patternFill>
      </fill>
    </dxf>
    <dxf>
      <fill>
        <patternFill>
          <bgColor theme="9" tint="0.59996337778862885"/>
        </patternFill>
      </fill>
    </dxf>
    <dxf>
      <fill>
        <patternFill>
          <bgColor theme="9"/>
        </patternFill>
      </fill>
    </dxf>
    <dxf>
      <fill>
        <patternFill>
          <bgColor theme="8" tint="0.59996337778862885"/>
        </patternFill>
      </fill>
    </dxf>
    <dxf>
      <fill>
        <patternFill>
          <bgColor theme="4" tint="-0.24994659260841701"/>
        </patternFill>
      </fill>
    </dxf>
    <dxf>
      <fill>
        <patternFill>
          <bgColor theme="5" tint="-0.24994659260841701"/>
        </patternFill>
      </fill>
    </dxf>
    <dxf>
      <fill>
        <patternFill>
          <bgColor rgb="FFCCFF33"/>
        </patternFill>
      </fill>
    </dxf>
    <dxf>
      <fill>
        <patternFill>
          <bgColor rgb="FF9933FF"/>
        </patternFill>
      </fill>
    </dxf>
    <dxf>
      <fill>
        <patternFill>
          <bgColor rgb="FFFFCCCC"/>
        </patternFill>
      </fill>
    </dxf>
    <dxf>
      <fill>
        <patternFill>
          <bgColor rgb="FFFF5050"/>
        </patternFill>
      </fill>
    </dxf>
    <dxf>
      <fill>
        <patternFill>
          <bgColor rgb="FFFF0000"/>
        </patternFill>
      </fill>
    </dxf>
    <dxf>
      <fill>
        <patternFill>
          <bgColor rgb="FFCC99FF"/>
        </patternFill>
      </fill>
    </dxf>
    <dxf>
      <fill>
        <patternFill>
          <bgColor theme="2" tint="-9.9948118533890809E-2"/>
        </patternFill>
      </fill>
    </dxf>
    <dxf>
      <fill>
        <patternFill>
          <bgColor rgb="FFFF9933"/>
        </patternFill>
      </fill>
    </dxf>
    <dxf>
      <fill>
        <patternFill>
          <bgColor rgb="FFFFFF66"/>
        </patternFill>
      </fill>
    </dxf>
    <dxf>
      <fill>
        <patternFill>
          <bgColor theme="7" tint="-0.24994659260841701"/>
        </patternFill>
      </fill>
    </dxf>
    <dxf>
      <fill>
        <patternFill>
          <bgColor theme="9" tint="0.59996337778862885"/>
        </patternFill>
      </fill>
    </dxf>
    <dxf>
      <fill>
        <patternFill>
          <bgColor theme="9"/>
        </patternFill>
      </fill>
    </dxf>
    <dxf>
      <fill>
        <patternFill>
          <bgColor theme="8" tint="0.59996337778862885"/>
        </patternFill>
      </fill>
    </dxf>
    <dxf>
      <fill>
        <patternFill>
          <bgColor theme="4"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rin\FDEPCaloosahatchee\HSPF\Landuse\2009SFWMD_LCLU_Reclass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FWMD_Key"/>
      <sheetName val="CaloosLU"/>
      <sheetName val="2017Model_LU"/>
      <sheetName val="2009Model_LU"/>
    </sheetNames>
    <sheetDataSet>
      <sheetData sheetId="0"/>
      <sheetData sheetId="1">
        <row r="1">
          <cell r="A1" t="str">
            <v>LUCODE</v>
          </cell>
          <cell r="B1" t="str">
            <v>AreaAc</v>
          </cell>
          <cell r="C1" t="str">
            <v>%Area</v>
          </cell>
          <cell r="D1" t="str">
            <v>InModel</v>
          </cell>
        </row>
        <row r="2">
          <cell r="A2">
            <v>1110</v>
          </cell>
          <cell r="B2">
            <v>16239.25</v>
          </cell>
          <cell r="C2">
            <v>1.8482959688282778E-2</v>
          </cell>
          <cell r="D2" t="str">
            <v>Yes</v>
          </cell>
        </row>
        <row r="3">
          <cell r="A3">
            <v>1120</v>
          </cell>
          <cell r="B3">
            <v>594.36</v>
          </cell>
          <cell r="C3">
            <v>6.764802512633127E-4</v>
          </cell>
          <cell r="D3" t="str">
            <v>Yes</v>
          </cell>
        </row>
        <row r="4">
          <cell r="A4">
            <v>1130</v>
          </cell>
          <cell r="B4">
            <v>2599.23</v>
          </cell>
          <cell r="C4">
            <v>2.9583548076774014E-3</v>
          </cell>
          <cell r="D4" t="str">
            <v>Yes</v>
          </cell>
        </row>
        <row r="5">
          <cell r="A5">
            <v>1180</v>
          </cell>
          <cell r="B5">
            <v>58804.23</v>
          </cell>
          <cell r="C5">
            <v>6.6928966090829864E-2</v>
          </cell>
          <cell r="D5" t="str">
            <v>Yes</v>
          </cell>
        </row>
        <row r="6">
          <cell r="A6">
            <v>1190</v>
          </cell>
          <cell r="B6">
            <v>402.75</v>
          </cell>
          <cell r="C6">
            <v>4.5839629382242951E-4</v>
          </cell>
          <cell r="D6" t="str">
            <v>Yes</v>
          </cell>
        </row>
        <row r="7">
          <cell r="A7">
            <v>1210</v>
          </cell>
          <cell r="B7">
            <v>35777.4</v>
          </cell>
          <cell r="C7">
            <v>4.0720614680577506E-2</v>
          </cell>
          <cell r="D7" t="str">
            <v>Yes</v>
          </cell>
        </row>
        <row r="8">
          <cell r="A8">
            <v>1220</v>
          </cell>
          <cell r="B8">
            <v>2044.29</v>
          </cell>
          <cell r="C8">
            <v>2.3267410539993903E-3</v>
          </cell>
          <cell r="D8" t="str">
            <v>Yes</v>
          </cell>
        </row>
        <row r="9">
          <cell r="A9">
            <v>1230</v>
          </cell>
          <cell r="B9">
            <v>778.11</v>
          </cell>
          <cell r="C9">
            <v>8.8561822516740069E-4</v>
          </cell>
          <cell r="D9" t="str">
            <v>Yes</v>
          </cell>
        </row>
        <row r="10">
          <cell r="A10">
            <v>1290</v>
          </cell>
          <cell r="B10">
            <v>2535.59</v>
          </cell>
          <cell r="C10">
            <v>2.8859219333413136E-3</v>
          </cell>
          <cell r="D10" t="str">
            <v>Yes</v>
          </cell>
        </row>
        <row r="11">
          <cell r="A11">
            <v>1310</v>
          </cell>
          <cell r="B11">
            <v>44.69</v>
          </cell>
          <cell r="C11">
            <v>5.0864631585162939E-5</v>
          </cell>
          <cell r="D11" t="str">
            <v>Yes</v>
          </cell>
        </row>
        <row r="12">
          <cell r="A12">
            <v>1320</v>
          </cell>
          <cell r="B12">
            <v>1968.93</v>
          </cell>
          <cell r="C12">
            <v>2.2409688759672157E-3</v>
          </cell>
          <cell r="D12" t="str">
            <v>Yes</v>
          </cell>
        </row>
        <row r="13">
          <cell r="A13">
            <v>1330</v>
          </cell>
          <cell r="B13">
            <v>6601.82</v>
          </cell>
          <cell r="C13">
            <v>7.5139660347182903E-3</v>
          </cell>
          <cell r="D13" t="str">
            <v>Yes</v>
          </cell>
        </row>
        <row r="14">
          <cell r="A14">
            <v>1340</v>
          </cell>
          <cell r="B14">
            <v>974.17</v>
          </cell>
          <cell r="C14">
            <v>1.108767020615757E-3</v>
          </cell>
          <cell r="D14" t="str">
            <v>Yes</v>
          </cell>
        </row>
        <row r="15">
          <cell r="A15">
            <v>1390</v>
          </cell>
          <cell r="B15">
            <v>337.12</v>
          </cell>
          <cell r="C15">
            <v>3.8369846945603337E-4</v>
          </cell>
          <cell r="D15" t="str">
            <v>Yes</v>
          </cell>
        </row>
        <row r="16">
          <cell r="A16">
            <v>1400</v>
          </cell>
          <cell r="B16">
            <v>7885.62</v>
          </cell>
          <cell r="C16">
            <v>8.9751433457281853E-3</v>
          </cell>
          <cell r="D16" t="str">
            <v>Yes</v>
          </cell>
        </row>
        <row r="17">
          <cell r="A17">
            <v>1411</v>
          </cell>
          <cell r="B17">
            <v>1230.82</v>
          </cell>
          <cell r="C17">
            <v>1.4008772845748546E-3</v>
          </cell>
          <cell r="D17" t="str">
            <v>Yes</v>
          </cell>
        </row>
        <row r="18">
          <cell r="A18">
            <v>1423</v>
          </cell>
          <cell r="B18">
            <v>156.28</v>
          </cell>
          <cell r="C18">
            <v>1.7787255815907954E-4</v>
          </cell>
          <cell r="D18" t="str">
            <v>Yes</v>
          </cell>
        </row>
        <row r="19">
          <cell r="A19">
            <v>1480</v>
          </cell>
          <cell r="B19">
            <v>233.74</v>
          </cell>
          <cell r="C19">
            <v>2.6603488446444364E-4</v>
          </cell>
          <cell r="D19" t="str">
            <v>Yes</v>
          </cell>
        </row>
        <row r="20">
          <cell r="A20">
            <v>1490</v>
          </cell>
          <cell r="B20">
            <v>82.73</v>
          </cell>
          <cell r="C20">
            <v>9.4160460305225556E-5</v>
          </cell>
          <cell r="D20" t="str">
            <v>Yes</v>
          </cell>
        </row>
        <row r="21">
          <cell r="A21">
            <v>1540</v>
          </cell>
          <cell r="B21">
            <v>13.98</v>
          </cell>
          <cell r="C21">
            <v>1.5911558504376323E-5</v>
          </cell>
          <cell r="D21" t="str">
            <v>Yes</v>
          </cell>
        </row>
        <row r="22">
          <cell r="A22">
            <v>1550</v>
          </cell>
          <cell r="B22">
            <v>967.95</v>
          </cell>
          <cell r="C22">
            <v>1.1016876290637384E-3</v>
          </cell>
          <cell r="D22" t="str">
            <v>Yes</v>
          </cell>
        </row>
        <row r="23">
          <cell r="A23">
            <v>1560</v>
          </cell>
          <cell r="B23">
            <v>1169.42</v>
          </cell>
          <cell r="C23">
            <v>1.330993901730169E-3</v>
          </cell>
          <cell r="D23" t="str">
            <v>Yes</v>
          </cell>
        </row>
        <row r="24">
          <cell r="A24">
            <v>1620</v>
          </cell>
          <cell r="B24">
            <v>589.5</v>
          </cell>
          <cell r="C24">
            <v>6.7094876525964546E-4</v>
          </cell>
          <cell r="D24" t="str">
            <v>Yes</v>
          </cell>
        </row>
        <row r="25">
          <cell r="A25">
            <v>1630</v>
          </cell>
          <cell r="B25">
            <v>590.47</v>
          </cell>
          <cell r="C25">
            <v>6.7205278612869016E-4</v>
          </cell>
          <cell r="D25" t="str">
            <v>Yes</v>
          </cell>
        </row>
        <row r="26">
          <cell r="A26">
            <v>1650</v>
          </cell>
          <cell r="B26">
            <v>18.95</v>
          </cell>
          <cell r="C26">
            <v>2.1568242750924987E-5</v>
          </cell>
          <cell r="D26" t="str">
            <v>Yes</v>
          </cell>
        </row>
        <row r="27">
          <cell r="A27">
            <v>1660</v>
          </cell>
          <cell r="B27">
            <v>1560.31</v>
          </cell>
          <cell r="C27">
            <v>1.775891548638299E-3</v>
          </cell>
          <cell r="D27" t="str">
            <v>Yes</v>
          </cell>
        </row>
        <row r="28">
          <cell r="A28">
            <v>1700</v>
          </cell>
          <cell r="B28">
            <v>1674.68</v>
          </cell>
          <cell r="C28">
            <v>1.906063576259581E-3</v>
          </cell>
          <cell r="D28" t="str">
            <v>Yes</v>
          </cell>
        </row>
        <row r="29">
          <cell r="A29">
            <v>1710</v>
          </cell>
          <cell r="B29">
            <v>2068.71</v>
          </cell>
          <cell r="C29">
            <v>2.354535063919052E-3</v>
          </cell>
          <cell r="D29" t="str">
            <v>Yes</v>
          </cell>
        </row>
        <row r="30">
          <cell r="A30">
            <v>1760</v>
          </cell>
          <cell r="B30">
            <v>54.18</v>
          </cell>
          <cell r="C30">
            <v>6.1665825448291073E-5</v>
          </cell>
          <cell r="D30" t="str">
            <v>Yes</v>
          </cell>
        </row>
        <row r="31">
          <cell r="A31">
            <v>1800</v>
          </cell>
          <cell r="B31">
            <v>9.81</v>
          </cell>
          <cell r="C31">
            <v>1.1165406933328452E-5</v>
          </cell>
          <cell r="D31" t="str">
            <v>Yes</v>
          </cell>
        </row>
        <row r="32">
          <cell r="A32">
            <v>1810</v>
          </cell>
          <cell r="B32">
            <v>1.1100000000000001</v>
          </cell>
          <cell r="C32">
            <v>1.2633640872573478E-6</v>
          </cell>
          <cell r="D32" t="str">
            <v>Yes</v>
          </cell>
        </row>
        <row r="33">
          <cell r="A33">
            <v>1820</v>
          </cell>
          <cell r="B33">
            <v>3279.87</v>
          </cell>
          <cell r="C33">
            <v>3.7330360079934743E-3</v>
          </cell>
          <cell r="D33" t="str">
            <v>Yes</v>
          </cell>
        </row>
        <row r="34">
          <cell r="A34">
            <v>1840</v>
          </cell>
          <cell r="B34">
            <v>92.07</v>
          </cell>
          <cell r="C34">
            <v>1.0479092929169728E-4</v>
          </cell>
          <cell r="D34" t="str">
            <v>Yes</v>
          </cell>
        </row>
        <row r="35">
          <cell r="A35">
            <v>1850</v>
          </cell>
          <cell r="B35">
            <v>958.69</v>
          </cell>
          <cell r="C35">
            <v>1.0911482133448168E-3</v>
          </cell>
          <cell r="D35" t="str">
            <v>Yes</v>
          </cell>
        </row>
        <row r="36">
          <cell r="A36">
            <v>1870</v>
          </cell>
          <cell r="B36">
            <v>15.88</v>
          </cell>
          <cell r="C36">
            <v>1.8074073608690703E-5</v>
          </cell>
          <cell r="D36" t="str">
            <v>Yes</v>
          </cell>
        </row>
        <row r="37">
          <cell r="A37">
            <v>1900</v>
          </cell>
          <cell r="B37">
            <v>6063.46</v>
          </cell>
          <cell r="C37">
            <v>6.9012230707400334E-3</v>
          </cell>
          <cell r="D37" t="str">
            <v>Yes</v>
          </cell>
        </row>
        <row r="38">
          <cell r="A38">
            <v>1920</v>
          </cell>
          <cell r="B38">
            <v>6985.42</v>
          </cell>
          <cell r="C38">
            <v>7.9505664526209208E-3</v>
          </cell>
          <cell r="D38" t="str">
            <v>Yes</v>
          </cell>
        </row>
        <row r="39">
          <cell r="A39">
            <v>2110</v>
          </cell>
          <cell r="B39">
            <v>128021.6</v>
          </cell>
          <cell r="C39">
            <v>0.14570981246236508</v>
          </cell>
          <cell r="D39" t="str">
            <v>Yes</v>
          </cell>
        </row>
        <row r="40">
          <cell r="A40">
            <v>2120</v>
          </cell>
          <cell r="B40">
            <v>24415.7</v>
          </cell>
          <cell r="C40">
            <v>2.7789115806530831E-2</v>
          </cell>
          <cell r="D40" t="str">
            <v>Yes</v>
          </cell>
        </row>
        <row r="41">
          <cell r="A41">
            <v>2130</v>
          </cell>
          <cell r="B41">
            <v>22533.74</v>
          </cell>
          <cell r="C41">
            <v>2.5647133214048996E-2</v>
          </cell>
          <cell r="D41" t="str">
            <v>Yes</v>
          </cell>
        </row>
        <row r="42">
          <cell r="A42">
            <v>2140</v>
          </cell>
          <cell r="B42">
            <v>7666.68</v>
          </cell>
          <cell r="C42">
            <v>8.7259533157605061E-3</v>
          </cell>
          <cell r="D42" t="str">
            <v>Yes</v>
          </cell>
        </row>
        <row r="43">
          <cell r="A43">
            <v>2150</v>
          </cell>
          <cell r="B43">
            <v>6167.29</v>
          </cell>
          <cell r="C43">
            <v>7.0193988303615925E-3</v>
          </cell>
          <cell r="D43" t="str">
            <v>Yes</v>
          </cell>
        </row>
        <row r="44">
          <cell r="A44">
            <v>2156</v>
          </cell>
          <cell r="B44">
            <v>90872.19</v>
          </cell>
          <cell r="C44">
            <v>0.10342762286164529</v>
          </cell>
          <cell r="D44" t="str">
            <v>Yes</v>
          </cell>
        </row>
        <row r="45">
          <cell r="A45">
            <v>2210</v>
          </cell>
          <cell r="B45">
            <v>91115.54</v>
          </cell>
          <cell r="C45">
            <v>0.10370459551987418</v>
          </cell>
          <cell r="D45" t="str">
            <v>Yes</v>
          </cell>
        </row>
        <row r="46">
          <cell r="A46">
            <v>2230</v>
          </cell>
          <cell r="B46">
            <v>142.13</v>
          </cell>
          <cell r="C46">
            <v>1.6176751146115928E-4</v>
          </cell>
          <cell r="D46" t="str">
            <v>Yes</v>
          </cell>
        </row>
        <row r="47">
          <cell r="A47">
            <v>2240</v>
          </cell>
          <cell r="B47">
            <v>1530.23</v>
          </cell>
          <cell r="C47">
            <v>1.7416555200394693E-3</v>
          </cell>
          <cell r="D47" t="str">
            <v>Yes</v>
          </cell>
        </row>
        <row r="48">
          <cell r="A48">
            <v>2320</v>
          </cell>
          <cell r="B48">
            <v>5.42</v>
          </cell>
          <cell r="C48">
            <v>6.1688588765178597E-6</v>
          </cell>
          <cell r="D48" t="str">
            <v>Yes</v>
          </cell>
        </row>
        <row r="49">
          <cell r="A49">
            <v>2410</v>
          </cell>
          <cell r="B49">
            <v>2452.91</v>
          </cell>
          <cell r="C49">
            <v>2.7918183813283068E-3</v>
          </cell>
          <cell r="D49" t="str">
            <v>Yes</v>
          </cell>
        </row>
        <row r="50">
          <cell r="A50">
            <v>2420</v>
          </cell>
          <cell r="B50">
            <v>501.97</v>
          </cell>
          <cell r="C50">
            <v>5.7132510890141514E-4</v>
          </cell>
          <cell r="D50" t="str">
            <v>Yes</v>
          </cell>
        </row>
        <row r="51">
          <cell r="A51">
            <v>2430</v>
          </cell>
          <cell r="B51">
            <v>831.06</v>
          </cell>
          <cell r="C51">
            <v>9.4588410662710919E-4</v>
          </cell>
          <cell r="D51" t="str">
            <v>Yes</v>
          </cell>
        </row>
        <row r="52">
          <cell r="A52">
            <v>2500</v>
          </cell>
          <cell r="B52">
            <v>217.57</v>
          </cell>
          <cell r="C52">
            <v>2.4763074276088387E-4</v>
          </cell>
          <cell r="D52" t="str">
            <v>Yes</v>
          </cell>
        </row>
        <row r="53">
          <cell r="A53">
            <v>2510</v>
          </cell>
          <cell r="B53">
            <v>225.49</v>
          </cell>
          <cell r="C53">
            <v>2.5664501624834171E-4</v>
          </cell>
          <cell r="D53" t="str">
            <v>Yes</v>
          </cell>
        </row>
        <row r="54">
          <cell r="A54">
            <v>2520</v>
          </cell>
          <cell r="B54">
            <v>747.04</v>
          </cell>
          <cell r="C54">
            <v>8.5025541238263863E-4</v>
          </cell>
          <cell r="D54" t="str">
            <v>Yes</v>
          </cell>
        </row>
        <row r="55">
          <cell r="A55">
            <v>2540</v>
          </cell>
          <cell r="B55">
            <v>230.75</v>
          </cell>
          <cell r="C55">
            <v>2.6263176858975942E-4</v>
          </cell>
          <cell r="D55" t="str">
            <v>Yes</v>
          </cell>
        </row>
        <row r="56">
          <cell r="A56">
            <v>2610</v>
          </cell>
          <cell r="B56">
            <v>4970.93</v>
          </cell>
          <cell r="C56">
            <v>5.6577427407839345E-3</v>
          </cell>
          <cell r="D56" t="str">
            <v>Yes</v>
          </cell>
        </row>
        <row r="57">
          <cell r="A57">
            <v>3100</v>
          </cell>
          <cell r="B57">
            <v>8640.85</v>
          </cell>
          <cell r="C57">
            <v>9.8347203363762636E-3</v>
          </cell>
          <cell r="D57" t="str">
            <v>Yes</v>
          </cell>
        </row>
        <row r="58">
          <cell r="A58">
            <v>3200</v>
          </cell>
          <cell r="B58">
            <v>10731.86</v>
          </cell>
          <cell r="C58">
            <v>1.2214636498624901E-2</v>
          </cell>
          <cell r="D58" t="str">
            <v>Yes</v>
          </cell>
        </row>
        <row r="59">
          <cell r="A59">
            <v>3210</v>
          </cell>
          <cell r="B59">
            <v>25873.15</v>
          </cell>
          <cell r="C59">
            <v>2.9447935616416617E-2</v>
          </cell>
          <cell r="D59" t="str">
            <v>Yes</v>
          </cell>
        </row>
        <row r="60">
          <cell r="A60">
            <v>3300</v>
          </cell>
          <cell r="B60">
            <v>4065.59</v>
          </cell>
          <cell r="C60">
            <v>4.6273156752365766E-3</v>
          </cell>
          <cell r="D60" t="str">
            <v>Yes</v>
          </cell>
        </row>
        <row r="61">
          <cell r="A61">
            <v>4110</v>
          </cell>
          <cell r="B61">
            <v>50589.59</v>
          </cell>
          <cell r="C61">
            <v>5.7579343418985074E-2</v>
          </cell>
          <cell r="D61" t="str">
            <v>Yes</v>
          </cell>
        </row>
        <row r="62">
          <cell r="A62">
            <v>4120</v>
          </cell>
          <cell r="B62">
            <v>74.790000000000006</v>
          </cell>
          <cell r="C62">
            <v>8.5123423500880216E-5</v>
          </cell>
          <cell r="D62" t="str">
            <v>Yes</v>
          </cell>
        </row>
        <row r="63">
          <cell r="A63">
            <v>4200</v>
          </cell>
          <cell r="B63">
            <v>8361.93</v>
          </cell>
          <cell r="C63">
            <v>9.5172631190629121E-3</v>
          </cell>
          <cell r="D63" t="str">
            <v>Yes</v>
          </cell>
        </row>
        <row r="64">
          <cell r="A64">
            <v>4210</v>
          </cell>
          <cell r="B64">
            <v>120.73</v>
          </cell>
          <cell r="C64">
            <v>1.3741076239151315E-4</v>
          </cell>
          <cell r="D64" t="str">
            <v>Yes</v>
          </cell>
        </row>
        <row r="65">
          <cell r="A65">
            <v>4220</v>
          </cell>
          <cell r="B65">
            <v>2065.4699999999998</v>
          </cell>
          <cell r="C65">
            <v>2.3508474065832732E-3</v>
          </cell>
          <cell r="D65" t="str">
            <v>Yes</v>
          </cell>
        </row>
        <row r="66">
          <cell r="A66">
            <v>4240</v>
          </cell>
          <cell r="B66">
            <v>1756.73</v>
          </cell>
          <cell r="C66">
            <v>1.999450083790631E-3</v>
          </cell>
          <cell r="D66" t="str">
            <v>Yes</v>
          </cell>
        </row>
        <row r="67">
          <cell r="A67">
            <v>4270</v>
          </cell>
          <cell r="B67">
            <v>1934.98</v>
          </cell>
          <cell r="C67">
            <v>2.2023281455506509E-3</v>
          </cell>
          <cell r="D67" t="str">
            <v>Yes</v>
          </cell>
        </row>
        <row r="68">
          <cell r="A68">
            <v>4271</v>
          </cell>
          <cell r="B68">
            <v>2515.1999999999998</v>
          </cell>
          <cell r="C68">
            <v>2.8627147317744871E-3</v>
          </cell>
          <cell r="D68" t="str">
            <v>Yes</v>
          </cell>
        </row>
        <row r="69">
          <cell r="A69">
            <v>4280</v>
          </cell>
          <cell r="B69">
            <v>1060.5899999999999</v>
          </cell>
          <cell r="C69">
            <v>1.2071273128867299E-3</v>
          </cell>
          <cell r="D69" t="str">
            <v>Yes</v>
          </cell>
        </row>
        <row r="70">
          <cell r="A70">
            <v>4340</v>
          </cell>
          <cell r="B70">
            <v>8734.52</v>
          </cell>
          <cell r="C70">
            <v>9.9413323310189629E-3</v>
          </cell>
          <cell r="D70" t="str">
            <v>Yes</v>
          </cell>
        </row>
        <row r="71">
          <cell r="A71">
            <v>4370</v>
          </cell>
          <cell r="B71">
            <v>189.5</v>
          </cell>
          <cell r="C71">
            <v>2.156824275092499E-4</v>
          </cell>
          <cell r="D71" t="str">
            <v>Yes</v>
          </cell>
        </row>
        <row r="72">
          <cell r="A72">
            <v>4410</v>
          </cell>
          <cell r="B72">
            <v>29594.32</v>
          </cell>
          <cell r="C72">
            <v>3.3683244211533216E-2</v>
          </cell>
          <cell r="D72" t="str">
            <v>Yes</v>
          </cell>
        </row>
        <row r="73">
          <cell r="A73">
            <v>4430</v>
          </cell>
          <cell r="B73">
            <v>13624.14</v>
          </cell>
          <cell r="C73">
            <v>1.5506530806996684E-2</v>
          </cell>
          <cell r="D73" t="str">
            <v>Yes</v>
          </cell>
        </row>
        <row r="74">
          <cell r="A74">
            <v>5110</v>
          </cell>
          <cell r="B74">
            <v>655.79</v>
          </cell>
          <cell r="C74">
            <v>7.4639777908332963E-4</v>
          </cell>
          <cell r="D74" t="str">
            <v>Yes</v>
          </cell>
        </row>
        <row r="75">
          <cell r="A75">
            <v>5120</v>
          </cell>
          <cell r="B75">
            <v>8037.44</v>
          </cell>
          <cell r="C75">
            <v>9.147939684221347E-3</v>
          </cell>
          <cell r="D75" t="str">
            <v>Yes</v>
          </cell>
        </row>
        <row r="76">
          <cell r="A76">
            <v>5200</v>
          </cell>
          <cell r="B76">
            <v>187.71</v>
          </cell>
          <cell r="C76">
            <v>2.1364511064781688E-4</v>
          </cell>
          <cell r="D76" t="str">
            <v>Yes</v>
          </cell>
        </row>
        <row r="77">
          <cell r="A77">
            <v>5300</v>
          </cell>
          <cell r="B77">
            <v>5395.41</v>
          </cell>
          <cell r="C77">
            <v>6.140871378404654E-3</v>
          </cell>
          <cell r="D77" t="str">
            <v>Yes</v>
          </cell>
        </row>
        <row r="78">
          <cell r="A78">
            <v>5410</v>
          </cell>
          <cell r="B78">
            <v>344.06</v>
          </cell>
          <cell r="C78">
            <v>3.9159734041600272E-4</v>
          </cell>
          <cell r="D78" t="str">
            <v>Yes</v>
          </cell>
        </row>
        <row r="79">
          <cell r="A79">
            <v>5420</v>
          </cell>
          <cell r="B79">
            <v>131.38</v>
          </cell>
          <cell r="C79">
            <v>1.4953222863411741E-4</v>
          </cell>
          <cell r="D79" t="str">
            <v>Yes</v>
          </cell>
        </row>
        <row r="80">
          <cell r="A80">
            <v>5430</v>
          </cell>
          <cell r="B80">
            <v>36.79</v>
          </cell>
          <cell r="C80">
            <v>4.1873121414592631E-5</v>
          </cell>
          <cell r="D80" t="str">
            <v>Yes</v>
          </cell>
        </row>
        <row r="81">
          <cell r="A81">
            <v>6120</v>
          </cell>
          <cell r="B81">
            <v>6680.53</v>
          </cell>
          <cell r="C81">
            <v>7.6035510683291245E-3</v>
          </cell>
          <cell r="D81" t="str">
            <v>Yes</v>
          </cell>
        </row>
        <row r="82">
          <cell r="A82">
            <v>6170</v>
          </cell>
          <cell r="B82">
            <v>8131.66</v>
          </cell>
          <cell r="C82">
            <v>9.2551776700784526E-3</v>
          </cell>
          <cell r="D82" t="str">
            <v>Yes</v>
          </cell>
        </row>
        <row r="83">
          <cell r="A83">
            <v>6172</v>
          </cell>
          <cell r="B83">
            <v>23553.67</v>
          </cell>
          <cell r="C83">
            <v>2.6807982703703395E-2</v>
          </cell>
          <cell r="D83" t="str">
            <v>Yes</v>
          </cell>
        </row>
        <row r="84">
          <cell r="A84">
            <v>6180</v>
          </cell>
          <cell r="B84">
            <v>193.5</v>
          </cell>
          <cell r="C84">
            <v>2.2023509088675385E-4</v>
          </cell>
          <cell r="D84" t="str">
            <v>Yes</v>
          </cell>
        </row>
        <row r="85">
          <cell r="A85">
            <v>6191</v>
          </cell>
          <cell r="B85">
            <v>1087.32</v>
          </cell>
          <cell r="C85">
            <v>1.2375504859069E-3</v>
          </cell>
          <cell r="D85" t="str">
            <v>Yes</v>
          </cell>
        </row>
        <row r="86">
          <cell r="A86">
            <v>6200</v>
          </cell>
          <cell r="B86">
            <v>562.08000000000004</v>
          </cell>
          <cell r="C86">
            <v>6.397402578068558E-4</v>
          </cell>
          <cell r="D86" t="str">
            <v>Yes</v>
          </cell>
        </row>
        <row r="87">
          <cell r="A87">
            <v>6210</v>
          </cell>
          <cell r="B87">
            <v>10169.51</v>
          </cell>
          <cell r="C87">
            <v>1.1574588936040062E-2</v>
          </cell>
          <cell r="D87" t="str">
            <v>Yes</v>
          </cell>
        </row>
        <row r="88">
          <cell r="A88">
            <v>6215</v>
          </cell>
          <cell r="B88">
            <v>3169.57</v>
          </cell>
          <cell r="C88">
            <v>3.6074963153588033E-3</v>
          </cell>
          <cell r="D88" t="str">
            <v>Yes</v>
          </cell>
        </row>
        <row r="89">
          <cell r="A89">
            <v>6216</v>
          </cell>
          <cell r="B89">
            <v>3198.06</v>
          </cell>
          <cell r="C89">
            <v>3.6399226602650747E-3</v>
          </cell>
          <cell r="D89" t="str">
            <v>Yes</v>
          </cell>
        </row>
        <row r="90">
          <cell r="A90">
            <v>6240</v>
          </cell>
          <cell r="B90">
            <v>343.04</v>
          </cell>
          <cell r="C90">
            <v>3.9043641125473922E-4</v>
          </cell>
          <cell r="D90" t="str">
            <v>Yes</v>
          </cell>
        </row>
        <row r="91">
          <cell r="A91">
            <v>6250</v>
          </cell>
          <cell r="B91">
            <v>6077.21</v>
          </cell>
          <cell r="C91">
            <v>6.9168728511002035E-3</v>
          </cell>
          <cell r="D91" t="str">
            <v>Yes</v>
          </cell>
        </row>
        <row r="92">
          <cell r="A92">
            <v>6300</v>
          </cell>
          <cell r="B92">
            <v>2433.0700000000002</v>
          </cell>
          <cell r="C92">
            <v>2.7692371709758874E-3</v>
          </cell>
          <cell r="D92" t="str">
            <v>Yes</v>
          </cell>
        </row>
        <row r="93">
          <cell r="A93">
            <v>6410</v>
          </cell>
          <cell r="B93">
            <v>54035.94</v>
          </cell>
          <cell r="C93">
            <v>6.1501861276750273E-2</v>
          </cell>
          <cell r="D93" t="str">
            <v>Yes</v>
          </cell>
        </row>
        <row r="94">
          <cell r="A94">
            <v>6411</v>
          </cell>
          <cell r="B94">
            <v>571</v>
          </cell>
          <cell r="C94">
            <v>6.4989269713868966E-4</v>
          </cell>
          <cell r="D94" t="str">
            <v>Yes</v>
          </cell>
        </row>
        <row r="95">
          <cell r="A95">
            <v>6420</v>
          </cell>
          <cell r="B95">
            <v>651.96</v>
          </cell>
          <cell r="C95">
            <v>7.4203860389936973E-4</v>
          </cell>
          <cell r="D95" t="str">
            <v>Yes</v>
          </cell>
        </row>
        <row r="96">
          <cell r="A96">
            <v>6430</v>
          </cell>
          <cell r="B96">
            <v>11751.76</v>
          </cell>
          <cell r="C96">
            <v>1.337545184330397E-2</v>
          </cell>
          <cell r="D96" t="str">
            <v>Yes</v>
          </cell>
        </row>
        <row r="97">
          <cell r="A97">
            <v>6440</v>
          </cell>
          <cell r="B97">
            <v>921.69</v>
          </cell>
          <cell r="C97">
            <v>1.0490360771029052E-3</v>
          </cell>
          <cell r="D97" t="str">
            <v>Yes</v>
          </cell>
        </row>
        <row r="98">
          <cell r="A98">
            <v>6510</v>
          </cell>
          <cell r="B98">
            <v>24.99</v>
          </cell>
          <cell r="C98">
            <v>2.844276445095596E-5</v>
          </cell>
          <cell r="D98" t="str">
            <v>Yes</v>
          </cell>
        </row>
        <row r="99">
          <cell r="A99">
            <v>7200</v>
          </cell>
          <cell r="B99">
            <v>8.18</v>
          </cell>
          <cell r="C99">
            <v>9.310196606995589E-6</v>
          </cell>
          <cell r="D99" t="str">
            <v>Yes</v>
          </cell>
        </row>
        <row r="100">
          <cell r="A100">
            <v>7400</v>
          </cell>
          <cell r="B100">
            <v>889.27</v>
          </cell>
          <cell r="C100">
            <v>1.0121367404282355E-3</v>
          </cell>
          <cell r="D100" t="str">
            <v>Yes</v>
          </cell>
        </row>
        <row r="101">
          <cell r="A101">
            <v>7420</v>
          </cell>
          <cell r="B101">
            <v>22.79</v>
          </cell>
          <cell r="C101">
            <v>2.5938799593328785E-5</v>
          </cell>
          <cell r="D101" t="str">
            <v>Yes</v>
          </cell>
        </row>
        <row r="102">
          <cell r="A102">
            <v>7430</v>
          </cell>
          <cell r="B102">
            <v>195.28</v>
          </cell>
          <cell r="C102">
            <v>2.222610260897431E-4</v>
          </cell>
          <cell r="D102" t="str">
            <v>Yes</v>
          </cell>
        </row>
        <row r="103">
          <cell r="A103">
            <v>7470</v>
          </cell>
          <cell r="B103">
            <v>4213.6000000000004</v>
          </cell>
          <cell r="C103">
            <v>4.7957756018626669E-3</v>
          </cell>
          <cell r="D103" t="str">
            <v>Yes</v>
          </cell>
        </row>
        <row r="104">
          <cell r="A104">
            <v>8100</v>
          </cell>
          <cell r="B104">
            <v>128.71</v>
          </cell>
          <cell r="C104">
            <v>1.4649332582963352E-4</v>
          </cell>
          <cell r="D104" t="str">
            <v>Yes</v>
          </cell>
        </row>
        <row r="105">
          <cell r="A105">
            <v>8110</v>
          </cell>
          <cell r="B105">
            <v>1221.8900000000001</v>
          </cell>
          <cell r="C105">
            <v>1.3907134635845772E-3</v>
          </cell>
          <cell r="D105" t="str">
            <v>Yes</v>
          </cell>
        </row>
        <row r="106">
          <cell r="A106">
            <v>8113</v>
          </cell>
          <cell r="B106">
            <v>59.65</v>
          </cell>
          <cell r="C106">
            <v>6.7891592617027734E-5</v>
          </cell>
          <cell r="D106" t="str">
            <v>Yes</v>
          </cell>
        </row>
        <row r="107">
          <cell r="A107">
            <v>8115</v>
          </cell>
          <cell r="B107">
            <v>62.29</v>
          </cell>
          <cell r="C107">
            <v>7.0896350446180342E-5</v>
          </cell>
          <cell r="D107" t="str">
            <v>Yes</v>
          </cell>
        </row>
        <row r="108">
          <cell r="A108">
            <v>8120</v>
          </cell>
          <cell r="B108">
            <v>88.83</v>
          </cell>
          <cell r="C108">
            <v>1.0110327195591909E-4</v>
          </cell>
          <cell r="D108" t="str">
            <v>Yes</v>
          </cell>
        </row>
        <row r="109">
          <cell r="A109">
            <v>8140</v>
          </cell>
          <cell r="B109">
            <v>3161.63</v>
          </cell>
          <cell r="C109">
            <v>3.5984592785544577E-3</v>
          </cell>
          <cell r="D109" t="str">
            <v>Yes</v>
          </cell>
        </row>
        <row r="110">
          <cell r="A110">
            <v>8200</v>
          </cell>
          <cell r="B110">
            <v>107.05</v>
          </cell>
          <cell r="C110">
            <v>1.218406536404496E-4</v>
          </cell>
          <cell r="D110" t="str">
            <v>Yes</v>
          </cell>
        </row>
        <row r="111">
          <cell r="A111">
            <v>8300</v>
          </cell>
          <cell r="B111">
            <v>46.55</v>
          </cell>
          <cell r="C111">
            <v>5.2981620055702278E-5</v>
          </cell>
          <cell r="D111" t="str">
            <v>Yes</v>
          </cell>
        </row>
        <row r="112">
          <cell r="A112">
            <v>8310</v>
          </cell>
          <cell r="B112">
            <v>221.63</v>
          </cell>
          <cell r="C112">
            <v>2.5225169608905038E-4</v>
          </cell>
          <cell r="D112" t="str">
            <v>Yes</v>
          </cell>
        </row>
        <row r="113">
          <cell r="A113">
            <v>8320</v>
          </cell>
          <cell r="B113">
            <v>983.61</v>
          </cell>
          <cell r="C113">
            <v>1.1195113061866664E-3</v>
          </cell>
          <cell r="D113" t="str">
            <v>Yes</v>
          </cell>
        </row>
        <row r="114">
          <cell r="A114">
            <v>8330</v>
          </cell>
          <cell r="B114">
            <v>57.29</v>
          </cell>
          <cell r="C114">
            <v>6.5205521224300398E-5</v>
          </cell>
          <cell r="D114" t="str">
            <v>Yes</v>
          </cell>
        </row>
        <row r="115">
          <cell r="A115">
            <v>8340</v>
          </cell>
          <cell r="B115">
            <v>178.17</v>
          </cell>
          <cell r="C115">
            <v>2.0278700849246992E-4</v>
          </cell>
          <cell r="D115" t="str">
            <v>Yes</v>
          </cell>
        </row>
        <row r="116">
          <cell r="A116">
            <v>8350</v>
          </cell>
          <cell r="B116">
            <v>627.25</v>
          </cell>
          <cell r="C116">
            <v>7.1391452588483899E-4</v>
          </cell>
          <cell r="D116" t="str">
            <v>Yes</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abSelected="1" zoomScaleNormal="100" workbookViewId="0">
      <pane ySplit="1" topLeftCell="A2" activePane="bottomLeft" state="frozen"/>
      <selection pane="bottomLeft" activeCell="A2" sqref="A2"/>
    </sheetView>
  </sheetViews>
  <sheetFormatPr defaultColWidth="8.88671875" defaultRowHeight="14.4" x14ac:dyDescent="0.3"/>
  <cols>
    <col min="1" max="1" width="81.109375" style="24" customWidth="1"/>
    <col min="2" max="2" width="10.33203125" style="24" customWidth="1"/>
    <col min="3" max="3" width="68.5546875" style="24" customWidth="1"/>
    <col min="4" max="16384" width="8.88671875" style="24"/>
  </cols>
  <sheetData>
    <row r="1" spans="1:3" x14ac:dyDescent="0.3">
      <c r="A1" s="25" t="s">
        <v>1</v>
      </c>
      <c r="B1" s="2" t="s">
        <v>89</v>
      </c>
      <c r="C1" s="3" t="s">
        <v>301</v>
      </c>
    </row>
    <row r="2" spans="1:3" ht="145.5" customHeight="1" x14ac:dyDescent="0.3">
      <c r="A2" s="25" t="s">
        <v>302</v>
      </c>
      <c r="B2" s="25" t="s">
        <v>0</v>
      </c>
      <c r="C2" s="1" t="s">
        <v>82</v>
      </c>
    </row>
    <row r="3" spans="1:3" ht="28.8" x14ac:dyDescent="0.3">
      <c r="A3" s="25" t="s">
        <v>303</v>
      </c>
      <c r="B3" s="25" t="s">
        <v>2</v>
      </c>
      <c r="C3" s="1" t="s">
        <v>91</v>
      </c>
    </row>
    <row r="4" spans="1:3" ht="57.6" x14ac:dyDescent="0.3">
      <c r="A4" s="25" t="s">
        <v>304</v>
      </c>
      <c r="B4" s="25" t="s">
        <v>2</v>
      </c>
      <c r="C4" s="1" t="s">
        <v>83</v>
      </c>
    </row>
    <row r="5" spans="1:3" ht="57.6" x14ac:dyDescent="0.3">
      <c r="A5" s="25" t="s">
        <v>305</v>
      </c>
      <c r="B5" s="25" t="s">
        <v>2</v>
      </c>
      <c r="C5" s="1" t="s">
        <v>83</v>
      </c>
    </row>
    <row r="6" spans="1:3" ht="57.6" x14ac:dyDescent="0.3">
      <c r="A6" s="25" t="s">
        <v>306</v>
      </c>
      <c r="B6" s="25" t="s">
        <v>2</v>
      </c>
      <c r="C6" s="1" t="s">
        <v>92</v>
      </c>
    </row>
    <row r="7" spans="1:3" ht="82.5" customHeight="1" x14ac:dyDescent="0.3">
      <c r="A7" s="25" t="s">
        <v>307</v>
      </c>
      <c r="B7" s="25" t="s">
        <v>2</v>
      </c>
      <c r="C7" s="26" t="s">
        <v>65</v>
      </c>
    </row>
    <row r="8" spans="1:3" ht="48.75" customHeight="1" x14ac:dyDescent="0.3">
      <c r="A8" s="25" t="s">
        <v>308</v>
      </c>
      <c r="B8" s="25" t="s">
        <v>2</v>
      </c>
      <c r="C8" s="26" t="s">
        <v>84</v>
      </c>
    </row>
    <row r="9" spans="1:3" ht="144" x14ac:dyDescent="0.3">
      <c r="A9" s="27" t="s">
        <v>3</v>
      </c>
      <c r="B9" s="25" t="s">
        <v>2</v>
      </c>
      <c r="C9" s="1" t="s">
        <v>93</v>
      </c>
    </row>
    <row r="10" spans="1:3" ht="30.6" x14ac:dyDescent="0.3">
      <c r="A10" s="27" t="s">
        <v>309</v>
      </c>
      <c r="B10" s="25" t="s">
        <v>2</v>
      </c>
      <c r="C10" s="26" t="s">
        <v>56</v>
      </c>
    </row>
    <row r="11" spans="1:3" ht="102.6" x14ac:dyDescent="0.3">
      <c r="A11" s="27" t="s">
        <v>310</v>
      </c>
      <c r="B11" s="25" t="s">
        <v>2</v>
      </c>
      <c r="C11" s="1" t="s">
        <v>94</v>
      </c>
    </row>
    <row r="12" spans="1:3" ht="43.2" x14ac:dyDescent="0.3">
      <c r="A12" s="27" t="s">
        <v>311</v>
      </c>
      <c r="B12" s="25" t="s">
        <v>2</v>
      </c>
      <c r="C12" s="1" t="s">
        <v>66</v>
      </c>
    </row>
    <row r="13" spans="1:3" ht="57.6" x14ac:dyDescent="0.3">
      <c r="A13" s="27" t="s">
        <v>312</v>
      </c>
      <c r="B13" s="25" t="s">
        <v>2</v>
      </c>
      <c r="C13" s="1" t="s">
        <v>83</v>
      </c>
    </row>
    <row r="14" spans="1:3" ht="43.2" x14ac:dyDescent="0.3">
      <c r="A14" s="27" t="s">
        <v>313</v>
      </c>
      <c r="B14" s="25" t="s">
        <v>2</v>
      </c>
      <c r="C14" s="26" t="s">
        <v>57</v>
      </c>
    </row>
    <row r="15" spans="1:3" ht="63.6" customHeight="1" x14ac:dyDescent="0.3">
      <c r="A15" s="27" t="s">
        <v>314</v>
      </c>
      <c r="B15" s="25" t="s">
        <v>2</v>
      </c>
      <c r="C15" s="1" t="s">
        <v>290</v>
      </c>
    </row>
    <row r="16" spans="1:3" ht="28.8" x14ac:dyDescent="0.3">
      <c r="A16" s="27" t="s">
        <v>315</v>
      </c>
      <c r="B16" s="25" t="s">
        <v>2</v>
      </c>
      <c r="C16" s="26" t="s">
        <v>67</v>
      </c>
    </row>
    <row r="17" spans="1:3" ht="61.2" x14ac:dyDescent="0.3">
      <c r="A17" s="25" t="s">
        <v>316</v>
      </c>
      <c r="B17" s="25" t="s">
        <v>2</v>
      </c>
      <c r="C17" s="1" t="s">
        <v>58</v>
      </c>
    </row>
    <row r="18" spans="1:3" ht="115.2" x14ac:dyDescent="0.3">
      <c r="A18" s="29" t="s">
        <v>4</v>
      </c>
      <c r="B18" s="25" t="s">
        <v>5</v>
      </c>
      <c r="C18" s="30" t="s">
        <v>297</v>
      </c>
    </row>
    <row r="19" spans="1:3" ht="123.6" customHeight="1" x14ac:dyDescent="0.3">
      <c r="A19" s="29" t="s">
        <v>6</v>
      </c>
      <c r="B19" s="25" t="s">
        <v>5</v>
      </c>
      <c r="C19" s="26" t="s">
        <v>284</v>
      </c>
    </row>
    <row r="20" spans="1:3" ht="57.6" x14ac:dyDescent="0.3">
      <c r="A20" s="29" t="s">
        <v>7</v>
      </c>
      <c r="B20" s="25" t="s">
        <v>5</v>
      </c>
      <c r="C20" s="1" t="s">
        <v>68</v>
      </c>
    </row>
    <row r="21" spans="1:3" ht="43.2" x14ac:dyDescent="0.3">
      <c r="A21" s="29" t="s">
        <v>8</v>
      </c>
      <c r="B21" s="25" t="s">
        <v>5</v>
      </c>
      <c r="C21" s="1" t="s">
        <v>85</v>
      </c>
    </row>
    <row r="22" spans="1:3" x14ac:dyDescent="0.3">
      <c r="A22" s="31" t="s">
        <v>9</v>
      </c>
      <c r="B22" s="25" t="s">
        <v>5</v>
      </c>
      <c r="C22" s="1" t="s">
        <v>285</v>
      </c>
    </row>
    <row r="23" spans="1:3" ht="57.6" x14ac:dyDescent="0.3">
      <c r="A23" s="31" t="s">
        <v>10</v>
      </c>
      <c r="B23" s="25" t="s">
        <v>5</v>
      </c>
      <c r="C23" s="1" t="s">
        <v>286</v>
      </c>
    </row>
    <row r="24" spans="1:3" ht="158.4" x14ac:dyDescent="0.3">
      <c r="A24" s="31" t="s">
        <v>11</v>
      </c>
      <c r="B24" s="25" t="s">
        <v>5</v>
      </c>
      <c r="C24" s="26" t="s">
        <v>291</v>
      </c>
    </row>
    <row r="25" spans="1:3" ht="100.8" x14ac:dyDescent="0.3">
      <c r="A25" s="29" t="s">
        <v>12</v>
      </c>
      <c r="B25" s="25" t="s">
        <v>5</v>
      </c>
      <c r="C25" s="1" t="s">
        <v>69</v>
      </c>
    </row>
    <row r="26" spans="1:3" ht="57.6" x14ac:dyDescent="0.3">
      <c r="A26" s="25" t="s">
        <v>13</v>
      </c>
      <c r="B26" s="25" t="s">
        <v>5</v>
      </c>
      <c r="C26" s="1" t="s">
        <v>287</v>
      </c>
    </row>
    <row r="27" spans="1:3" ht="61.95" customHeight="1" x14ac:dyDescent="0.3">
      <c r="A27" s="25" t="s">
        <v>14</v>
      </c>
      <c r="B27" s="25" t="s">
        <v>5</v>
      </c>
      <c r="C27" s="26" t="s">
        <v>281</v>
      </c>
    </row>
    <row r="28" spans="1:3" ht="86.4" x14ac:dyDescent="0.3">
      <c r="A28" s="29" t="s">
        <v>15</v>
      </c>
      <c r="B28" s="25" t="s">
        <v>5</v>
      </c>
      <c r="C28" s="26" t="s">
        <v>70</v>
      </c>
    </row>
    <row r="29" spans="1:3" ht="28.8" x14ac:dyDescent="0.3">
      <c r="A29" s="29" t="s">
        <v>16</v>
      </c>
      <c r="B29" s="25" t="s">
        <v>5</v>
      </c>
      <c r="C29" s="1" t="s">
        <v>71</v>
      </c>
    </row>
    <row r="30" spans="1:3" ht="28.8" x14ac:dyDescent="0.3">
      <c r="A30" s="32" t="s">
        <v>17</v>
      </c>
      <c r="B30" s="25" t="s">
        <v>5</v>
      </c>
      <c r="C30" s="1" t="s">
        <v>72</v>
      </c>
    </row>
    <row r="31" spans="1:3" ht="43.2" x14ac:dyDescent="0.3">
      <c r="A31" s="29" t="s">
        <v>18</v>
      </c>
      <c r="B31" s="25" t="s">
        <v>5</v>
      </c>
      <c r="C31" s="26" t="s">
        <v>282</v>
      </c>
    </row>
    <row r="32" spans="1:3" ht="28.8" x14ac:dyDescent="0.3">
      <c r="A32" s="25" t="s">
        <v>19</v>
      </c>
      <c r="B32" s="25" t="s">
        <v>5</v>
      </c>
      <c r="C32" s="26" t="s">
        <v>73</v>
      </c>
    </row>
    <row r="33" spans="1:3" ht="43.2" x14ac:dyDescent="0.3">
      <c r="A33" s="25" t="s">
        <v>20</v>
      </c>
      <c r="B33" s="25" t="s">
        <v>5</v>
      </c>
      <c r="C33" s="26" t="s">
        <v>57</v>
      </c>
    </row>
    <row r="34" spans="1:3" ht="72" x14ac:dyDescent="0.3">
      <c r="A34" s="25" t="s">
        <v>21</v>
      </c>
      <c r="B34" s="25" t="s">
        <v>5</v>
      </c>
      <c r="C34" s="1" t="s">
        <v>74</v>
      </c>
    </row>
    <row r="35" spans="1:3" ht="86.4" x14ac:dyDescent="0.3">
      <c r="A35" s="25" t="s">
        <v>22</v>
      </c>
      <c r="B35" s="25" t="s">
        <v>5</v>
      </c>
      <c r="C35" s="1" t="s">
        <v>75</v>
      </c>
    </row>
    <row r="36" spans="1:3" ht="115.2" x14ac:dyDescent="0.3">
      <c r="A36" s="29" t="s">
        <v>23</v>
      </c>
      <c r="B36" s="25" t="s">
        <v>5</v>
      </c>
      <c r="C36" s="1" t="s">
        <v>288</v>
      </c>
    </row>
    <row r="37" spans="1:3" ht="28.8" x14ac:dyDescent="0.3">
      <c r="A37" s="25" t="s">
        <v>24</v>
      </c>
      <c r="B37" s="25" t="s">
        <v>5</v>
      </c>
      <c r="C37" s="1" t="s">
        <v>59</v>
      </c>
    </row>
    <row r="38" spans="1:3" ht="72" x14ac:dyDescent="0.3">
      <c r="A38" s="25" t="s">
        <v>25</v>
      </c>
      <c r="B38" s="25" t="s">
        <v>5</v>
      </c>
      <c r="C38" s="1" t="s">
        <v>76</v>
      </c>
    </row>
    <row r="39" spans="1:3" s="28" customFormat="1" ht="28.8" x14ac:dyDescent="0.3">
      <c r="A39" s="27" t="s">
        <v>26</v>
      </c>
      <c r="B39" s="27" t="s">
        <v>5</v>
      </c>
      <c r="C39" s="26" t="s">
        <v>60</v>
      </c>
    </row>
    <row r="40" spans="1:3" ht="28.8" x14ac:dyDescent="0.3">
      <c r="A40" s="25" t="s">
        <v>27</v>
      </c>
      <c r="B40" s="25" t="s">
        <v>5</v>
      </c>
      <c r="C40" s="1" t="s">
        <v>61</v>
      </c>
    </row>
    <row r="41" spans="1:3" ht="28.8" x14ac:dyDescent="0.3">
      <c r="A41" s="25" t="s">
        <v>28</v>
      </c>
      <c r="B41" s="25" t="s">
        <v>5</v>
      </c>
      <c r="C41" s="1" t="s">
        <v>62</v>
      </c>
    </row>
    <row r="42" spans="1:3" ht="86.4" x14ac:dyDescent="0.3">
      <c r="A42" s="25" t="s">
        <v>29</v>
      </c>
      <c r="B42" s="25" t="s">
        <v>5</v>
      </c>
      <c r="C42" s="26" t="s">
        <v>295</v>
      </c>
    </row>
    <row r="43" spans="1:3" ht="264.75" customHeight="1" x14ac:dyDescent="0.3">
      <c r="A43" s="25" t="s">
        <v>317</v>
      </c>
      <c r="B43" s="25" t="s">
        <v>5</v>
      </c>
      <c r="C43" s="30" t="s">
        <v>81</v>
      </c>
    </row>
    <row r="44" spans="1:3" x14ac:dyDescent="0.3">
      <c r="A44" s="29" t="s">
        <v>30</v>
      </c>
      <c r="B44" s="25" t="s">
        <v>5</v>
      </c>
      <c r="C44" s="1" t="s">
        <v>77</v>
      </c>
    </row>
    <row r="45" spans="1:3" ht="57.6" x14ac:dyDescent="0.3">
      <c r="A45" s="29" t="s">
        <v>31</v>
      </c>
      <c r="B45" s="25" t="s">
        <v>5</v>
      </c>
      <c r="C45" s="1" t="s">
        <v>86</v>
      </c>
    </row>
    <row r="46" spans="1:3" ht="43.2" x14ac:dyDescent="0.3">
      <c r="A46" s="25" t="s">
        <v>32</v>
      </c>
      <c r="B46" s="25" t="s">
        <v>5</v>
      </c>
      <c r="C46" s="26" t="s">
        <v>95</v>
      </c>
    </row>
    <row r="47" spans="1:3" ht="72" x14ac:dyDescent="0.3">
      <c r="A47" s="33" t="s">
        <v>33</v>
      </c>
      <c r="B47" s="25" t="s">
        <v>5</v>
      </c>
      <c r="C47" s="26" t="s">
        <v>63</v>
      </c>
    </row>
    <row r="48" spans="1:3" ht="28.8" x14ac:dyDescent="0.3">
      <c r="A48" s="25" t="s">
        <v>34</v>
      </c>
      <c r="B48" s="25" t="s">
        <v>5</v>
      </c>
      <c r="C48" s="26" t="s">
        <v>78</v>
      </c>
    </row>
    <row r="49" spans="1:3" ht="57.6" x14ac:dyDescent="0.3">
      <c r="A49" s="25" t="s">
        <v>35</v>
      </c>
      <c r="B49" s="25" t="s">
        <v>5</v>
      </c>
      <c r="C49" s="26" t="s">
        <v>283</v>
      </c>
    </row>
    <row r="50" spans="1:3" ht="100.8" x14ac:dyDescent="0.3">
      <c r="A50" s="29" t="s">
        <v>36</v>
      </c>
      <c r="B50" s="25" t="s">
        <v>5</v>
      </c>
      <c r="C50" s="1" t="s">
        <v>79</v>
      </c>
    </row>
    <row r="51" spans="1:3" ht="86.4" x14ac:dyDescent="0.3">
      <c r="A51" s="25" t="s">
        <v>37</v>
      </c>
      <c r="B51" s="25" t="s">
        <v>5</v>
      </c>
      <c r="C51" s="26" t="s">
        <v>292</v>
      </c>
    </row>
    <row r="52" spans="1:3" ht="139.94999999999999" customHeight="1" x14ac:dyDescent="0.3">
      <c r="A52" s="25" t="s">
        <v>38</v>
      </c>
      <c r="B52" s="25" t="s">
        <v>5</v>
      </c>
      <c r="C52" s="1" t="s">
        <v>96</v>
      </c>
    </row>
    <row r="53" spans="1:3" ht="43.2" x14ac:dyDescent="0.3">
      <c r="A53" s="25" t="s">
        <v>39</v>
      </c>
      <c r="B53" s="25" t="s">
        <v>5</v>
      </c>
      <c r="C53" s="26" t="s">
        <v>298</v>
      </c>
    </row>
    <row r="54" spans="1:3" ht="60.6" customHeight="1" x14ac:dyDescent="0.3">
      <c r="A54" s="29" t="s">
        <v>40</v>
      </c>
      <c r="B54" s="25" t="s">
        <v>5</v>
      </c>
      <c r="C54" s="26" t="s">
        <v>64</v>
      </c>
    </row>
    <row r="55" spans="1:3" ht="76.2" customHeight="1" x14ac:dyDescent="0.3">
      <c r="A55" s="29" t="s">
        <v>41</v>
      </c>
      <c r="B55" s="25" t="s">
        <v>5</v>
      </c>
      <c r="C55" s="1" t="s">
        <v>64</v>
      </c>
    </row>
    <row r="56" spans="1:3" ht="158.4" x14ac:dyDescent="0.3">
      <c r="A56" s="25" t="s">
        <v>42</v>
      </c>
      <c r="B56" s="25" t="s">
        <v>5</v>
      </c>
      <c r="C56" s="26" t="s">
        <v>300</v>
      </c>
    </row>
    <row r="57" spans="1:3" ht="57.6" x14ac:dyDescent="0.3">
      <c r="A57" s="29" t="s">
        <v>43</v>
      </c>
      <c r="B57" s="25" t="s">
        <v>44</v>
      </c>
      <c r="C57" s="1" t="s">
        <v>87</v>
      </c>
    </row>
    <row r="58" spans="1:3" ht="55.5" customHeight="1" x14ac:dyDescent="0.3">
      <c r="A58" s="29" t="s">
        <v>45</v>
      </c>
      <c r="B58" s="25" t="s">
        <v>44</v>
      </c>
      <c r="C58" s="30" t="s">
        <v>296</v>
      </c>
    </row>
    <row r="59" spans="1:3" ht="138" customHeight="1" x14ac:dyDescent="0.3">
      <c r="A59" s="25" t="s">
        <v>47</v>
      </c>
      <c r="B59" s="25" t="s">
        <v>46</v>
      </c>
      <c r="C59" s="1" t="s">
        <v>80</v>
      </c>
    </row>
    <row r="60" spans="1:3" ht="125.25" customHeight="1" x14ac:dyDescent="0.3">
      <c r="A60" s="25" t="s">
        <v>48</v>
      </c>
      <c r="B60" s="25" t="s">
        <v>46</v>
      </c>
      <c r="C60" s="26" t="s">
        <v>293</v>
      </c>
    </row>
    <row r="61" spans="1:3" ht="154.19999999999999" customHeight="1" x14ac:dyDescent="0.3">
      <c r="A61" s="29" t="s">
        <v>49</v>
      </c>
      <c r="B61" s="25" t="s">
        <v>46</v>
      </c>
      <c r="C61" s="26" t="s">
        <v>299</v>
      </c>
    </row>
    <row r="62" spans="1:3" ht="72" x14ac:dyDescent="0.3">
      <c r="A62" s="29" t="s">
        <v>50</v>
      </c>
      <c r="B62" s="25" t="s">
        <v>46</v>
      </c>
      <c r="C62" s="1" t="s">
        <v>88</v>
      </c>
    </row>
    <row r="63" spans="1:3" ht="119.25" customHeight="1" x14ac:dyDescent="0.3">
      <c r="A63" s="29" t="s">
        <v>51</v>
      </c>
      <c r="B63" s="25" t="s">
        <v>46</v>
      </c>
      <c r="C63" s="26" t="s">
        <v>289</v>
      </c>
    </row>
    <row r="64" spans="1:3" ht="187.2" x14ac:dyDescent="0.3">
      <c r="A64" s="29" t="s">
        <v>52</v>
      </c>
      <c r="B64" s="25" t="s">
        <v>46</v>
      </c>
      <c r="C64" s="26" t="s">
        <v>294</v>
      </c>
    </row>
    <row r="65" spans="1:3" ht="187.2" x14ac:dyDescent="0.3">
      <c r="A65" s="29" t="s">
        <v>53</v>
      </c>
      <c r="B65" s="25" t="s">
        <v>46</v>
      </c>
      <c r="C65" s="26" t="s">
        <v>294</v>
      </c>
    </row>
    <row r="66" spans="1:3" ht="217.95" customHeight="1" x14ac:dyDescent="0.3">
      <c r="A66" s="29" t="s">
        <v>54</v>
      </c>
      <c r="B66" s="25" t="s">
        <v>46</v>
      </c>
      <c r="C66" s="26" t="s">
        <v>294</v>
      </c>
    </row>
    <row r="67" spans="1:3" ht="138" customHeight="1" x14ac:dyDescent="0.3">
      <c r="A67" s="29" t="s">
        <v>55</v>
      </c>
      <c r="B67" s="25" t="s">
        <v>5</v>
      </c>
      <c r="C67" s="1" t="s">
        <v>90</v>
      </c>
    </row>
    <row r="68" spans="1:3" ht="175.5" customHeight="1" x14ac:dyDescent="0.3"/>
    <row r="69" spans="1:3" ht="53.25" customHeight="1" x14ac:dyDescent="0.3"/>
    <row r="80" spans="1:3" ht="32.25" customHeight="1" x14ac:dyDescent="0.3"/>
    <row r="81" ht="39.75" customHeight="1" x14ac:dyDescent="0.3"/>
    <row r="82" ht="51" customHeight="1" x14ac:dyDescent="0.3"/>
    <row r="83" ht="44.25" customHeight="1" x14ac:dyDescent="0.3"/>
    <row r="84" ht="39.75" customHeight="1" x14ac:dyDescent="0.3"/>
    <row r="91" ht="156.75" customHeight="1" x14ac:dyDescent="0.3"/>
    <row r="92" ht="141.75" customHeight="1" x14ac:dyDescent="0.3"/>
    <row r="93" ht="87.75" customHeight="1" x14ac:dyDescent="0.3"/>
    <row r="94" ht="86.25" customHeight="1" x14ac:dyDescent="0.3"/>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9"/>
  <sheetViews>
    <sheetView workbookViewId="0">
      <selection activeCell="B11" sqref="B11"/>
    </sheetView>
  </sheetViews>
  <sheetFormatPr defaultRowHeight="14.4" x14ac:dyDescent="0.3"/>
  <cols>
    <col min="1" max="1" width="9.88671875" bestFit="1" customWidth="1"/>
    <col min="2" max="2" width="39.5546875" bestFit="1" customWidth="1"/>
    <col min="3" max="3" width="11.6640625" bestFit="1" customWidth="1"/>
    <col min="4" max="5" width="11.6640625" customWidth="1"/>
    <col min="6" max="7" width="11.109375" customWidth="1"/>
    <col min="9" max="9" width="12.6640625" customWidth="1"/>
    <col min="10" max="10" width="51.6640625" bestFit="1" customWidth="1"/>
    <col min="11" max="11" width="11" customWidth="1"/>
    <col min="12" max="12" width="11.109375" customWidth="1"/>
  </cols>
  <sheetData>
    <row r="1" spans="1:12" ht="15.6" x14ac:dyDescent="0.3">
      <c r="A1" s="23" t="s">
        <v>280</v>
      </c>
    </row>
    <row r="2" spans="1:12" ht="57.6" x14ac:dyDescent="0.3">
      <c r="A2" s="4" t="s">
        <v>97</v>
      </c>
      <c r="B2" s="4" t="s">
        <v>98</v>
      </c>
      <c r="C2" s="5" t="s">
        <v>99</v>
      </c>
      <c r="D2" s="5" t="s">
        <v>100</v>
      </c>
      <c r="E2" s="5" t="s">
        <v>101</v>
      </c>
      <c r="F2" s="5" t="s">
        <v>102</v>
      </c>
      <c r="G2" s="6"/>
      <c r="I2" s="5" t="s">
        <v>99</v>
      </c>
      <c r="J2" s="4" t="s">
        <v>98</v>
      </c>
      <c r="K2" s="5" t="s">
        <v>101</v>
      </c>
      <c r="L2" s="5" t="s">
        <v>103</v>
      </c>
    </row>
    <row r="3" spans="1:12" x14ac:dyDescent="0.3">
      <c r="A3" s="7">
        <v>1000</v>
      </c>
      <c r="B3" s="7" t="s">
        <v>104</v>
      </c>
      <c r="C3">
        <v>0</v>
      </c>
      <c r="D3" s="8"/>
      <c r="E3" s="9"/>
      <c r="I3" s="10">
        <v>0</v>
      </c>
      <c r="J3" s="10" t="s">
        <v>105</v>
      </c>
    </row>
    <row r="4" spans="1:12" x14ac:dyDescent="0.3">
      <c r="A4" s="7">
        <v>1100</v>
      </c>
      <c r="B4" s="7" t="s">
        <v>106</v>
      </c>
      <c r="C4">
        <v>0</v>
      </c>
      <c r="D4" s="8"/>
      <c r="E4" s="9"/>
      <c r="I4">
        <v>1</v>
      </c>
      <c r="J4" t="s">
        <v>107</v>
      </c>
      <c r="K4" s="11">
        <f>SUMIF($C$3:$C$168,"=1",$E$3:$E$168)</f>
        <v>8.9505157131875776E-2</v>
      </c>
      <c r="L4" s="12">
        <f>SUMIF($C$3:$C$168,"=1",$F$3:$F$168)</f>
        <v>78639.820000000007</v>
      </c>
    </row>
    <row r="5" spans="1:12" x14ac:dyDescent="0.3">
      <c r="A5">
        <v>1110</v>
      </c>
      <c r="B5" t="s">
        <v>108</v>
      </c>
      <c r="C5">
        <v>1</v>
      </c>
      <c r="D5" s="8" t="str">
        <f>VLOOKUP(A5,[1]CaloosLU!$A$1:$D$116,4,FALSE)</f>
        <v>Yes</v>
      </c>
      <c r="E5" s="9">
        <f>VLOOKUP(A5,[1]CaloosLU!$A$1:$D$116,3,FALSE)</f>
        <v>1.8482959688282778E-2</v>
      </c>
      <c r="F5" s="13">
        <f>VLOOKUP(A5,[1]CaloosLU!$A$1:$D$116,2,FALSE)</f>
        <v>16239.25</v>
      </c>
      <c r="G5" s="13"/>
      <c r="I5">
        <v>2</v>
      </c>
      <c r="J5" t="s">
        <v>109</v>
      </c>
      <c r="K5" s="11">
        <f>SUMIF($C$3:$C$168,"=2",$E$3:$E$168)</f>
        <v>4.6818895893085612E-2</v>
      </c>
      <c r="L5" s="12">
        <f>SUMIF($C$3:$C$168,"=2",$F$3:$F$168)</f>
        <v>41135.39</v>
      </c>
    </row>
    <row r="6" spans="1:12" x14ac:dyDescent="0.3">
      <c r="A6">
        <v>1120</v>
      </c>
      <c r="B6" t="s">
        <v>110</v>
      </c>
      <c r="C6">
        <v>1</v>
      </c>
      <c r="D6" s="8" t="str">
        <f>VLOOKUP(A6,[1]CaloosLU!$A$1:$D$116,4,FALSE)</f>
        <v>Yes</v>
      </c>
      <c r="E6" s="9">
        <f>VLOOKUP(A6,[1]CaloosLU!$A$1:$D$116,3,FALSE)</f>
        <v>6.764802512633127E-4</v>
      </c>
      <c r="F6" s="13">
        <f>VLOOKUP(A6,[1]CaloosLU!$A$1:$D$116,2,FALSE)</f>
        <v>594.36</v>
      </c>
      <c r="G6" s="13"/>
      <c r="I6">
        <v>3</v>
      </c>
      <c r="J6" t="s">
        <v>111</v>
      </c>
      <c r="K6" s="11">
        <f>SUMIF($C$3:$C$168,"=3",$E$3:$E$168)</f>
        <v>1.129826503234246E-2</v>
      </c>
      <c r="L6" s="12">
        <f>SUMIF($C$3:$C$168,"=3",$F$3:$F$168)</f>
        <v>9926.7300000000014</v>
      </c>
    </row>
    <row r="7" spans="1:12" x14ac:dyDescent="0.3">
      <c r="A7">
        <v>1130</v>
      </c>
      <c r="B7" t="s">
        <v>112</v>
      </c>
      <c r="C7">
        <v>1</v>
      </c>
      <c r="D7" s="8" t="str">
        <f>VLOOKUP(A7,[1]CaloosLU!$A$1:$D$116,4,FALSE)</f>
        <v>Yes</v>
      </c>
      <c r="E7" s="9">
        <f>VLOOKUP(A7,[1]CaloosLU!$A$1:$D$116,3,FALSE)</f>
        <v>2.9583548076774014E-3</v>
      </c>
      <c r="F7" s="13">
        <f>VLOOKUP(A7,[1]CaloosLU!$A$1:$D$116,2,FALSE)</f>
        <v>2599.23</v>
      </c>
      <c r="G7" s="13"/>
      <c r="I7">
        <v>4</v>
      </c>
      <c r="J7" t="s">
        <v>113</v>
      </c>
      <c r="K7" s="11">
        <f>SUMIF($C$3:$C$168,"=4",$E$3:$E$168)</f>
        <v>1.6079540401347778E-2</v>
      </c>
      <c r="L7" s="12">
        <f>SUMIF($C$3:$C$168,"=4",$F$3:$F$168)</f>
        <v>14127.59</v>
      </c>
    </row>
    <row r="8" spans="1:12" x14ac:dyDescent="0.3">
      <c r="A8">
        <v>1180</v>
      </c>
      <c r="B8" t="s">
        <v>114</v>
      </c>
      <c r="C8">
        <v>1</v>
      </c>
      <c r="D8" s="8" t="str">
        <f>VLOOKUP(A8,[1]CaloosLU!$A$1:$D$116,4,FALSE)</f>
        <v>Yes</v>
      </c>
      <c r="E8" s="9">
        <f>VLOOKUP(A8,[1]CaloosLU!$A$1:$D$116,3,FALSE)</f>
        <v>6.6928966090829864E-2</v>
      </c>
      <c r="F8" s="13">
        <f>VLOOKUP(A8,[1]CaloosLU!$A$1:$D$116,2,FALSE)</f>
        <v>58804.23</v>
      </c>
      <c r="G8" s="13"/>
      <c r="I8">
        <v>5</v>
      </c>
      <c r="J8" t="s">
        <v>115</v>
      </c>
      <c r="K8" s="11">
        <f>SUMIF($C$3:$C$168,"=5",$E$3:$E$168)</f>
        <v>0</v>
      </c>
      <c r="L8" s="12">
        <f>SUMIF($C$3:$C$168,"=5",$F$3:$F$168)</f>
        <v>0</v>
      </c>
    </row>
    <row r="9" spans="1:12" x14ac:dyDescent="0.3">
      <c r="A9">
        <v>1190</v>
      </c>
      <c r="B9" t="s">
        <v>116</v>
      </c>
      <c r="C9">
        <v>1</v>
      </c>
      <c r="D9" s="8" t="str">
        <f>VLOOKUP(A9,[1]CaloosLU!$A$1:$D$116,4,FALSE)</f>
        <v>Yes</v>
      </c>
      <c r="E9" s="9">
        <f>VLOOKUP(A9,[1]CaloosLU!$A$1:$D$116,3,FALSE)</f>
        <v>4.5839629382242951E-4</v>
      </c>
      <c r="F9" s="13">
        <f>VLOOKUP(A9,[1]CaloosLU!$A$1:$D$116,2,FALSE)</f>
        <v>402.75</v>
      </c>
      <c r="G9" s="13"/>
      <c r="I9">
        <v>6</v>
      </c>
      <c r="J9" t="s">
        <v>117</v>
      </c>
      <c r="K9" s="11">
        <f>SUMIF($C$3:$C$168,"=6",$E$3:$E$168)</f>
        <v>1.255089621568734E-2</v>
      </c>
      <c r="L9" s="12">
        <f>SUMIF($C$3:$C$168,"=6",$F$3:$F$168)</f>
        <v>11027.3</v>
      </c>
    </row>
    <row r="10" spans="1:12" x14ac:dyDescent="0.3">
      <c r="A10" s="7">
        <v>1200</v>
      </c>
      <c r="B10" s="7" t="s">
        <v>118</v>
      </c>
      <c r="C10">
        <v>0</v>
      </c>
      <c r="D10" s="8"/>
      <c r="E10" s="9"/>
      <c r="F10" s="13"/>
      <c r="G10" s="13"/>
      <c r="I10">
        <v>7</v>
      </c>
      <c r="J10" t="s">
        <v>119</v>
      </c>
      <c r="K10" s="11">
        <f>SUMIF($C$3:$C$168,"=7",$E$3:$E$168)</f>
        <v>2.5870919382370204E-2</v>
      </c>
      <c r="L10" s="12">
        <f>SUMIF($C$3:$C$168,"=7",$F$3:$F$168)</f>
        <v>22730.36</v>
      </c>
    </row>
    <row r="11" spans="1:12" x14ac:dyDescent="0.3">
      <c r="A11">
        <v>1210</v>
      </c>
      <c r="B11" t="s">
        <v>108</v>
      </c>
      <c r="C11">
        <v>2</v>
      </c>
      <c r="D11" s="8" t="str">
        <f>VLOOKUP(A11,[1]CaloosLU!$A$1:$D$116,4,FALSE)</f>
        <v>Yes</v>
      </c>
      <c r="E11" s="9">
        <f>VLOOKUP(A11,[1]CaloosLU!$A$1:$D$116,3,FALSE)</f>
        <v>4.0720614680577506E-2</v>
      </c>
      <c r="F11" s="13">
        <f>VLOOKUP(A11,[1]CaloosLU!$A$1:$D$116,2,FALSE)</f>
        <v>35777.4</v>
      </c>
      <c r="G11" s="13"/>
      <c r="I11">
        <v>8</v>
      </c>
      <c r="J11" t="s">
        <v>120</v>
      </c>
      <c r="K11" s="11">
        <f>SUMIF($C$3:$C$168,"=8",$E$3:$E$168)</f>
        <v>0.10342762286164529</v>
      </c>
      <c r="L11" s="12">
        <f>SUMIF($C$3:$C$168,"=8",$F$3:$F$168)</f>
        <v>90872.19</v>
      </c>
    </row>
    <row r="12" spans="1:12" x14ac:dyDescent="0.3">
      <c r="A12">
        <v>1220</v>
      </c>
      <c r="B12" t="s">
        <v>110</v>
      </c>
      <c r="C12">
        <v>2</v>
      </c>
      <c r="D12" s="8" t="str">
        <f>VLOOKUP(A12,[1]CaloosLU!$A$1:$D$116,4,FALSE)</f>
        <v>Yes</v>
      </c>
      <c r="E12" s="9">
        <f>VLOOKUP(A12,[1]CaloosLU!$A$1:$D$116,3,FALSE)</f>
        <v>2.3267410539993903E-3</v>
      </c>
      <c r="F12" s="13">
        <f>VLOOKUP(A12,[1]CaloosLU!$A$1:$D$116,2,FALSE)</f>
        <v>2044.29</v>
      </c>
      <c r="G12" s="13"/>
      <c r="I12">
        <v>9</v>
      </c>
      <c r="J12" t="s">
        <v>121</v>
      </c>
      <c r="K12" s="11">
        <f>SUMIF($C$3:$C$168,"=9",$E$3:$E$168)</f>
        <v>1.5745352146122098E-2</v>
      </c>
      <c r="L12" s="12">
        <f>SUMIF($C$3:$C$168,"=9",$F$3:$F$168)</f>
        <v>13833.970000000001</v>
      </c>
    </row>
    <row r="13" spans="1:12" x14ac:dyDescent="0.3">
      <c r="A13">
        <v>1230</v>
      </c>
      <c r="B13" t="s">
        <v>112</v>
      </c>
      <c r="C13">
        <v>2</v>
      </c>
      <c r="D13" s="8" t="str">
        <f>VLOOKUP(A13,[1]CaloosLU!$A$1:$D$116,4,FALSE)</f>
        <v>Yes</v>
      </c>
      <c r="E13" s="9">
        <f>VLOOKUP(A13,[1]CaloosLU!$A$1:$D$116,3,FALSE)</f>
        <v>8.8561822516740069E-4</v>
      </c>
      <c r="F13" s="13">
        <f>VLOOKUP(A13,[1]CaloosLU!$A$1:$D$116,2,FALSE)</f>
        <v>778.11</v>
      </c>
      <c r="G13" s="13"/>
      <c r="I13">
        <v>10</v>
      </c>
      <c r="J13" t="s">
        <v>122</v>
      </c>
      <c r="K13" s="11">
        <f>SUMIF($C$3:$C$168,"=10",$E$3:$E$168)</f>
        <v>4.3090275968568313E-3</v>
      </c>
      <c r="L13" s="12">
        <f>SUMIF($C$3:$C$168,"=10",$F$3:$F$168)</f>
        <v>3785.94</v>
      </c>
    </row>
    <row r="14" spans="1:12" x14ac:dyDescent="0.3">
      <c r="A14">
        <v>1290</v>
      </c>
      <c r="B14" t="s">
        <v>123</v>
      </c>
      <c r="C14">
        <v>2</v>
      </c>
      <c r="D14" s="8" t="str">
        <f>VLOOKUP(A14,[1]CaloosLU!$A$1:$D$116,4,FALSE)</f>
        <v>Yes</v>
      </c>
      <c r="E14" s="9">
        <f>VLOOKUP(A14,[1]CaloosLU!$A$1:$D$116,3,FALSE)</f>
        <v>2.8859219333413136E-3</v>
      </c>
      <c r="F14" s="13">
        <f>VLOOKUP(A14,[1]CaloosLU!$A$1:$D$116,2,FALSE)</f>
        <v>2535.59</v>
      </c>
      <c r="G14" s="13"/>
      <c r="I14">
        <v>11</v>
      </c>
      <c r="J14" t="s">
        <v>124</v>
      </c>
      <c r="K14" s="11">
        <f>SUMIF($C$3:$C$168,"=11",$E$3:$E$168)</f>
        <v>0.10386636303133534</v>
      </c>
      <c r="L14" s="12">
        <f>SUMIF($C$3:$C$168,"=11",$F$3:$F$168)</f>
        <v>91257.67</v>
      </c>
    </row>
    <row r="15" spans="1:12" x14ac:dyDescent="0.3">
      <c r="A15" s="7">
        <v>1300</v>
      </c>
      <c r="B15" s="7" t="s">
        <v>125</v>
      </c>
      <c r="C15">
        <v>0</v>
      </c>
      <c r="D15" s="8"/>
      <c r="E15" s="9"/>
      <c r="F15" s="13"/>
      <c r="G15" s="13"/>
      <c r="I15">
        <v>12</v>
      </c>
      <c r="J15" t="s">
        <v>126</v>
      </c>
      <c r="K15" s="11">
        <f>SUMIF($C$3:$C$168,"=12",$E$3:$E$168)</f>
        <v>0.14733314426122324</v>
      </c>
      <c r="L15" s="12">
        <f>SUMIF($C$3:$C$168,"=12",$F$3:$F$168)</f>
        <v>129447.87000000001</v>
      </c>
    </row>
    <row r="16" spans="1:12" x14ac:dyDescent="0.3">
      <c r="A16">
        <v>1310</v>
      </c>
      <c r="B16" t="s">
        <v>108</v>
      </c>
      <c r="C16">
        <v>3</v>
      </c>
      <c r="D16" s="8" t="str">
        <f>VLOOKUP(A16,[1]CaloosLU!$A$1:$D$116,4,FALSE)</f>
        <v>Yes</v>
      </c>
      <c r="E16" s="9">
        <f>VLOOKUP(A16,[1]CaloosLU!$A$1:$D$116,3,FALSE)</f>
        <v>5.0864631585162939E-5</v>
      </c>
      <c r="F16" s="13">
        <f>VLOOKUP(A16,[1]CaloosLU!$A$1:$D$116,2,FALSE)</f>
        <v>44.69</v>
      </c>
      <c r="G16" s="13"/>
      <c r="I16">
        <v>13</v>
      </c>
      <c r="J16" t="s">
        <v>127</v>
      </c>
      <c r="K16" s="11">
        <f>SUMIF($C$3:$C$168,"=13",$E$3:$E$168)</f>
        <v>0.1169602554080576</v>
      </c>
      <c r="L16" s="12">
        <f>SUMIF($C$3:$C$168,"=13",$F$3:$F$168)</f>
        <v>102762.04999999999</v>
      </c>
    </row>
    <row r="17" spans="1:12" x14ac:dyDescent="0.3">
      <c r="A17">
        <v>1320</v>
      </c>
      <c r="B17" t="s">
        <v>110</v>
      </c>
      <c r="C17">
        <v>3</v>
      </c>
      <c r="D17" s="8" t="str">
        <f>VLOOKUP(A17,[1]CaloosLU!$A$1:$D$116,4,FALSE)</f>
        <v>Yes</v>
      </c>
      <c r="E17" s="9">
        <f>VLOOKUP(A17,[1]CaloosLU!$A$1:$D$116,3,FALSE)</f>
        <v>2.2409688759672157E-3</v>
      </c>
      <c r="F17" s="13">
        <f>VLOOKUP(A17,[1]CaloosLU!$A$1:$D$116,2,FALSE)</f>
        <v>1968.93</v>
      </c>
      <c r="G17" s="13"/>
      <c r="I17">
        <v>14</v>
      </c>
      <c r="J17" t="s">
        <v>128</v>
      </c>
      <c r="K17" s="11">
        <f>SUMIF($C$3:$C$168,"=14",$E$3:$E$168)</f>
        <v>0.13728839818158425</v>
      </c>
      <c r="L17" s="12">
        <f>SUMIF($C$3:$C$168,"=14",$F$3:$F$168)</f>
        <v>120622.49</v>
      </c>
    </row>
    <row r="18" spans="1:12" x14ac:dyDescent="0.3">
      <c r="A18">
        <v>1330</v>
      </c>
      <c r="B18" t="s">
        <v>129</v>
      </c>
      <c r="C18">
        <v>3</v>
      </c>
      <c r="D18" s="8" t="str">
        <f>VLOOKUP(A18,[1]CaloosLU!$A$1:$D$116,4,FALSE)</f>
        <v>Yes</v>
      </c>
      <c r="E18" s="9">
        <f>VLOOKUP(A18,[1]CaloosLU!$A$1:$D$116,3,FALSE)</f>
        <v>7.5139660347182903E-3</v>
      </c>
      <c r="F18" s="13">
        <f>VLOOKUP(A18,[1]CaloosLU!$A$1:$D$116,2,FALSE)</f>
        <v>6601.82</v>
      </c>
      <c r="G18" s="13"/>
      <c r="I18">
        <v>15</v>
      </c>
      <c r="J18" t="s">
        <v>130</v>
      </c>
      <c r="K18" s="11">
        <f>SUMIF($C$3:$C$168,"=15",$E$3:$E$168)</f>
        <v>1.6936647572113554E-2</v>
      </c>
      <c r="L18" s="12">
        <f>SUMIF($C$3:$C$168,"=15",$F$3:$F$168)</f>
        <v>14880.649999999998</v>
      </c>
    </row>
    <row r="19" spans="1:12" x14ac:dyDescent="0.3">
      <c r="A19">
        <v>1340</v>
      </c>
      <c r="B19" t="s">
        <v>131</v>
      </c>
      <c r="C19">
        <v>3</v>
      </c>
      <c r="D19" s="8" t="str">
        <f>VLOOKUP(A19,[1]CaloosLU!$A$1:$D$116,4,FALSE)</f>
        <v>Yes</v>
      </c>
      <c r="E19" s="9">
        <f>VLOOKUP(A19,[1]CaloosLU!$A$1:$D$116,3,FALSE)</f>
        <v>1.108767020615757E-3</v>
      </c>
      <c r="F19" s="13">
        <f>VLOOKUP(A19,[1]CaloosLU!$A$1:$D$116,2,FALSE)</f>
        <v>974.17</v>
      </c>
      <c r="G19" s="13"/>
      <c r="I19">
        <v>16</v>
      </c>
      <c r="J19" t="s">
        <v>132</v>
      </c>
      <c r="K19" s="11">
        <f>SUMIF($C$3:$C$168,"=16",$E$3:$E$168)</f>
        <v>0.15200951488435244</v>
      </c>
      <c r="L19" s="12">
        <f>SUMIF($C$3:$C$168,"=16",$F$3:$F$168)</f>
        <v>133556.56</v>
      </c>
    </row>
    <row r="20" spans="1:12" x14ac:dyDescent="0.3">
      <c r="A20">
        <v>1350</v>
      </c>
      <c r="B20" t="s">
        <v>112</v>
      </c>
      <c r="C20">
        <v>3</v>
      </c>
      <c r="D20" s="8"/>
      <c r="E20" s="9"/>
      <c r="F20" s="13"/>
      <c r="G20" s="13"/>
      <c r="J20" s="14" t="s">
        <v>133</v>
      </c>
      <c r="K20" s="15">
        <f>SUM(K4:K19)</f>
        <v>0.99999999999999967</v>
      </c>
      <c r="L20" s="16">
        <f>SUM(L4:L19)</f>
        <v>878606.57999999984</v>
      </c>
    </row>
    <row r="21" spans="1:12" x14ac:dyDescent="0.3">
      <c r="A21">
        <v>1390</v>
      </c>
      <c r="B21" t="s">
        <v>134</v>
      </c>
      <c r="C21">
        <v>3</v>
      </c>
      <c r="D21" s="8" t="str">
        <f>VLOOKUP(A21,[1]CaloosLU!$A$1:$D$116,4,FALSE)</f>
        <v>Yes</v>
      </c>
      <c r="E21" s="9">
        <f>VLOOKUP(A21,[1]CaloosLU!$A$1:$D$116,3,FALSE)</f>
        <v>3.8369846945603337E-4</v>
      </c>
      <c r="F21" s="13">
        <f>VLOOKUP(A21,[1]CaloosLU!$A$1:$D$116,2,FALSE)</f>
        <v>337.12</v>
      </c>
      <c r="G21" s="13"/>
    </row>
    <row r="22" spans="1:12" x14ac:dyDescent="0.3">
      <c r="A22" s="7">
        <v>1400</v>
      </c>
      <c r="B22" s="7" t="s">
        <v>135</v>
      </c>
      <c r="C22">
        <v>4</v>
      </c>
      <c r="D22" s="8" t="str">
        <f>VLOOKUP(A22,[1]CaloosLU!$A$1:$D$116,4,FALSE)</f>
        <v>Yes</v>
      </c>
      <c r="E22" s="9">
        <f>VLOOKUP(A22,[1]CaloosLU!$A$1:$D$116,3,FALSE)</f>
        <v>8.9751433457281853E-3</v>
      </c>
      <c r="F22" s="13">
        <f>VLOOKUP(A22,[1]CaloosLU!$A$1:$D$116,2,FALSE)</f>
        <v>7885.62</v>
      </c>
      <c r="G22" s="13"/>
    </row>
    <row r="23" spans="1:12" x14ac:dyDescent="0.3">
      <c r="A23" s="17">
        <v>1410</v>
      </c>
      <c r="B23" s="17" t="s">
        <v>136</v>
      </c>
      <c r="C23">
        <v>0</v>
      </c>
      <c r="D23" s="8"/>
      <c r="E23" s="9"/>
      <c r="F23" s="13"/>
      <c r="G23" s="13"/>
    </row>
    <row r="24" spans="1:12" x14ac:dyDescent="0.3">
      <c r="A24" s="17">
        <v>1411</v>
      </c>
      <c r="B24" s="17" t="s">
        <v>137</v>
      </c>
      <c r="C24">
        <v>4</v>
      </c>
      <c r="D24" s="8" t="str">
        <f>VLOOKUP(A24,[1]CaloosLU!$A$1:$D$116,4,FALSE)</f>
        <v>Yes</v>
      </c>
      <c r="E24" s="9">
        <f>VLOOKUP(A24,[1]CaloosLU!$A$1:$D$116,3,FALSE)</f>
        <v>1.4008772845748546E-3</v>
      </c>
      <c r="F24" s="13">
        <f>VLOOKUP(A24,[1]CaloosLU!$A$1:$D$116,2,FALSE)</f>
        <v>1230.82</v>
      </c>
      <c r="G24" s="13"/>
    </row>
    <row r="25" spans="1:12" x14ac:dyDescent="0.3">
      <c r="A25" s="17">
        <v>1420</v>
      </c>
      <c r="B25" s="17" t="s">
        <v>138</v>
      </c>
      <c r="C25">
        <v>0</v>
      </c>
      <c r="D25" s="8"/>
      <c r="E25" s="9"/>
      <c r="F25" s="13"/>
      <c r="G25" s="13"/>
    </row>
    <row r="26" spans="1:12" x14ac:dyDescent="0.3">
      <c r="A26" s="17">
        <v>1423</v>
      </c>
      <c r="B26" s="17" t="s">
        <v>139</v>
      </c>
      <c r="C26">
        <v>4</v>
      </c>
      <c r="D26" s="8" t="str">
        <f>VLOOKUP(A26,[1]CaloosLU!$A$1:$D$116,4,FALSE)</f>
        <v>Yes</v>
      </c>
      <c r="E26" s="9">
        <f>VLOOKUP(A26,[1]CaloosLU!$A$1:$D$116,3,FALSE)</f>
        <v>1.7787255815907954E-4</v>
      </c>
      <c r="F26" s="13">
        <f>VLOOKUP(A26,[1]CaloosLU!$A$1:$D$116,2,FALSE)</f>
        <v>156.28</v>
      </c>
      <c r="G26" s="13"/>
    </row>
    <row r="27" spans="1:12" x14ac:dyDescent="0.3">
      <c r="A27">
        <v>1460</v>
      </c>
      <c r="B27" t="s">
        <v>140</v>
      </c>
      <c r="C27">
        <v>4</v>
      </c>
      <c r="D27" s="8"/>
      <c r="E27" s="9"/>
      <c r="F27" s="13"/>
      <c r="G27" s="13"/>
    </row>
    <row r="28" spans="1:12" x14ac:dyDescent="0.3">
      <c r="A28">
        <v>1480</v>
      </c>
      <c r="B28" t="s">
        <v>141</v>
      </c>
      <c r="C28">
        <v>7</v>
      </c>
      <c r="D28" s="8" t="str">
        <f>VLOOKUP(A28,[1]CaloosLU!$A$1:$D$116,4,FALSE)</f>
        <v>Yes</v>
      </c>
      <c r="E28" s="9">
        <f>VLOOKUP(A28,[1]CaloosLU!$A$1:$D$116,3,FALSE)</f>
        <v>2.6603488446444364E-4</v>
      </c>
      <c r="F28" s="13">
        <f>VLOOKUP(A28,[1]CaloosLU!$A$1:$D$116,2,FALSE)</f>
        <v>233.74</v>
      </c>
      <c r="G28" s="13"/>
    </row>
    <row r="29" spans="1:12" x14ac:dyDescent="0.3">
      <c r="A29">
        <v>1490</v>
      </c>
      <c r="B29" t="s">
        <v>142</v>
      </c>
      <c r="C29">
        <v>4</v>
      </c>
      <c r="D29" s="8" t="str">
        <f>VLOOKUP(A29,[1]CaloosLU!$A$1:$D$116,4,FALSE)</f>
        <v>Yes</v>
      </c>
      <c r="E29" s="9">
        <f>VLOOKUP(A29,[1]CaloosLU!$A$1:$D$116,3,FALSE)</f>
        <v>9.4160460305225556E-5</v>
      </c>
      <c r="F29" s="13">
        <f>VLOOKUP(A29,[1]CaloosLU!$A$1:$D$116,2,FALSE)</f>
        <v>82.73</v>
      </c>
      <c r="G29" s="13"/>
    </row>
    <row r="30" spans="1:12" x14ac:dyDescent="0.3">
      <c r="A30" s="7">
        <v>1500</v>
      </c>
      <c r="B30" s="7" t="s">
        <v>143</v>
      </c>
      <c r="C30">
        <v>6</v>
      </c>
      <c r="D30" s="8"/>
      <c r="E30" s="9"/>
      <c r="F30" s="13"/>
      <c r="G30" s="13"/>
    </row>
    <row r="31" spans="1:12" x14ac:dyDescent="0.3">
      <c r="A31">
        <v>1540</v>
      </c>
      <c r="B31" t="s">
        <v>144</v>
      </c>
      <c r="C31">
        <v>6</v>
      </c>
      <c r="D31" s="8" t="str">
        <f>VLOOKUP(A31,[1]CaloosLU!$A$1:$D$116,4,FALSE)</f>
        <v>Yes</v>
      </c>
      <c r="E31" s="9">
        <f>VLOOKUP(A31,[1]CaloosLU!$A$1:$D$116,3,FALSE)</f>
        <v>1.5911558504376323E-5</v>
      </c>
      <c r="F31" s="13">
        <f>VLOOKUP(A31,[1]CaloosLU!$A$1:$D$116,2,FALSE)</f>
        <v>13.98</v>
      </c>
      <c r="G31" s="13"/>
    </row>
    <row r="32" spans="1:12" x14ac:dyDescent="0.3">
      <c r="A32">
        <v>1550</v>
      </c>
      <c r="B32" t="s">
        <v>145</v>
      </c>
      <c r="C32">
        <v>6</v>
      </c>
      <c r="D32" s="8" t="str">
        <f>VLOOKUP(A32,[1]CaloosLU!$A$1:$D$116,4,FALSE)</f>
        <v>Yes</v>
      </c>
      <c r="E32" s="9">
        <f>VLOOKUP(A32,[1]CaloosLU!$A$1:$D$116,3,FALSE)</f>
        <v>1.1016876290637384E-3</v>
      </c>
      <c r="F32" s="13">
        <f>VLOOKUP(A32,[1]CaloosLU!$A$1:$D$116,2,FALSE)</f>
        <v>967.95</v>
      </c>
      <c r="G32" s="13"/>
    </row>
    <row r="33" spans="1:7" x14ac:dyDescent="0.3">
      <c r="A33">
        <v>1560</v>
      </c>
      <c r="B33" t="s">
        <v>146</v>
      </c>
      <c r="C33">
        <v>6</v>
      </c>
      <c r="D33" s="8" t="str">
        <f>VLOOKUP(A33,[1]CaloosLU!$A$1:$D$116,4,FALSE)</f>
        <v>Yes</v>
      </c>
      <c r="E33" s="9">
        <f>VLOOKUP(A33,[1]CaloosLU!$A$1:$D$116,3,FALSE)</f>
        <v>1.330993901730169E-3</v>
      </c>
      <c r="F33" s="13">
        <f>VLOOKUP(A33,[1]CaloosLU!$A$1:$D$116,2,FALSE)</f>
        <v>1169.42</v>
      </c>
      <c r="G33" s="13"/>
    </row>
    <row r="34" spans="1:7" x14ac:dyDescent="0.3">
      <c r="A34" s="7">
        <v>1600</v>
      </c>
      <c r="B34" s="7" t="s">
        <v>147</v>
      </c>
      <c r="C34">
        <v>6</v>
      </c>
      <c r="D34" s="8"/>
      <c r="E34" s="9"/>
      <c r="F34" s="13"/>
      <c r="G34" s="13"/>
    </row>
    <row r="35" spans="1:7" x14ac:dyDescent="0.3">
      <c r="A35">
        <v>1610</v>
      </c>
      <c r="B35" t="s">
        <v>148</v>
      </c>
      <c r="C35">
        <v>6</v>
      </c>
      <c r="D35" s="8"/>
      <c r="E35" s="9"/>
      <c r="F35" s="13"/>
      <c r="G35" s="13"/>
    </row>
    <row r="36" spans="1:7" x14ac:dyDescent="0.3">
      <c r="A36">
        <v>1620</v>
      </c>
      <c r="B36" t="s">
        <v>149</v>
      </c>
      <c r="C36">
        <v>6</v>
      </c>
      <c r="D36" s="8" t="str">
        <f>VLOOKUP(A36,[1]CaloosLU!$A$1:$D$116,4,FALSE)</f>
        <v>Yes</v>
      </c>
      <c r="E36" s="9">
        <f>VLOOKUP(A36,[1]CaloosLU!$A$1:$D$116,3,FALSE)</f>
        <v>6.7094876525964546E-4</v>
      </c>
      <c r="F36" s="13">
        <f>VLOOKUP(A36,[1]CaloosLU!$A$1:$D$116,2,FALSE)</f>
        <v>589.5</v>
      </c>
      <c r="G36" s="13"/>
    </row>
    <row r="37" spans="1:7" x14ac:dyDescent="0.3">
      <c r="A37">
        <v>1630</v>
      </c>
      <c r="B37" t="s">
        <v>150</v>
      </c>
      <c r="C37">
        <v>6</v>
      </c>
      <c r="D37" s="8" t="str">
        <f>VLOOKUP(A37,[1]CaloosLU!$A$1:$D$116,4,FALSE)</f>
        <v>Yes</v>
      </c>
      <c r="E37" s="9">
        <f>VLOOKUP(A37,[1]CaloosLU!$A$1:$D$116,3,FALSE)</f>
        <v>6.7205278612869016E-4</v>
      </c>
      <c r="F37" s="13">
        <f>VLOOKUP(A37,[1]CaloosLU!$A$1:$D$116,2,FALSE)</f>
        <v>590.47</v>
      </c>
      <c r="G37" s="13"/>
    </row>
    <row r="38" spans="1:7" x14ac:dyDescent="0.3">
      <c r="A38">
        <v>1640</v>
      </c>
      <c r="B38" t="s">
        <v>151</v>
      </c>
      <c r="C38">
        <v>6</v>
      </c>
      <c r="D38" s="8"/>
      <c r="E38" s="9"/>
      <c r="F38" s="13"/>
      <c r="G38" s="13"/>
    </row>
    <row r="39" spans="1:7" x14ac:dyDescent="0.3">
      <c r="A39">
        <v>1650</v>
      </c>
      <c r="B39" t="s">
        <v>152</v>
      </c>
      <c r="C39">
        <v>6</v>
      </c>
      <c r="D39" s="8" t="str">
        <f>VLOOKUP(A39,[1]CaloosLU!$A$1:$D$116,4,FALSE)</f>
        <v>Yes</v>
      </c>
      <c r="E39" s="9">
        <f>VLOOKUP(A39,[1]CaloosLU!$A$1:$D$116,3,FALSE)</f>
        <v>2.1568242750924987E-5</v>
      </c>
      <c r="F39" s="13">
        <f>VLOOKUP(A39,[1]CaloosLU!$A$1:$D$116,2,FALSE)</f>
        <v>18.95</v>
      </c>
      <c r="G39" s="13"/>
    </row>
    <row r="40" spans="1:7" x14ac:dyDescent="0.3">
      <c r="A40">
        <v>1660</v>
      </c>
      <c r="B40" t="s">
        <v>153</v>
      </c>
      <c r="C40">
        <v>6</v>
      </c>
      <c r="D40" s="8" t="str">
        <f>VLOOKUP(A40,[1]CaloosLU!$A$1:$D$116,4,FALSE)</f>
        <v>Yes</v>
      </c>
      <c r="E40" s="9">
        <f>VLOOKUP(A40,[1]CaloosLU!$A$1:$D$116,3,FALSE)</f>
        <v>1.775891548638299E-3</v>
      </c>
      <c r="F40" s="13">
        <f>VLOOKUP(A40,[1]CaloosLU!$A$1:$D$116,2,FALSE)</f>
        <v>1560.31</v>
      </c>
      <c r="G40" s="13"/>
    </row>
    <row r="41" spans="1:7" x14ac:dyDescent="0.3">
      <c r="A41">
        <v>1670</v>
      </c>
      <c r="B41" t="s">
        <v>154</v>
      </c>
      <c r="C41">
        <v>6</v>
      </c>
      <c r="D41" s="8"/>
      <c r="E41" s="9"/>
      <c r="F41" s="13"/>
      <c r="G41" s="13"/>
    </row>
    <row r="42" spans="1:7" x14ac:dyDescent="0.3">
      <c r="A42" s="7">
        <v>1700</v>
      </c>
      <c r="B42" s="7" t="s">
        <v>155</v>
      </c>
      <c r="C42">
        <v>4</v>
      </c>
      <c r="D42" s="8" t="str">
        <f>VLOOKUP(A42,[1]CaloosLU!$A$1:$D$116,4,FALSE)</f>
        <v>Yes</v>
      </c>
      <c r="E42" s="9">
        <f>VLOOKUP(A42,[1]CaloosLU!$A$1:$D$116,3,FALSE)</f>
        <v>1.906063576259581E-3</v>
      </c>
      <c r="F42" s="13">
        <f>VLOOKUP(A42,[1]CaloosLU!$A$1:$D$116,2,FALSE)</f>
        <v>1674.68</v>
      </c>
      <c r="G42" s="13"/>
    </row>
    <row r="43" spans="1:7" x14ac:dyDescent="0.3">
      <c r="A43">
        <v>1710</v>
      </c>
      <c r="B43" t="s">
        <v>156</v>
      </c>
      <c r="C43">
        <v>4</v>
      </c>
      <c r="D43" s="8" t="str">
        <f>VLOOKUP(A43,[1]CaloosLU!$A$1:$D$116,4,FALSE)</f>
        <v>Yes</v>
      </c>
      <c r="E43" s="9">
        <f>VLOOKUP(A43,[1]CaloosLU!$A$1:$D$116,3,FALSE)</f>
        <v>2.354535063919052E-3</v>
      </c>
      <c r="F43" s="13">
        <f>VLOOKUP(A43,[1]CaloosLU!$A$1:$D$116,2,FALSE)</f>
        <v>2068.71</v>
      </c>
      <c r="G43" s="13"/>
    </row>
    <row r="44" spans="1:7" x14ac:dyDescent="0.3">
      <c r="A44">
        <v>1730</v>
      </c>
      <c r="B44" t="s">
        <v>157</v>
      </c>
      <c r="C44">
        <v>4</v>
      </c>
      <c r="D44" s="8"/>
      <c r="E44" s="9"/>
      <c r="F44" s="13"/>
      <c r="G44" s="13"/>
    </row>
    <row r="45" spans="1:7" x14ac:dyDescent="0.3">
      <c r="A45">
        <v>1760</v>
      </c>
      <c r="B45" t="s">
        <v>158</v>
      </c>
      <c r="C45">
        <v>4</v>
      </c>
      <c r="D45" s="8" t="str">
        <f>VLOOKUP(A45,[1]CaloosLU!$A$1:$D$116,4,FALSE)</f>
        <v>Yes</v>
      </c>
      <c r="E45" s="9">
        <f>VLOOKUP(A45,[1]CaloosLU!$A$1:$D$116,3,FALSE)</f>
        <v>6.1665825448291073E-5</v>
      </c>
      <c r="F45" s="13">
        <f>VLOOKUP(A45,[1]CaloosLU!$A$1:$D$116,2,FALSE)</f>
        <v>54.18</v>
      </c>
      <c r="G45" s="13"/>
    </row>
    <row r="46" spans="1:7" x14ac:dyDescent="0.3">
      <c r="A46" s="7">
        <v>1800</v>
      </c>
      <c r="B46" s="7" t="s">
        <v>159</v>
      </c>
      <c r="C46">
        <v>7</v>
      </c>
      <c r="D46" s="8" t="str">
        <f>VLOOKUP(A46,[1]CaloosLU!$A$1:$D$116,4,FALSE)</f>
        <v>Yes</v>
      </c>
      <c r="E46" s="9">
        <f>VLOOKUP(A46,[1]CaloosLU!$A$1:$D$116,3,FALSE)</f>
        <v>1.1165406933328452E-5</v>
      </c>
      <c r="F46" s="13">
        <f>VLOOKUP(A46,[1]CaloosLU!$A$1:$D$116,2,FALSE)</f>
        <v>9.81</v>
      </c>
      <c r="G46" s="13"/>
    </row>
    <row r="47" spans="1:7" x14ac:dyDescent="0.3">
      <c r="A47" s="18">
        <v>1810</v>
      </c>
      <c r="B47" s="18" t="s">
        <v>160</v>
      </c>
      <c r="C47">
        <v>7</v>
      </c>
      <c r="D47" s="8" t="str">
        <f>VLOOKUP(A47,[1]CaloosLU!$A$1:$D$116,4,FALSE)</f>
        <v>Yes</v>
      </c>
      <c r="E47" s="9">
        <f>VLOOKUP(A47,[1]CaloosLU!$A$1:$D$116,3,FALSE)</f>
        <v>1.2633640872573478E-6</v>
      </c>
      <c r="F47" s="13">
        <f>VLOOKUP(A47,[1]CaloosLU!$A$1:$D$116,2,FALSE)</f>
        <v>1.1100000000000001</v>
      </c>
      <c r="G47" s="13"/>
    </row>
    <row r="48" spans="1:7" x14ac:dyDescent="0.3">
      <c r="A48" s="18">
        <v>1820</v>
      </c>
      <c r="B48" s="18" t="s">
        <v>161</v>
      </c>
      <c r="C48">
        <v>7</v>
      </c>
      <c r="D48" s="8" t="str">
        <f>VLOOKUP(A48,[1]CaloosLU!$A$1:$D$116,4,FALSE)</f>
        <v>Yes</v>
      </c>
      <c r="E48" s="9">
        <f>VLOOKUP(A48,[1]CaloosLU!$A$1:$D$116,3,FALSE)</f>
        <v>3.7330360079934743E-3</v>
      </c>
      <c r="F48" s="13">
        <f>VLOOKUP(A48,[1]CaloosLU!$A$1:$D$116,2,FALSE)</f>
        <v>3279.87</v>
      </c>
      <c r="G48" s="13"/>
    </row>
    <row r="49" spans="1:7" x14ac:dyDescent="0.3">
      <c r="A49" s="18">
        <v>1830</v>
      </c>
      <c r="B49" s="18" t="s">
        <v>162</v>
      </c>
      <c r="C49">
        <v>4</v>
      </c>
      <c r="D49" s="8"/>
      <c r="E49" s="9"/>
      <c r="F49" s="13"/>
      <c r="G49" s="13"/>
    </row>
    <row r="50" spans="1:7" x14ac:dyDescent="0.3">
      <c r="A50" s="18">
        <v>1840</v>
      </c>
      <c r="B50" s="18" t="s">
        <v>163</v>
      </c>
      <c r="C50">
        <v>15</v>
      </c>
      <c r="D50" s="8" t="str">
        <f>VLOOKUP(A50,[1]CaloosLU!$A$1:$D$116,4,FALSE)</f>
        <v>Yes</v>
      </c>
      <c r="E50" s="9">
        <f>VLOOKUP(A50,[1]CaloosLU!$A$1:$D$116,3,FALSE)</f>
        <v>1.0479092929169728E-4</v>
      </c>
      <c r="F50" s="13">
        <f>VLOOKUP(A50,[1]CaloosLU!$A$1:$D$116,2,FALSE)</f>
        <v>92.07</v>
      </c>
      <c r="G50" s="13"/>
    </row>
    <row r="51" spans="1:7" x14ac:dyDescent="0.3">
      <c r="A51" s="18">
        <v>1850</v>
      </c>
      <c r="B51" s="18" t="s">
        <v>164</v>
      </c>
      <c r="C51">
        <v>4</v>
      </c>
      <c r="D51" s="8" t="str">
        <f>VLOOKUP(A51,[1]CaloosLU!$A$1:$D$116,4,FALSE)</f>
        <v>Yes</v>
      </c>
      <c r="E51" s="9">
        <f>VLOOKUP(A51,[1]CaloosLU!$A$1:$D$116,3,FALSE)</f>
        <v>1.0911482133448168E-3</v>
      </c>
      <c r="F51" s="13">
        <f>VLOOKUP(A51,[1]CaloosLU!$A$1:$D$116,2,FALSE)</f>
        <v>958.69</v>
      </c>
      <c r="G51" s="13"/>
    </row>
    <row r="52" spans="1:7" x14ac:dyDescent="0.3">
      <c r="A52" s="18">
        <v>1870</v>
      </c>
      <c r="B52" s="18" t="s">
        <v>165</v>
      </c>
      <c r="C52">
        <v>4</v>
      </c>
      <c r="D52" s="8" t="str">
        <f>VLOOKUP(A52,[1]CaloosLU!$A$1:$D$116,4,FALSE)</f>
        <v>Yes</v>
      </c>
      <c r="E52" s="9">
        <f>VLOOKUP(A52,[1]CaloosLU!$A$1:$D$116,3,FALSE)</f>
        <v>1.8074073608690703E-5</v>
      </c>
      <c r="F52" s="13">
        <f>VLOOKUP(A52,[1]CaloosLU!$A$1:$D$116,2,FALSE)</f>
        <v>15.88</v>
      </c>
      <c r="G52" s="13"/>
    </row>
    <row r="53" spans="1:7" x14ac:dyDescent="0.3">
      <c r="A53" s="7">
        <v>1900</v>
      </c>
      <c r="B53" s="7" t="s">
        <v>166</v>
      </c>
      <c r="C53">
        <v>7</v>
      </c>
      <c r="D53" s="8" t="str">
        <f>VLOOKUP(A53,[1]CaloosLU!$A$1:$D$116,4,FALSE)</f>
        <v>Yes</v>
      </c>
      <c r="E53" s="9">
        <f>VLOOKUP(A53,[1]CaloosLU!$A$1:$D$116,3,FALSE)</f>
        <v>6.9012230707400334E-3</v>
      </c>
      <c r="F53" s="13">
        <f>VLOOKUP(A53,[1]CaloosLU!$A$1:$D$116,2,FALSE)</f>
        <v>6063.46</v>
      </c>
      <c r="G53" s="13"/>
    </row>
    <row r="54" spans="1:7" x14ac:dyDescent="0.3">
      <c r="A54">
        <v>1920</v>
      </c>
      <c r="B54" t="s">
        <v>167</v>
      </c>
      <c r="C54">
        <v>7</v>
      </c>
      <c r="D54" s="8" t="str">
        <f>VLOOKUP(A54,[1]CaloosLU!$A$1:$D$116,4,FALSE)</f>
        <v>Yes</v>
      </c>
      <c r="E54" s="9">
        <f>VLOOKUP(A54,[1]CaloosLU!$A$1:$D$116,3,FALSE)</f>
        <v>7.9505664526209208E-3</v>
      </c>
      <c r="F54" s="13">
        <f>VLOOKUP(A54,[1]CaloosLU!$A$1:$D$116,2,FALSE)</f>
        <v>6985.42</v>
      </c>
      <c r="G54" s="13"/>
    </row>
    <row r="55" spans="1:7" x14ac:dyDescent="0.3">
      <c r="A55" s="7">
        <v>2000</v>
      </c>
      <c r="B55" s="7" t="s">
        <v>168</v>
      </c>
      <c r="C55">
        <v>0</v>
      </c>
      <c r="D55" s="8"/>
      <c r="E55" s="9"/>
      <c r="F55" s="13"/>
      <c r="G55" s="13"/>
    </row>
    <row r="56" spans="1:7" x14ac:dyDescent="0.3">
      <c r="A56" s="7">
        <v>2100</v>
      </c>
      <c r="B56" s="7" t="s">
        <v>169</v>
      </c>
      <c r="C56">
        <v>0</v>
      </c>
      <c r="D56" s="8"/>
      <c r="E56" s="9"/>
      <c r="F56" s="13"/>
      <c r="G56" s="13"/>
    </row>
    <row r="57" spans="1:7" x14ac:dyDescent="0.3">
      <c r="A57">
        <v>2110</v>
      </c>
      <c r="B57" s="17" t="s">
        <v>170</v>
      </c>
      <c r="C57">
        <v>12</v>
      </c>
      <c r="D57" s="8" t="str">
        <f>VLOOKUP(A57,[1]CaloosLU!$A$1:$D$116,4,FALSE)</f>
        <v>Yes</v>
      </c>
      <c r="E57" s="9">
        <f>VLOOKUP(A57,[1]CaloosLU!$A$1:$D$116,3,FALSE)</f>
        <v>0.14570981246236508</v>
      </c>
      <c r="F57" s="13">
        <f>VLOOKUP(A57,[1]CaloosLU!$A$1:$D$116,2,FALSE)</f>
        <v>128021.6</v>
      </c>
      <c r="G57" s="13"/>
    </row>
    <row r="58" spans="1:7" x14ac:dyDescent="0.3">
      <c r="A58">
        <v>2120</v>
      </c>
      <c r="B58" t="s">
        <v>171</v>
      </c>
      <c r="C58">
        <v>13</v>
      </c>
      <c r="D58" s="8" t="str">
        <f>VLOOKUP(A58,[1]CaloosLU!$A$1:$D$116,4,FALSE)</f>
        <v>Yes</v>
      </c>
      <c r="E58" s="9">
        <f>VLOOKUP(A58,[1]CaloosLU!$A$1:$D$116,3,FALSE)</f>
        <v>2.7789115806530831E-2</v>
      </c>
      <c r="F58" s="13">
        <f>VLOOKUP(A58,[1]CaloosLU!$A$1:$D$116,2,FALSE)</f>
        <v>24415.7</v>
      </c>
      <c r="G58" s="13"/>
    </row>
    <row r="59" spans="1:7" x14ac:dyDescent="0.3">
      <c r="A59">
        <v>2130</v>
      </c>
      <c r="B59" t="s">
        <v>172</v>
      </c>
      <c r="C59">
        <v>13</v>
      </c>
      <c r="D59" s="8" t="str">
        <f>VLOOKUP(A59,[1]CaloosLU!$A$1:$D$116,4,FALSE)</f>
        <v>Yes</v>
      </c>
      <c r="E59" s="9">
        <f>VLOOKUP(A59,[1]CaloosLU!$A$1:$D$116,3,FALSE)</f>
        <v>2.5647133214048996E-2</v>
      </c>
      <c r="F59" s="13">
        <f>VLOOKUP(A59,[1]CaloosLU!$A$1:$D$116,2,FALSE)</f>
        <v>22533.74</v>
      </c>
      <c r="G59" s="13"/>
    </row>
    <row r="60" spans="1:7" x14ac:dyDescent="0.3">
      <c r="A60">
        <v>2140</v>
      </c>
      <c r="B60" t="s">
        <v>173</v>
      </c>
      <c r="C60">
        <v>9</v>
      </c>
      <c r="D60" s="8" t="str">
        <f>VLOOKUP(A60,[1]CaloosLU!$A$1:$D$116,4,FALSE)</f>
        <v>Yes</v>
      </c>
      <c r="E60" s="9">
        <f>VLOOKUP(A60,[1]CaloosLU!$A$1:$D$116,3,FALSE)</f>
        <v>8.7259533157605061E-3</v>
      </c>
      <c r="F60" s="13">
        <f>VLOOKUP(A60,[1]CaloosLU!$A$1:$D$116,2,FALSE)</f>
        <v>7666.68</v>
      </c>
      <c r="G60" s="13"/>
    </row>
    <row r="61" spans="1:7" x14ac:dyDescent="0.3">
      <c r="A61">
        <v>2150</v>
      </c>
      <c r="B61" t="s">
        <v>174</v>
      </c>
      <c r="C61">
        <v>9</v>
      </c>
      <c r="D61" s="8" t="str">
        <f>VLOOKUP(A61,[1]CaloosLU!$A$1:$D$116,4,FALSE)</f>
        <v>Yes</v>
      </c>
      <c r="E61" s="9">
        <f>VLOOKUP(A61,[1]CaloosLU!$A$1:$D$116,3,FALSE)</f>
        <v>7.0193988303615925E-3</v>
      </c>
      <c r="F61" s="13">
        <f>VLOOKUP(A61,[1]CaloosLU!$A$1:$D$116,2,FALSE)</f>
        <v>6167.29</v>
      </c>
      <c r="G61" s="13"/>
    </row>
    <row r="62" spans="1:7" x14ac:dyDescent="0.3">
      <c r="A62">
        <v>2156</v>
      </c>
      <c r="B62" t="s">
        <v>120</v>
      </c>
      <c r="C62">
        <v>8</v>
      </c>
      <c r="D62" s="8" t="str">
        <f>VLOOKUP(A62,[1]CaloosLU!$A$1:$D$116,4,FALSE)</f>
        <v>Yes</v>
      </c>
      <c r="E62" s="9">
        <f>VLOOKUP(A62,[1]CaloosLU!$A$1:$D$116,3,FALSE)</f>
        <v>0.10342762286164529</v>
      </c>
      <c r="F62" s="13">
        <f>VLOOKUP(A62,[1]CaloosLU!$A$1:$D$116,2,FALSE)</f>
        <v>90872.19</v>
      </c>
      <c r="G62" s="13"/>
    </row>
    <row r="63" spans="1:7" x14ac:dyDescent="0.3">
      <c r="A63">
        <v>2160</v>
      </c>
      <c r="B63" t="s">
        <v>175</v>
      </c>
      <c r="C63">
        <v>9</v>
      </c>
      <c r="D63" s="8"/>
      <c r="E63" s="9"/>
      <c r="F63" s="13"/>
      <c r="G63" s="13"/>
    </row>
    <row r="64" spans="1:7" x14ac:dyDescent="0.3">
      <c r="A64" s="7">
        <v>2200</v>
      </c>
      <c r="B64" s="7" t="s">
        <v>176</v>
      </c>
      <c r="C64">
        <v>0</v>
      </c>
      <c r="D64" s="8"/>
      <c r="E64" s="9"/>
      <c r="F64" s="13"/>
      <c r="G64" s="13"/>
    </row>
    <row r="65" spans="1:7" x14ac:dyDescent="0.3">
      <c r="A65">
        <v>2210</v>
      </c>
      <c r="B65" t="s">
        <v>177</v>
      </c>
      <c r="C65">
        <v>11</v>
      </c>
      <c r="D65" s="8" t="str">
        <f>VLOOKUP(A65,[1]CaloosLU!$A$1:$D$116,4,FALSE)</f>
        <v>Yes</v>
      </c>
      <c r="E65" s="9">
        <f>VLOOKUP(A65,[1]CaloosLU!$A$1:$D$116,3,FALSE)</f>
        <v>0.10370459551987418</v>
      </c>
      <c r="F65" s="13">
        <f>VLOOKUP(A65,[1]CaloosLU!$A$1:$D$116,2,FALSE)</f>
        <v>91115.54</v>
      </c>
      <c r="G65" s="13"/>
    </row>
    <row r="66" spans="1:7" x14ac:dyDescent="0.3">
      <c r="A66">
        <v>2230</v>
      </c>
      <c r="B66" t="s">
        <v>178</v>
      </c>
      <c r="C66">
        <v>11</v>
      </c>
      <c r="D66" s="8" t="str">
        <f>VLOOKUP(A66,[1]CaloosLU!$A$1:$D$116,4,FALSE)</f>
        <v>Yes</v>
      </c>
      <c r="E66" s="9">
        <f>VLOOKUP(A66,[1]CaloosLU!$A$1:$D$116,3,FALSE)</f>
        <v>1.6176751146115928E-4</v>
      </c>
      <c r="F66" s="13">
        <f>VLOOKUP(A66,[1]CaloosLU!$A$1:$D$116,2,FALSE)</f>
        <v>142.13</v>
      </c>
      <c r="G66" s="13"/>
    </row>
    <row r="67" spans="1:7" x14ac:dyDescent="0.3">
      <c r="A67" s="19">
        <v>2240</v>
      </c>
      <c r="B67" s="18" t="s">
        <v>179</v>
      </c>
      <c r="C67">
        <v>13</v>
      </c>
      <c r="D67" s="8" t="str">
        <f>VLOOKUP(A67,[1]CaloosLU!$A$1:$D$116,4,FALSE)</f>
        <v>Yes</v>
      </c>
      <c r="E67" s="9">
        <f>VLOOKUP(A67,[1]CaloosLU!$A$1:$D$116,3,FALSE)</f>
        <v>1.7416555200394693E-3</v>
      </c>
      <c r="F67" s="13">
        <f>VLOOKUP(A67,[1]CaloosLU!$A$1:$D$116,2,FALSE)</f>
        <v>1530.23</v>
      </c>
      <c r="G67" s="13"/>
    </row>
    <row r="68" spans="1:7" x14ac:dyDescent="0.3">
      <c r="A68" s="20">
        <v>2300</v>
      </c>
      <c r="B68" s="20" t="s">
        <v>180</v>
      </c>
      <c r="C68">
        <v>12</v>
      </c>
      <c r="D68" s="8"/>
      <c r="E68" s="9"/>
      <c r="F68" s="13"/>
      <c r="G68" s="13"/>
    </row>
    <row r="69" spans="1:7" x14ac:dyDescent="0.3">
      <c r="A69" s="18">
        <v>2310</v>
      </c>
      <c r="B69" s="18" t="s">
        <v>181</v>
      </c>
      <c r="C69">
        <v>12</v>
      </c>
      <c r="D69" s="8"/>
      <c r="E69" s="9"/>
      <c r="F69" s="13"/>
      <c r="G69" s="13"/>
    </row>
    <row r="70" spans="1:7" x14ac:dyDescent="0.3">
      <c r="A70" s="18">
        <v>2320</v>
      </c>
      <c r="B70" s="18" t="s">
        <v>182</v>
      </c>
      <c r="C70">
        <v>12</v>
      </c>
      <c r="D70" s="8" t="str">
        <f>VLOOKUP(A70,[1]CaloosLU!$A$1:$D$116,4,FALSE)</f>
        <v>Yes</v>
      </c>
      <c r="E70" s="9">
        <f>VLOOKUP(A70,[1]CaloosLU!$A$1:$D$116,3,FALSE)</f>
        <v>6.1688588765178597E-6</v>
      </c>
      <c r="F70" s="13">
        <f>VLOOKUP(A70,[1]CaloosLU!$A$1:$D$116,2,FALSE)</f>
        <v>5.42</v>
      </c>
      <c r="G70" s="13"/>
    </row>
    <row r="71" spans="1:7" x14ac:dyDescent="0.3">
      <c r="A71" s="21">
        <v>2400</v>
      </c>
      <c r="B71" s="20" t="s">
        <v>183</v>
      </c>
      <c r="C71">
        <v>10</v>
      </c>
      <c r="D71" s="8"/>
      <c r="E71" s="9"/>
      <c r="F71" s="13"/>
      <c r="G71" s="13"/>
    </row>
    <row r="72" spans="1:7" x14ac:dyDescent="0.3">
      <c r="A72" s="19">
        <v>2410</v>
      </c>
      <c r="B72" s="18" t="s">
        <v>184</v>
      </c>
      <c r="C72">
        <v>10</v>
      </c>
      <c r="D72" s="8" t="str">
        <f>VLOOKUP(A72,[1]CaloosLU!$A$1:$D$116,4,FALSE)</f>
        <v>Yes</v>
      </c>
      <c r="E72" s="9">
        <f>VLOOKUP(A72,[1]CaloosLU!$A$1:$D$116,3,FALSE)</f>
        <v>2.7918183813283068E-3</v>
      </c>
      <c r="F72" s="13">
        <f>VLOOKUP(A72,[1]CaloosLU!$A$1:$D$116,2,FALSE)</f>
        <v>2452.91</v>
      </c>
      <c r="G72" s="13"/>
    </row>
    <row r="73" spans="1:7" x14ac:dyDescent="0.3">
      <c r="A73" s="19">
        <v>2420</v>
      </c>
      <c r="B73" s="18" t="s">
        <v>185</v>
      </c>
      <c r="C73">
        <v>10</v>
      </c>
      <c r="D73" s="8" t="str">
        <f>VLOOKUP(A73,[1]CaloosLU!$A$1:$D$116,4,FALSE)</f>
        <v>Yes</v>
      </c>
      <c r="E73" s="9">
        <f>VLOOKUP(A73,[1]CaloosLU!$A$1:$D$116,3,FALSE)</f>
        <v>5.7132510890141514E-4</v>
      </c>
      <c r="F73" s="13">
        <f>VLOOKUP(A73,[1]CaloosLU!$A$1:$D$116,2,FALSE)</f>
        <v>501.97</v>
      </c>
      <c r="G73" s="13"/>
    </row>
    <row r="74" spans="1:7" x14ac:dyDescent="0.3">
      <c r="A74" s="19">
        <v>2430</v>
      </c>
      <c r="B74" s="18" t="s">
        <v>186</v>
      </c>
      <c r="C74">
        <v>10</v>
      </c>
      <c r="D74" s="8" t="str">
        <f>VLOOKUP(A74,[1]CaloosLU!$A$1:$D$116,4,FALSE)</f>
        <v>Yes</v>
      </c>
      <c r="E74" s="9">
        <f>VLOOKUP(A74,[1]CaloosLU!$A$1:$D$116,3,FALSE)</f>
        <v>9.4588410662710919E-4</v>
      </c>
      <c r="F74" s="13">
        <f>VLOOKUP(A74,[1]CaloosLU!$A$1:$D$116,2,FALSE)</f>
        <v>831.06</v>
      </c>
      <c r="G74" s="13"/>
    </row>
    <row r="75" spans="1:7" x14ac:dyDescent="0.3">
      <c r="A75" s="20">
        <v>2500</v>
      </c>
      <c r="B75" s="20" t="s">
        <v>187</v>
      </c>
      <c r="C75">
        <v>12</v>
      </c>
      <c r="D75" s="8" t="str">
        <f>VLOOKUP(A75,[1]CaloosLU!$A$1:$D$116,4,FALSE)</f>
        <v>Yes</v>
      </c>
      <c r="E75" s="9">
        <f>VLOOKUP(A75,[1]CaloosLU!$A$1:$D$116,3,FALSE)</f>
        <v>2.4763074276088387E-4</v>
      </c>
      <c r="F75" s="13">
        <f>VLOOKUP(A75,[1]CaloosLU!$A$1:$D$116,2,FALSE)</f>
        <v>217.57</v>
      </c>
      <c r="G75" s="13"/>
    </row>
    <row r="76" spans="1:7" x14ac:dyDescent="0.3">
      <c r="A76" s="18">
        <v>2510</v>
      </c>
      <c r="B76" s="18" t="s">
        <v>188</v>
      </c>
      <c r="C76">
        <v>12</v>
      </c>
      <c r="D76" s="8" t="str">
        <f>VLOOKUP(A76,[1]CaloosLU!$A$1:$D$116,4,FALSE)</f>
        <v>Yes</v>
      </c>
      <c r="E76" s="9">
        <f>VLOOKUP(A76,[1]CaloosLU!$A$1:$D$116,3,FALSE)</f>
        <v>2.5664501624834171E-4</v>
      </c>
      <c r="F76" s="13">
        <f>VLOOKUP(A76,[1]CaloosLU!$A$1:$D$116,2,FALSE)</f>
        <v>225.49</v>
      </c>
      <c r="G76" s="13"/>
    </row>
    <row r="77" spans="1:7" x14ac:dyDescent="0.3">
      <c r="A77" s="18">
        <v>2520</v>
      </c>
      <c r="B77" s="18" t="s">
        <v>189</v>
      </c>
      <c r="C77">
        <v>12</v>
      </c>
      <c r="D77" s="8" t="str">
        <f>VLOOKUP(A77,[1]CaloosLU!$A$1:$D$116,4,FALSE)</f>
        <v>Yes</v>
      </c>
      <c r="E77" s="9">
        <f>VLOOKUP(A77,[1]CaloosLU!$A$1:$D$116,3,FALSE)</f>
        <v>8.5025541238263863E-4</v>
      </c>
      <c r="F77" s="13">
        <f>VLOOKUP(A77,[1]CaloosLU!$A$1:$D$116,2,FALSE)</f>
        <v>747.04</v>
      </c>
      <c r="G77" s="13"/>
    </row>
    <row r="78" spans="1:7" x14ac:dyDescent="0.3">
      <c r="A78" s="18">
        <v>2540</v>
      </c>
      <c r="B78" s="18" t="s">
        <v>190</v>
      </c>
      <c r="C78">
        <v>12</v>
      </c>
      <c r="D78" s="8" t="str">
        <f>VLOOKUP(A78,[1]CaloosLU!$A$1:$D$116,4,FALSE)</f>
        <v>Yes</v>
      </c>
      <c r="E78" s="9">
        <f>VLOOKUP(A78,[1]CaloosLU!$A$1:$D$116,3,FALSE)</f>
        <v>2.6263176858975942E-4</v>
      </c>
      <c r="F78" s="13">
        <f>VLOOKUP(A78,[1]CaloosLU!$A$1:$D$116,2,FALSE)</f>
        <v>230.75</v>
      </c>
      <c r="G78" s="13"/>
    </row>
    <row r="79" spans="1:7" x14ac:dyDescent="0.3">
      <c r="A79" s="7">
        <v>2600</v>
      </c>
      <c r="B79" s="20" t="s">
        <v>191</v>
      </c>
      <c r="C79">
        <v>0</v>
      </c>
      <c r="D79" s="8"/>
      <c r="E79" s="9"/>
      <c r="F79" s="13"/>
      <c r="G79" s="13"/>
    </row>
    <row r="80" spans="1:7" x14ac:dyDescent="0.3">
      <c r="A80" s="19">
        <v>2610</v>
      </c>
      <c r="B80" s="18" t="s">
        <v>192</v>
      </c>
      <c r="C80">
        <v>13</v>
      </c>
      <c r="D80" s="8" t="str">
        <f>VLOOKUP(A80,[1]CaloosLU!$A$1:$D$116,4,FALSE)</f>
        <v>Yes</v>
      </c>
      <c r="E80" s="9">
        <f>VLOOKUP(A80,[1]CaloosLU!$A$1:$D$116,3,FALSE)</f>
        <v>5.6577427407839345E-3</v>
      </c>
      <c r="F80" s="13">
        <f>VLOOKUP(A80,[1]CaloosLU!$A$1:$D$116,2,FALSE)</f>
        <v>4970.93</v>
      </c>
      <c r="G80" s="13"/>
    </row>
    <row r="81" spans="1:7" x14ac:dyDescent="0.3">
      <c r="A81" s="7">
        <v>3000</v>
      </c>
      <c r="B81" s="7" t="s">
        <v>193</v>
      </c>
      <c r="C81">
        <v>0</v>
      </c>
      <c r="D81" s="8"/>
      <c r="E81" s="9"/>
      <c r="F81" s="13"/>
      <c r="G81" s="13"/>
    </row>
    <row r="82" spans="1:7" x14ac:dyDescent="0.3">
      <c r="A82" s="7">
        <v>3100</v>
      </c>
      <c r="B82" s="7" t="s">
        <v>194</v>
      </c>
      <c r="C82">
        <v>13</v>
      </c>
      <c r="D82" s="8" t="str">
        <f>VLOOKUP(A82,[1]CaloosLU!$A$1:$D$116,4,FALSE)</f>
        <v>Yes</v>
      </c>
      <c r="E82" s="9">
        <f>VLOOKUP(A82,[1]CaloosLU!$A$1:$D$116,3,FALSE)</f>
        <v>9.8347203363762636E-3</v>
      </c>
      <c r="F82" s="13">
        <f>VLOOKUP(A82,[1]CaloosLU!$A$1:$D$116,2,FALSE)</f>
        <v>8640.85</v>
      </c>
      <c r="G82" s="13"/>
    </row>
    <row r="83" spans="1:7" x14ac:dyDescent="0.3">
      <c r="A83" s="7">
        <v>3200</v>
      </c>
      <c r="B83" s="7" t="s">
        <v>195</v>
      </c>
      <c r="C83">
        <v>13</v>
      </c>
      <c r="D83" s="8" t="str">
        <f>VLOOKUP(A83,[1]CaloosLU!$A$1:$D$116,4,FALSE)</f>
        <v>Yes</v>
      </c>
      <c r="E83" s="9">
        <f>VLOOKUP(A83,[1]CaloosLU!$A$1:$D$116,3,FALSE)</f>
        <v>1.2214636498624901E-2</v>
      </c>
      <c r="F83" s="13">
        <f>VLOOKUP(A83,[1]CaloosLU!$A$1:$D$116,2,FALSE)</f>
        <v>10731.86</v>
      </c>
      <c r="G83" s="13"/>
    </row>
    <row r="84" spans="1:7" x14ac:dyDescent="0.3">
      <c r="A84">
        <v>3210</v>
      </c>
      <c r="B84" t="s">
        <v>196</v>
      </c>
      <c r="C84">
        <v>13</v>
      </c>
      <c r="D84" s="8" t="str">
        <f>VLOOKUP(A84,[1]CaloosLU!$A$1:$D$116,4,FALSE)</f>
        <v>Yes</v>
      </c>
      <c r="E84" s="9">
        <f>VLOOKUP(A84,[1]CaloosLU!$A$1:$D$116,3,FALSE)</f>
        <v>2.9447935616416617E-2</v>
      </c>
      <c r="F84" s="13">
        <f>VLOOKUP(A84,[1]CaloosLU!$A$1:$D$116,2,FALSE)</f>
        <v>25873.15</v>
      </c>
      <c r="G84" s="13"/>
    </row>
    <row r="85" spans="1:7" x14ac:dyDescent="0.3">
      <c r="A85">
        <v>3220</v>
      </c>
      <c r="B85" t="s">
        <v>197</v>
      </c>
      <c r="C85">
        <v>13</v>
      </c>
      <c r="D85" s="8"/>
      <c r="E85" s="9"/>
      <c r="F85" s="13"/>
      <c r="G85" s="13"/>
    </row>
    <row r="86" spans="1:7" x14ac:dyDescent="0.3">
      <c r="A86" s="7">
        <v>3300</v>
      </c>
      <c r="B86" s="7" t="s">
        <v>198</v>
      </c>
      <c r="C86">
        <v>13</v>
      </c>
      <c r="D86" s="8" t="str">
        <f>VLOOKUP(A86,[1]CaloosLU!$A$1:$D$116,4,FALSE)</f>
        <v>Yes</v>
      </c>
      <c r="E86" s="9">
        <f>VLOOKUP(A86,[1]CaloosLU!$A$1:$D$116,3,FALSE)</f>
        <v>4.6273156752365766E-3</v>
      </c>
      <c r="F86" s="13">
        <f>VLOOKUP(A86,[1]CaloosLU!$A$1:$D$116,2,FALSE)</f>
        <v>4065.59</v>
      </c>
      <c r="G86" s="13"/>
    </row>
    <row r="87" spans="1:7" x14ac:dyDescent="0.3">
      <c r="A87" s="7">
        <v>4000</v>
      </c>
      <c r="B87" s="7" t="s">
        <v>199</v>
      </c>
      <c r="C87">
        <v>0</v>
      </c>
      <c r="D87" s="8"/>
      <c r="E87" s="9"/>
      <c r="F87" s="13"/>
      <c r="G87" s="13"/>
    </row>
    <row r="88" spans="1:7" x14ac:dyDescent="0.3">
      <c r="A88" s="7">
        <v>4100</v>
      </c>
      <c r="B88" s="7" t="s">
        <v>200</v>
      </c>
      <c r="C88">
        <v>14</v>
      </c>
      <c r="D88" s="8"/>
      <c r="E88" s="9"/>
      <c r="F88" s="13"/>
      <c r="G88" s="13"/>
    </row>
    <row r="89" spans="1:7" x14ac:dyDescent="0.3">
      <c r="A89" s="17">
        <v>4110</v>
      </c>
      <c r="B89" s="17" t="s">
        <v>201</v>
      </c>
      <c r="C89">
        <v>14</v>
      </c>
      <c r="D89" s="8" t="str">
        <f>VLOOKUP(A89,[1]CaloosLU!$A$1:$D$116,4,FALSE)</f>
        <v>Yes</v>
      </c>
      <c r="E89" s="9">
        <f>VLOOKUP(A89,[1]CaloosLU!$A$1:$D$116,3,FALSE)</f>
        <v>5.7579343418985074E-2</v>
      </c>
      <c r="F89" s="13">
        <f>VLOOKUP(A89,[1]CaloosLU!$A$1:$D$116,2,FALSE)</f>
        <v>50589.59</v>
      </c>
      <c r="G89" s="13"/>
    </row>
    <row r="90" spans="1:7" x14ac:dyDescent="0.3">
      <c r="A90" s="17">
        <v>4120</v>
      </c>
      <c r="B90" s="17" t="s">
        <v>202</v>
      </c>
      <c r="C90">
        <v>14</v>
      </c>
      <c r="D90" s="8" t="str">
        <f>VLOOKUP(A90,[1]CaloosLU!$A$1:$D$116,4,FALSE)</f>
        <v>Yes</v>
      </c>
      <c r="E90" s="9">
        <f>VLOOKUP(A90,[1]CaloosLU!$A$1:$D$116,3,FALSE)</f>
        <v>8.5123423500880216E-5</v>
      </c>
      <c r="F90" s="13">
        <f>VLOOKUP(A90,[1]CaloosLU!$A$1:$D$116,2,FALSE)</f>
        <v>74.790000000000006</v>
      </c>
      <c r="G90" s="13"/>
    </row>
    <row r="91" spans="1:7" x14ac:dyDescent="0.3">
      <c r="A91" s="17">
        <v>4130</v>
      </c>
      <c r="B91" s="17" t="s">
        <v>203</v>
      </c>
      <c r="C91">
        <v>14</v>
      </c>
      <c r="D91" s="8"/>
      <c r="E91" s="9"/>
      <c r="F91" s="13"/>
      <c r="G91" s="13"/>
    </row>
    <row r="92" spans="1:7" x14ac:dyDescent="0.3">
      <c r="A92" s="17">
        <v>4140</v>
      </c>
      <c r="B92" s="17" t="s">
        <v>204</v>
      </c>
      <c r="C92">
        <v>14</v>
      </c>
      <c r="D92" s="8"/>
      <c r="E92" s="9"/>
      <c r="F92" s="13"/>
      <c r="G92" s="13"/>
    </row>
    <row r="93" spans="1:7" x14ac:dyDescent="0.3">
      <c r="A93" s="7">
        <v>4200</v>
      </c>
      <c r="B93" s="7" t="s">
        <v>205</v>
      </c>
      <c r="C93">
        <v>14</v>
      </c>
      <c r="D93" s="8" t="str">
        <f>VLOOKUP(A93,[1]CaloosLU!$A$1:$D$116,4,FALSE)</f>
        <v>Yes</v>
      </c>
      <c r="E93" s="9">
        <f>VLOOKUP(A93,[1]CaloosLU!$A$1:$D$116,3,FALSE)</f>
        <v>9.5172631190629121E-3</v>
      </c>
      <c r="F93" s="13">
        <f>VLOOKUP(A93,[1]CaloosLU!$A$1:$D$116,2,FALSE)</f>
        <v>8361.93</v>
      </c>
      <c r="G93" s="13"/>
    </row>
    <row r="94" spans="1:7" x14ac:dyDescent="0.3">
      <c r="A94" s="17">
        <v>4210</v>
      </c>
      <c r="B94" s="17" t="s">
        <v>206</v>
      </c>
      <c r="C94">
        <v>14</v>
      </c>
      <c r="D94" s="8" t="str">
        <f>VLOOKUP(A94,[1]CaloosLU!$A$1:$D$116,4,FALSE)</f>
        <v>Yes</v>
      </c>
      <c r="E94" s="9">
        <f>VLOOKUP(A94,[1]CaloosLU!$A$1:$D$116,3,FALSE)</f>
        <v>1.3741076239151315E-4</v>
      </c>
      <c r="F94" s="13">
        <f>VLOOKUP(A94,[1]CaloosLU!$A$1:$D$116,2,FALSE)</f>
        <v>120.73</v>
      </c>
      <c r="G94" s="13"/>
    </row>
    <row r="95" spans="1:7" x14ac:dyDescent="0.3">
      <c r="A95" s="17">
        <v>4220</v>
      </c>
      <c r="B95" s="17" t="s">
        <v>207</v>
      </c>
      <c r="C95">
        <v>14</v>
      </c>
      <c r="D95" s="8" t="str">
        <f>VLOOKUP(A95,[1]CaloosLU!$A$1:$D$116,4,FALSE)</f>
        <v>Yes</v>
      </c>
      <c r="E95" s="9">
        <f>VLOOKUP(A95,[1]CaloosLU!$A$1:$D$116,3,FALSE)</f>
        <v>2.3508474065832732E-3</v>
      </c>
      <c r="F95" s="13">
        <f>VLOOKUP(A95,[1]CaloosLU!$A$1:$D$116,2,FALSE)</f>
        <v>2065.4699999999998</v>
      </c>
      <c r="G95" s="13"/>
    </row>
    <row r="96" spans="1:7" x14ac:dyDescent="0.3">
      <c r="A96" s="17">
        <v>4240</v>
      </c>
      <c r="B96" s="17" t="s">
        <v>208</v>
      </c>
      <c r="C96">
        <v>14</v>
      </c>
      <c r="D96" s="8" t="str">
        <f>VLOOKUP(A96,[1]CaloosLU!$A$1:$D$116,4,FALSE)</f>
        <v>Yes</v>
      </c>
      <c r="E96" s="9">
        <f>VLOOKUP(A96,[1]CaloosLU!$A$1:$D$116,3,FALSE)</f>
        <v>1.999450083790631E-3</v>
      </c>
      <c r="F96" s="13">
        <f>VLOOKUP(A96,[1]CaloosLU!$A$1:$D$116,2,FALSE)</f>
        <v>1756.73</v>
      </c>
      <c r="G96" s="13"/>
    </row>
    <row r="97" spans="1:7" x14ac:dyDescent="0.3">
      <c r="A97" s="17">
        <v>4270</v>
      </c>
      <c r="B97" s="17" t="s">
        <v>209</v>
      </c>
      <c r="C97">
        <v>14</v>
      </c>
      <c r="D97" s="8" t="str">
        <f>VLOOKUP(A97,[1]CaloosLU!$A$1:$D$116,4,FALSE)</f>
        <v>Yes</v>
      </c>
      <c r="E97" s="9">
        <f>VLOOKUP(A97,[1]CaloosLU!$A$1:$D$116,3,FALSE)</f>
        <v>2.2023281455506509E-3</v>
      </c>
      <c r="F97" s="13">
        <f>VLOOKUP(A97,[1]CaloosLU!$A$1:$D$116,2,FALSE)</f>
        <v>1934.98</v>
      </c>
      <c r="G97" s="13"/>
    </row>
    <row r="98" spans="1:7" x14ac:dyDescent="0.3">
      <c r="A98" s="17">
        <v>4271</v>
      </c>
      <c r="B98" s="17" t="s">
        <v>210</v>
      </c>
      <c r="C98">
        <v>14</v>
      </c>
      <c r="D98" s="8" t="str">
        <f>VLOOKUP(A98,[1]CaloosLU!$A$1:$D$116,4,FALSE)</f>
        <v>Yes</v>
      </c>
      <c r="E98" s="9">
        <f>VLOOKUP(A98,[1]CaloosLU!$A$1:$D$116,3,FALSE)</f>
        <v>2.8627147317744871E-3</v>
      </c>
      <c r="F98" s="13">
        <f>VLOOKUP(A98,[1]CaloosLU!$A$1:$D$116,2,FALSE)</f>
        <v>2515.1999999999998</v>
      </c>
      <c r="G98" s="13"/>
    </row>
    <row r="99" spans="1:7" x14ac:dyDescent="0.3">
      <c r="A99" s="17">
        <v>4280</v>
      </c>
      <c r="B99" s="17" t="s">
        <v>211</v>
      </c>
      <c r="C99">
        <v>14</v>
      </c>
      <c r="D99" s="8" t="str">
        <f>VLOOKUP(A99,[1]CaloosLU!$A$1:$D$116,4,FALSE)</f>
        <v>Yes</v>
      </c>
      <c r="E99" s="9">
        <f>VLOOKUP(A99,[1]CaloosLU!$A$1:$D$116,3,FALSE)</f>
        <v>1.2071273128867299E-3</v>
      </c>
      <c r="F99" s="13">
        <f>VLOOKUP(A99,[1]CaloosLU!$A$1:$D$116,2,FALSE)</f>
        <v>1060.5899999999999</v>
      </c>
      <c r="G99" s="13"/>
    </row>
    <row r="100" spans="1:7" x14ac:dyDescent="0.3">
      <c r="A100" s="7">
        <v>4300</v>
      </c>
      <c r="B100" s="7" t="s">
        <v>212</v>
      </c>
      <c r="C100">
        <v>0</v>
      </c>
      <c r="D100" s="8"/>
      <c r="E100" s="9"/>
      <c r="F100" s="13"/>
      <c r="G100" s="13"/>
    </row>
    <row r="101" spans="1:7" x14ac:dyDescent="0.3">
      <c r="A101" s="17">
        <v>4340</v>
      </c>
      <c r="B101" s="17" t="s">
        <v>213</v>
      </c>
      <c r="C101">
        <v>14</v>
      </c>
      <c r="D101" s="8" t="str">
        <f>VLOOKUP(A101,[1]CaloosLU!$A$1:$D$116,4,FALSE)</f>
        <v>Yes</v>
      </c>
      <c r="E101" s="9">
        <f>VLOOKUP(A101,[1]CaloosLU!$A$1:$D$116,3,FALSE)</f>
        <v>9.9413323310189629E-3</v>
      </c>
      <c r="F101" s="13">
        <f>VLOOKUP(A101,[1]CaloosLU!$A$1:$D$116,2,FALSE)</f>
        <v>8734.52</v>
      </c>
      <c r="G101" s="13"/>
    </row>
    <row r="102" spans="1:7" x14ac:dyDescent="0.3">
      <c r="A102" s="17">
        <v>4370</v>
      </c>
      <c r="B102" s="17" t="s">
        <v>214</v>
      </c>
      <c r="C102">
        <v>14</v>
      </c>
      <c r="D102" s="8" t="str">
        <f>VLOOKUP(A102,[1]CaloosLU!$A$1:$D$116,4,FALSE)</f>
        <v>Yes</v>
      </c>
      <c r="E102" s="9">
        <f>VLOOKUP(A102,[1]CaloosLU!$A$1:$D$116,3,FALSE)</f>
        <v>2.156824275092499E-4</v>
      </c>
      <c r="F102" s="13">
        <f>VLOOKUP(A102,[1]CaloosLU!$A$1:$D$116,2,FALSE)</f>
        <v>189.5</v>
      </c>
      <c r="G102" s="13"/>
    </row>
    <row r="103" spans="1:7" x14ac:dyDescent="0.3">
      <c r="A103" s="7">
        <v>4400</v>
      </c>
      <c r="B103" s="7" t="s">
        <v>215</v>
      </c>
      <c r="C103">
        <v>14</v>
      </c>
      <c r="D103" s="8"/>
      <c r="E103" s="9"/>
      <c r="F103" s="13"/>
      <c r="G103" s="13"/>
    </row>
    <row r="104" spans="1:7" x14ac:dyDescent="0.3">
      <c r="A104" s="17">
        <v>4410</v>
      </c>
      <c r="B104" s="17" t="s">
        <v>216</v>
      </c>
      <c r="C104">
        <v>14</v>
      </c>
      <c r="D104" s="8" t="str">
        <f>VLOOKUP(A104,[1]CaloosLU!$A$1:$D$116,4,FALSE)</f>
        <v>Yes</v>
      </c>
      <c r="E104" s="9">
        <f>VLOOKUP(A104,[1]CaloosLU!$A$1:$D$116,3,FALSE)</f>
        <v>3.3683244211533216E-2</v>
      </c>
      <c r="F104" s="13">
        <f>VLOOKUP(A104,[1]CaloosLU!$A$1:$D$116,2,FALSE)</f>
        <v>29594.32</v>
      </c>
      <c r="G104" s="13"/>
    </row>
    <row r="105" spans="1:7" x14ac:dyDescent="0.3">
      <c r="A105" s="17">
        <v>4420</v>
      </c>
      <c r="B105" s="17" t="s">
        <v>217</v>
      </c>
      <c r="C105">
        <v>14</v>
      </c>
      <c r="D105" s="8"/>
      <c r="E105" s="9"/>
      <c r="F105" s="13"/>
      <c r="G105" s="13"/>
    </row>
    <row r="106" spans="1:7" x14ac:dyDescent="0.3">
      <c r="A106" s="17">
        <v>4430</v>
      </c>
      <c r="B106" s="17" t="s">
        <v>218</v>
      </c>
      <c r="C106">
        <v>14</v>
      </c>
      <c r="D106" s="8" t="str">
        <f>VLOOKUP(A106,[1]CaloosLU!$A$1:$D$116,4,FALSE)</f>
        <v>Yes</v>
      </c>
      <c r="E106" s="9">
        <f>VLOOKUP(A106,[1]CaloosLU!$A$1:$D$116,3,FALSE)</f>
        <v>1.5506530806996684E-2</v>
      </c>
      <c r="F106" s="13">
        <f>VLOOKUP(A106,[1]CaloosLU!$A$1:$D$116,2,FALSE)</f>
        <v>13624.14</v>
      </c>
      <c r="G106" s="13"/>
    </row>
    <row r="107" spans="1:7" x14ac:dyDescent="0.3">
      <c r="A107" s="7">
        <v>5000</v>
      </c>
      <c r="B107" s="7" t="s">
        <v>219</v>
      </c>
      <c r="C107">
        <v>0</v>
      </c>
      <c r="D107" s="8"/>
      <c r="E107" s="9"/>
      <c r="F107" s="13"/>
      <c r="G107" s="13"/>
    </row>
    <row r="108" spans="1:7" x14ac:dyDescent="0.3">
      <c r="A108" s="7">
        <v>5100</v>
      </c>
      <c r="B108" s="7" t="s">
        <v>220</v>
      </c>
      <c r="C108">
        <v>0</v>
      </c>
      <c r="D108" s="8"/>
      <c r="E108" s="9"/>
      <c r="F108" s="13"/>
      <c r="G108" s="13"/>
    </row>
    <row r="109" spans="1:7" x14ac:dyDescent="0.3">
      <c r="A109" s="17">
        <v>5110</v>
      </c>
      <c r="B109" s="17" t="s">
        <v>221</v>
      </c>
      <c r="C109">
        <v>15</v>
      </c>
      <c r="D109" s="8" t="str">
        <f>VLOOKUP(A109,[1]CaloosLU!$A$1:$D$116,4,FALSE)</f>
        <v>Yes</v>
      </c>
      <c r="E109" s="9">
        <f>VLOOKUP(A109,[1]CaloosLU!$A$1:$D$116,3,FALSE)</f>
        <v>7.4639777908332963E-4</v>
      </c>
      <c r="F109" s="13">
        <f>VLOOKUP(A109,[1]CaloosLU!$A$1:$D$116,2,FALSE)</f>
        <v>655.79</v>
      </c>
      <c r="G109" s="13"/>
    </row>
    <row r="110" spans="1:7" x14ac:dyDescent="0.3">
      <c r="A110" s="17">
        <v>5120</v>
      </c>
      <c r="B110" s="17" t="s">
        <v>222</v>
      </c>
      <c r="C110">
        <v>15</v>
      </c>
      <c r="D110" s="8" t="str">
        <f>VLOOKUP(A110,[1]CaloosLU!$A$1:$D$116,4,FALSE)</f>
        <v>Yes</v>
      </c>
      <c r="E110" s="9">
        <f>VLOOKUP(A110,[1]CaloosLU!$A$1:$D$116,3,FALSE)</f>
        <v>9.147939684221347E-3</v>
      </c>
      <c r="F110" s="13">
        <f>VLOOKUP(A110,[1]CaloosLU!$A$1:$D$116,2,FALSE)</f>
        <v>8037.44</v>
      </c>
      <c r="G110" s="13"/>
    </row>
    <row r="111" spans="1:7" x14ac:dyDescent="0.3">
      <c r="A111" s="7">
        <v>5200</v>
      </c>
      <c r="B111" s="7" t="s">
        <v>223</v>
      </c>
      <c r="C111">
        <v>15</v>
      </c>
      <c r="D111" s="8" t="str">
        <f>VLOOKUP(A111,[1]CaloosLU!$A$1:$D$116,4,FALSE)</f>
        <v>Yes</v>
      </c>
      <c r="E111" s="9">
        <f>VLOOKUP(A111,[1]CaloosLU!$A$1:$D$116,3,FALSE)</f>
        <v>2.1364511064781688E-4</v>
      </c>
      <c r="F111" s="13">
        <f>VLOOKUP(A111,[1]CaloosLU!$A$1:$D$116,2,FALSE)</f>
        <v>187.71</v>
      </c>
      <c r="G111" s="13"/>
    </row>
    <row r="112" spans="1:7" x14ac:dyDescent="0.3">
      <c r="A112" s="7">
        <v>5300</v>
      </c>
      <c r="B112" s="7" t="s">
        <v>224</v>
      </c>
      <c r="C112">
        <v>15</v>
      </c>
      <c r="D112" s="8" t="str">
        <f>VLOOKUP(A112,[1]CaloosLU!$A$1:$D$116,4,FALSE)</f>
        <v>Yes</v>
      </c>
      <c r="E112" s="9">
        <f>VLOOKUP(A112,[1]CaloosLU!$A$1:$D$116,3,FALSE)</f>
        <v>6.140871378404654E-3</v>
      </c>
      <c r="F112" s="13">
        <f>VLOOKUP(A112,[1]CaloosLU!$A$1:$D$116,2,FALSE)</f>
        <v>5395.41</v>
      </c>
      <c r="G112" s="13"/>
    </row>
    <row r="113" spans="1:7" x14ac:dyDescent="0.3">
      <c r="A113" s="7">
        <v>5400</v>
      </c>
      <c r="B113" s="7" t="s">
        <v>225</v>
      </c>
      <c r="C113">
        <v>0</v>
      </c>
      <c r="D113" s="8"/>
      <c r="E113" s="9"/>
      <c r="F113" s="13"/>
      <c r="G113" s="13"/>
    </row>
    <row r="114" spans="1:7" x14ac:dyDescent="0.3">
      <c r="A114" s="17">
        <v>5410</v>
      </c>
      <c r="B114" s="17" t="s">
        <v>226</v>
      </c>
      <c r="C114">
        <v>15</v>
      </c>
      <c r="D114" s="8" t="str">
        <f>VLOOKUP(A114,[1]CaloosLU!$A$1:$D$116,4,FALSE)</f>
        <v>Yes</v>
      </c>
      <c r="E114" s="9">
        <f>VLOOKUP(A114,[1]CaloosLU!$A$1:$D$116,3,FALSE)</f>
        <v>3.9159734041600272E-4</v>
      </c>
      <c r="F114" s="13">
        <f>VLOOKUP(A114,[1]CaloosLU!$A$1:$D$116,2,FALSE)</f>
        <v>344.06</v>
      </c>
      <c r="G114" s="13"/>
    </row>
    <row r="115" spans="1:7" x14ac:dyDescent="0.3">
      <c r="A115" s="17">
        <v>5420</v>
      </c>
      <c r="B115" s="17" t="s">
        <v>227</v>
      </c>
      <c r="C115">
        <v>15</v>
      </c>
      <c r="D115" s="8" t="str">
        <f>VLOOKUP(A115,[1]CaloosLU!$A$1:$D$116,4,FALSE)</f>
        <v>Yes</v>
      </c>
      <c r="E115" s="9">
        <f>VLOOKUP(A115,[1]CaloosLU!$A$1:$D$116,3,FALSE)</f>
        <v>1.4953222863411741E-4</v>
      </c>
      <c r="F115" s="13">
        <f>VLOOKUP(A115,[1]CaloosLU!$A$1:$D$116,2,FALSE)</f>
        <v>131.38</v>
      </c>
      <c r="G115" s="13"/>
    </row>
    <row r="116" spans="1:7" x14ac:dyDescent="0.3">
      <c r="A116" s="17">
        <v>5430</v>
      </c>
      <c r="B116" s="17" t="s">
        <v>228</v>
      </c>
      <c r="C116">
        <v>15</v>
      </c>
      <c r="D116" s="8" t="str">
        <f>VLOOKUP(A116,[1]CaloosLU!$A$1:$D$116,4,FALSE)</f>
        <v>Yes</v>
      </c>
      <c r="E116" s="9">
        <f>VLOOKUP(A116,[1]CaloosLU!$A$1:$D$116,3,FALSE)</f>
        <v>4.1873121414592631E-5</v>
      </c>
      <c r="F116" s="13">
        <f>VLOOKUP(A116,[1]CaloosLU!$A$1:$D$116,2,FALSE)</f>
        <v>36.79</v>
      </c>
      <c r="G116" s="13"/>
    </row>
    <row r="117" spans="1:7" x14ac:dyDescent="0.3">
      <c r="A117" s="7">
        <v>5600</v>
      </c>
      <c r="B117" s="7" t="s">
        <v>229</v>
      </c>
      <c r="C117">
        <v>15</v>
      </c>
      <c r="D117" s="8"/>
      <c r="E117" s="9"/>
      <c r="F117" s="13"/>
      <c r="G117" s="13"/>
    </row>
    <row r="118" spans="1:7" x14ac:dyDescent="0.3">
      <c r="A118" s="7">
        <v>5700</v>
      </c>
      <c r="B118" s="7" t="s">
        <v>230</v>
      </c>
      <c r="C118">
        <v>0</v>
      </c>
      <c r="D118" s="8"/>
      <c r="E118" s="9"/>
      <c r="F118" s="13"/>
      <c r="G118" s="13"/>
    </row>
    <row r="119" spans="1:7" x14ac:dyDescent="0.3">
      <c r="A119" s="17">
        <v>5710</v>
      </c>
      <c r="B119" s="17" t="s">
        <v>231</v>
      </c>
      <c r="C119">
        <v>15</v>
      </c>
      <c r="D119" s="8"/>
      <c r="E119" s="9"/>
      <c r="F119" s="13"/>
      <c r="G119" s="13"/>
    </row>
    <row r="120" spans="1:7" x14ac:dyDescent="0.3">
      <c r="A120" s="17">
        <v>5720</v>
      </c>
      <c r="B120" s="17" t="s">
        <v>232</v>
      </c>
      <c r="C120">
        <v>15</v>
      </c>
      <c r="D120" s="8"/>
      <c r="E120" s="9"/>
      <c r="F120" s="13"/>
      <c r="G120" s="13"/>
    </row>
    <row r="121" spans="1:7" x14ac:dyDescent="0.3">
      <c r="A121" s="7">
        <v>6000</v>
      </c>
      <c r="B121" s="7" t="s">
        <v>130</v>
      </c>
      <c r="C121">
        <v>0</v>
      </c>
      <c r="D121" s="8"/>
      <c r="E121" s="9"/>
      <c r="F121" s="13"/>
      <c r="G121" s="13"/>
    </row>
    <row r="122" spans="1:7" x14ac:dyDescent="0.3">
      <c r="A122" s="7">
        <v>6100</v>
      </c>
      <c r="B122" s="7" t="s">
        <v>233</v>
      </c>
      <c r="C122">
        <v>16</v>
      </c>
      <c r="D122" s="8"/>
      <c r="E122" s="9"/>
      <c r="F122" s="13"/>
      <c r="G122" s="13"/>
    </row>
    <row r="123" spans="1:7" x14ac:dyDescent="0.3">
      <c r="A123" s="17">
        <v>6110</v>
      </c>
      <c r="B123" s="17" t="s">
        <v>234</v>
      </c>
      <c r="C123">
        <v>16</v>
      </c>
      <c r="D123" s="8"/>
      <c r="E123" s="9"/>
      <c r="F123" s="13"/>
      <c r="G123" s="13"/>
    </row>
    <row r="124" spans="1:7" x14ac:dyDescent="0.3">
      <c r="A124" s="17">
        <v>6111</v>
      </c>
      <c r="B124" s="17" t="s">
        <v>235</v>
      </c>
      <c r="C124">
        <v>16</v>
      </c>
      <c r="D124" s="8"/>
      <c r="E124" s="9"/>
      <c r="F124" s="13"/>
      <c r="G124" s="13"/>
    </row>
    <row r="125" spans="1:7" x14ac:dyDescent="0.3">
      <c r="A125" s="17">
        <v>6120</v>
      </c>
      <c r="B125" s="17" t="s">
        <v>236</v>
      </c>
      <c r="C125">
        <v>16</v>
      </c>
      <c r="D125" s="8" t="str">
        <f>VLOOKUP(A125,[1]CaloosLU!$A$1:$D$116,4,FALSE)</f>
        <v>Yes</v>
      </c>
      <c r="E125" s="9">
        <f>VLOOKUP(A125,[1]CaloosLU!$A$1:$D$116,3,FALSE)</f>
        <v>7.6035510683291245E-3</v>
      </c>
      <c r="F125" s="13">
        <f>VLOOKUP(A125,[1]CaloosLU!$A$1:$D$116,2,FALSE)</f>
        <v>6680.53</v>
      </c>
      <c r="G125" s="13"/>
    </row>
    <row r="126" spans="1:7" x14ac:dyDescent="0.3">
      <c r="A126" s="17">
        <v>6170</v>
      </c>
      <c r="B126" s="17" t="s">
        <v>237</v>
      </c>
      <c r="C126">
        <v>16</v>
      </c>
      <c r="D126" s="8" t="str">
        <f>VLOOKUP(A126,[1]CaloosLU!$A$1:$D$116,4,FALSE)</f>
        <v>Yes</v>
      </c>
      <c r="E126" s="9">
        <f>VLOOKUP(A126,[1]CaloosLU!$A$1:$D$116,3,FALSE)</f>
        <v>9.2551776700784526E-3</v>
      </c>
      <c r="F126" s="13">
        <f>VLOOKUP(A126,[1]CaloosLU!$A$1:$D$116,2,FALSE)</f>
        <v>8131.66</v>
      </c>
      <c r="G126" s="13"/>
    </row>
    <row r="127" spans="1:7" x14ac:dyDescent="0.3">
      <c r="A127" s="17">
        <v>6172</v>
      </c>
      <c r="B127" s="17" t="s">
        <v>238</v>
      </c>
      <c r="C127">
        <v>16</v>
      </c>
      <c r="D127" s="8" t="str">
        <f>VLOOKUP(A127,[1]CaloosLU!$A$1:$D$116,4,FALSE)</f>
        <v>Yes</v>
      </c>
      <c r="E127" s="9">
        <f>VLOOKUP(A127,[1]CaloosLU!$A$1:$D$116,3,FALSE)</f>
        <v>2.6807982703703395E-2</v>
      </c>
      <c r="F127" s="13">
        <f>VLOOKUP(A127,[1]CaloosLU!$A$1:$D$116,2,FALSE)</f>
        <v>23553.67</v>
      </c>
      <c r="G127" s="13"/>
    </row>
    <row r="128" spans="1:7" x14ac:dyDescent="0.3">
      <c r="A128" s="17">
        <v>6180</v>
      </c>
      <c r="B128" s="17" t="s">
        <v>239</v>
      </c>
      <c r="C128">
        <v>16</v>
      </c>
      <c r="D128" s="8" t="str">
        <f>VLOOKUP(A128,[1]CaloosLU!$A$1:$D$116,4,FALSE)</f>
        <v>Yes</v>
      </c>
      <c r="E128" s="9">
        <f>VLOOKUP(A128,[1]CaloosLU!$A$1:$D$116,3,FALSE)</f>
        <v>2.2023509088675385E-4</v>
      </c>
      <c r="F128" s="13">
        <f>VLOOKUP(A128,[1]CaloosLU!$A$1:$D$116,2,FALSE)</f>
        <v>193.5</v>
      </c>
      <c r="G128" s="13"/>
    </row>
    <row r="129" spans="1:7" x14ac:dyDescent="0.3">
      <c r="A129" s="17">
        <v>6191</v>
      </c>
      <c r="B129" s="17" t="s">
        <v>240</v>
      </c>
      <c r="C129">
        <v>16</v>
      </c>
      <c r="D129" s="8" t="str">
        <f>VLOOKUP(A129,[1]CaloosLU!$A$1:$D$116,4,FALSE)</f>
        <v>Yes</v>
      </c>
      <c r="E129" s="9">
        <f>VLOOKUP(A129,[1]CaloosLU!$A$1:$D$116,3,FALSE)</f>
        <v>1.2375504859069E-3</v>
      </c>
      <c r="F129" s="13">
        <f>VLOOKUP(A129,[1]CaloosLU!$A$1:$D$116,2,FALSE)</f>
        <v>1087.32</v>
      </c>
      <c r="G129" s="13"/>
    </row>
    <row r="130" spans="1:7" x14ac:dyDescent="0.3">
      <c r="A130" s="7">
        <v>6200</v>
      </c>
      <c r="B130" s="7" t="s">
        <v>241</v>
      </c>
      <c r="C130">
        <v>16</v>
      </c>
      <c r="D130" s="8" t="str">
        <f>VLOOKUP(A130,[1]CaloosLU!$A$1:$D$116,4,FALSE)</f>
        <v>Yes</v>
      </c>
      <c r="E130" s="9">
        <f>VLOOKUP(A130,[1]CaloosLU!$A$1:$D$116,3,FALSE)</f>
        <v>6.397402578068558E-4</v>
      </c>
      <c r="F130" s="13">
        <f>VLOOKUP(A130,[1]CaloosLU!$A$1:$D$116,2,FALSE)</f>
        <v>562.08000000000004</v>
      </c>
      <c r="G130" s="13"/>
    </row>
    <row r="131" spans="1:7" x14ac:dyDescent="0.3">
      <c r="A131" s="17">
        <v>6210</v>
      </c>
      <c r="B131" s="17" t="s">
        <v>242</v>
      </c>
      <c r="C131">
        <v>16</v>
      </c>
      <c r="D131" s="8" t="str">
        <f>VLOOKUP(A131,[1]CaloosLU!$A$1:$D$116,4,FALSE)</f>
        <v>Yes</v>
      </c>
      <c r="E131" s="9">
        <f>VLOOKUP(A131,[1]CaloosLU!$A$1:$D$116,3,FALSE)</f>
        <v>1.1574588936040062E-2</v>
      </c>
      <c r="F131" s="13">
        <f>VLOOKUP(A131,[1]CaloosLU!$A$1:$D$116,2,FALSE)</f>
        <v>10169.51</v>
      </c>
      <c r="G131" s="13"/>
    </row>
    <row r="132" spans="1:7" x14ac:dyDescent="0.3">
      <c r="A132" s="17">
        <v>6215</v>
      </c>
      <c r="B132" s="17" t="s">
        <v>243</v>
      </c>
      <c r="C132">
        <v>16</v>
      </c>
      <c r="D132" s="8" t="str">
        <f>VLOOKUP(A132,[1]CaloosLU!$A$1:$D$116,4,FALSE)</f>
        <v>Yes</v>
      </c>
      <c r="E132" s="9">
        <f>VLOOKUP(A132,[1]CaloosLU!$A$1:$D$116,3,FALSE)</f>
        <v>3.6074963153588033E-3</v>
      </c>
      <c r="F132" s="13">
        <f>VLOOKUP(A132,[1]CaloosLU!$A$1:$D$116,2,FALSE)</f>
        <v>3169.57</v>
      </c>
      <c r="G132" s="13"/>
    </row>
    <row r="133" spans="1:7" x14ac:dyDescent="0.3">
      <c r="A133" s="17">
        <v>6216</v>
      </c>
      <c r="B133" s="17" t="s">
        <v>244</v>
      </c>
      <c r="C133">
        <v>16</v>
      </c>
      <c r="D133" s="8" t="str">
        <f>VLOOKUP(A133,[1]CaloosLU!$A$1:$D$116,4,FALSE)</f>
        <v>Yes</v>
      </c>
      <c r="E133" s="9">
        <f>VLOOKUP(A133,[1]CaloosLU!$A$1:$D$116,3,FALSE)</f>
        <v>3.6399226602650747E-3</v>
      </c>
      <c r="F133" s="13">
        <f>VLOOKUP(A133,[1]CaloosLU!$A$1:$D$116,2,FALSE)</f>
        <v>3198.06</v>
      </c>
      <c r="G133" s="13"/>
    </row>
    <row r="134" spans="1:7" x14ac:dyDescent="0.3">
      <c r="A134" s="17">
        <v>6240</v>
      </c>
      <c r="B134" s="17" t="s">
        <v>245</v>
      </c>
      <c r="C134">
        <v>16</v>
      </c>
      <c r="D134" s="8" t="str">
        <f>VLOOKUP(A134,[1]CaloosLU!$A$1:$D$116,4,FALSE)</f>
        <v>Yes</v>
      </c>
      <c r="E134" s="9">
        <f>VLOOKUP(A134,[1]CaloosLU!$A$1:$D$116,3,FALSE)</f>
        <v>3.9043641125473922E-4</v>
      </c>
      <c r="F134" s="13">
        <f>VLOOKUP(A134,[1]CaloosLU!$A$1:$D$116,2,FALSE)</f>
        <v>343.04</v>
      </c>
      <c r="G134" s="13"/>
    </row>
    <row r="135" spans="1:7" x14ac:dyDescent="0.3">
      <c r="A135" s="17">
        <v>6250</v>
      </c>
      <c r="B135" s="17" t="s">
        <v>246</v>
      </c>
      <c r="C135">
        <v>16</v>
      </c>
      <c r="D135" s="8" t="str">
        <f>VLOOKUP(A135,[1]CaloosLU!$A$1:$D$116,4,FALSE)</f>
        <v>Yes</v>
      </c>
      <c r="E135" s="9">
        <f>VLOOKUP(A135,[1]CaloosLU!$A$1:$D$116,3,FALSE)</f>
        <v>6.9168728511002035E-3</v>
      </c>
      <c r="F135" s="13">
        <f>VLOOKUP(A135,[1]CaloosLU!$A$1:$D$116,2,FALSE)</f>
        <v>6077.21</v>
      </c>
      <c r="G135" s="13"/>
    </row>
    <row r="136" spans="1:7" x14ac:dyDescent="0.3">
      <c r="A136" s="17">
        <v>6260</v>
      </c>
      <c r="B136" s="17" t="s">
        <v>247</v>
      </c>
      <c r="C136">
        <v>16</v>
      </c>
      <c r="D136" s="8"/>
      <c r="E136" s="9"/>
      <c r="F136" s="13"/>
      <c r="G136" s="13"/>
    </row>
    <row r="137" spans="1:7" x14ac:dyDescent="0.3">
      <c r="A137" s="7">
        <v>6300</v>
      </c>
      <c r="B137" s="7" t="s">
        <v>248</v>
      </c>
      <c r="C137">
        <v>16</v>
      </c>
      <c r="D137" s="8" t="str">
        <f>VLOOKUP(A137,[1]CaloosLU!$A$1:$D$116,4,FALSE)</f>
        <v>Yes</v>
      </c>
      <c r="E137" s="9">
        <f>VLOOKUP(A137,[1]CaloosLU!$A$1:$D$116,3,FALSE)</f>
        <v>2.7692371709758874E-3</v>
      </c>
      <c r="F137" s="13">
        <f>VLOOKUP(A137,[1]CaloosLU!$A$1:$D$116,2,FALSE)</f>
        <v>2433.0700000000002</v>
      </c>
      <c r="G137" s="13"/>
    </row>
    <row r="138" spans="1:7" x14ac:dyDescent="0.3">
      <c r="A138" s="7">
        <v>6400</v>
      </c>
      <c r="B138" s="7" t="s">
        <v>249</v>
      </c>
      <c r="C138">
        <v>0</v>
      </c>
      <c r="D138" s="8"/>
      <c r="E138" s="9"/>
      <c r="F138" s="13"/>
      <c r="G138" s="13"/>
    </row>
    <row r="139" spans="1:7" x14ac:dyDescent="0.3">
      <c r="A139" s="17">
        <v>6410</v>
      </c>
      <c r="B139" s="17" t="s">
        <v>250</v>
      </c>
      <c r="C139">
        <v>16</v>
      </c>
      <c r="D139" s="8" t="str">
        <f>VLOOKUP(A139,[1]CaloosLU!$A$1:$D$116,4,FALSE)</f>
        <v>Yes</v>
      </c>
      <c r="E139" s="9">
        <f>VLOOKUP(A139,[1]CaloosLU!$A$1:$D$116,3,FALSE)</f>
        <v>6.1501861276750273E-2</v>
      </c>
      <c r="F139" s="13">
        <f>VLOOKUP(A139,[1]CaloosLU!$A$1:$D$116,2,FALSE)</f>
        <v>54035.94</v>
      </c>
      <c r="G139" s="13"/>
    </row>
    <row r="140" spans="1:7" x14ac:dyDescent="0.3">
      <c r="A140" s="17">
        <v>6411</v>
      </c>
      <c r="B140" s="17" t="s">
        <v>251</v>
      </c>
      <c r="C140">
        <v>16</v>
      </c>
      <c r="D140" s="8" t="str">
        <f>VLOOKUP(A140,[1]CaloosLU!$A$1:$D$116,4,FALSE)</f>
        <v>Yes</v>
      </c>
      <c r="E140" s="9">
        <f>VLOOKUP(A140,[1]CaloosLU!$A$1:$D$116,3,FALSE)</f>
        <v>6.4989269713868966E-4</v>
      </c>
      <c r="F140" s="13">
        <f>VLOOKUP(A140,[1]CaloosLU!$A$1:$D$116,2,FALSE)</f>
        <v>571</v>
      </c>
      <c r="G140" s="13"/>
    </row>
    <row r="141" spans="1:7" x14ac:dyDescent="0.3">
      <c r="A141" s="17">
        <v>6420</v>
      </c>
      <c r="B141" s="17" t="s">
        <v>252</v>
      </c>
      <c r="C141">
        <v>16</v>
      </c>
      <c r="D141" s="8" t="str">
        <f>VLOOKUP(A141,[1]CaloosLU!$A$1:$D$116,4,FALSE)</f>
        <v>Yes</v>
      </c>
      <c r="E141" s="9">
        <f>VLOOKUP(A141,[1]CaloosLU!$A$1:$D$116,3,FALSE)</f>
        <v>7.4203860389936973E-4</v>
      </c>
      <c r="F141" s="13">
        <f>VLOOKUP(A141,[1]CaloosLU!$A$1:$D$116,2,FALSE)</f>
        <v>651.96</v>
      </c>
      <c r="G141" s="13"/>
    </row>
    <row r="142" spans="1:7" x14ac:dyDescent="0.3">
      <c r="A142" s="17">
        <v>6430</v>
      </c>
      <c r="B142" s="17" t="s">
        <v>253</v>
      </c>
      <c r="C142">
        <v>16</v>
      </c>
      <c r="D142" s="8" t="str">
        <f>VLOOKUP(A142,[1]CaloosLU!$A$1:$D$116,4,FALSE)</f>
        <v>Yes</v>
      </c>
      <c r="E142" s="9">
        <f>VLOOKUP(A142,[1]CaloosLU!$A$1:$D$116,3,FALSE)</f>
        <v>1.337545184330397E-2</v>
      </c>
      <c r="F142" s="13">
        <f>VLOOKUP(A142,[1]CaloosLU!$A$1:$D$116,2,FALSE)</f>
        <v>11751.76</v>
      </c>
      <c r="G142" s="13"/>
    </row>
    <row r="143" spans="1:7" x14ac:dyDescent="0.3">
      <c r="A143" s="17">
        <v>6440</v>
      </c>
      <c r="B143" s="17" t="s">
        <v>254</v>
      </c>
      <c r="C143">
        <v>16</v>
      </c>
      <c r="D143" s="8" t="str">
        <f>VLOOKUP(A143,[1]CaloosLU!$A$1:$D$116,4,FALSE)</f>
        <v>Yes</v>
      </c>
      <c r="E143" s="9">
        <f>VLOOKUP(A143,[1]CaloosLU!$A$1:$D$116,3,FALSE)</f>
        <v>1.0490360771029052E-3</v>
      </c>
      <c r="F143" s="13">
        <f>VLOOKUP(A143,[1]CaloosLU!$A$1:$D$116,2,FALSE)</f>
        <v>921.69</v>
      </c>
      <c r="G143" s="13"/>
    </row>
    <row r="144" spans="1:7" x14ac:dyDescent="0.3">
      <c r="A144" s="7">
        <v>6500</v>
      </c>
      <c r="B144" s="7" t="s">
        <v>255</v>
      </c>
      <c r="C144">
        <v>16</v>
      </c>
      <c r="D144" s="8"/>
      <c r="E144" s="9"/>
      <c r="F144" s="13"/>
      <c r="G144" s="13"/>
    </row>
    <row r="145" spans="1:7" x14ac:dyDescent="0.3">
      <c r="A145" s="17">
        <v>6510</v>
      </c>
      <c r="B145" s="17" t="s">
        <v>256</v>
      </c>
      <c r="C145">
        <v>16</v>
      </c>
      <c r="D145" s="8" t="str">
        <f>VLOOKUP(A145,[1]CaloosLU!$A$1:$D$116,4,FALSE)</f>
        <v>Yes</v>
      </c>
      <c r="E145" s="9">
        <f>VLOOKUP(A145,[1]CaloosLU!$A$1:$D$116,3,FALSE)</f>
        <v>2.844276445095596E-5</v>
      </c>
      <c r="F145" s="13">
        <f>VLOOKUP(A145,[1]CaloosLU!$A$1:$D$116,2,FALSE)</f>
        <v>24.99</v>
      </c>
      <c r="G145" s="13"/>
    </row>
    <row r="146" spans="1:7" x14ac:dyDescent="0.3">
      <c r="A146" s="7">
        <v>7000</v>
      </c>
      <c r="B146" s="7" t="s">
        <v>257</v>
      </c>
      <c r="C146">
        <v>0</v>
      </c>
      <c r="D146" s="8"/>
      <c r="E146" s="9"/>
      <c r="F146" s="13"/>
      <c r="G146" s="13"/>
    </row>
    <row r="147" spans="1:7" x14ac:dyDescent="0.3">
      <c r="A147" s="7">
        <v>7200</v>
      </c>
      <c r="B147" s="7" t="s">
        <v>258</v>
      </c>
      <c r="C147">
        <v>7</v>
      </c>
      <c r="D147" s="8" t="str">
        <f>VLOOKUP(A147,[1]CaloosLU!$A$1:$D$116,4,FALSE)</f>
        <v>Yes</v>
      </c>
      <c r="E147" s="9">
        <f>VLOOKUP(A147,[1]CaloosLU!$A$1:$D$116,3,FALSE)</f>
        <v>9.310196606995589E-6</v>
      </c>
      <c r="F147" s="13">
        <f>VLOOKUP(A147,[1]CaloosLU!$A$1:$D$116,2,FALSE)</f>
        <v>8.18</v>
      </c>
      <c r="G147" s="13"/>
    </row>
    <row r="148" spans="1:7" x14ac:dyDescent="0.3">
      <c r="A148" s="7">
        <v>7300</v>
      </c>
      <c r="B148" s="7" t="s">
        <v>259</v>
      </c>
      <c r="C148">
        <v>7</v>
      </c>
      <c r="D148" s="8"/>
      <c r="E148" s="9"/>
      <c r="F148" s="13"/>
      <c r="G148" s="13"/>
    </row>
    <row r="149" spans="1:7" x14ac:dyDescent="0.3">
      <c r="A149" s="7">
        <v>7400</v>
      </c>
      <c r="B149" s="7" t="s">
        <v>260</v>
      </c>
      <c r="C149">
        <v>7</v>
      </c>
      <c r="D149" s="8" t="str">
        <f>VLOOKUP(A149,[1]CaloosLU!$A$1:$D$116,4,FALSE)</f>
        <v>Yes</v>
      </c>
      <c r="E149" s="9">
        <f>VLOOKUP(A149,[1]CaloosLU!$A$1:$D$116,3,FALSE)</f>
        <v>1.0121367404282355E-3</v>
      </c>
      <c r="F149" s="13">
        <f>VLOOKUP(A149,[1]CaloosLU!$A$1:$D$116,2,FALSE)</f>
        <v>889.27</v>
      </c>
      <c r="G149" s="13"/>
    </row>
    <row r="150" spans="1:7" x14ac:dyDescent="0.3">
      <c r="A150" s="17">
        <v>7420</v>
      </c>
      <c r="B150" s="17" t="s">
        <v>261</v>
      </c>
      <c r="C150">
        <v>6</v>
      </c>
      <c r="D150" s="8" t="str">
        <f>VLOOKUP(A150,[1]CaloosLU!$A$1:$D$116,4,FALSE)</f>
        <v>Yes</v>
      </c>
      <c r="E150" s="9">
        <f>VLOOKUP(A150,[1]CaloosLU!$A$1:$D$116,3,FALSE)</f>
        <v>2.5938799593328785E-5</v>
      </c>
      <c r="F150" s="13">
        <f>VLOOKUP(A150,[1]CaloosLU!$A$1:$D$116,2,FALSE)</f>
        <v>22.79</v>
      </c>
      <c r="G150" s="13"/>
    </row>
    <row r="151" spans="1:7" x14ac:dyDescent="0.3">
      <c r="A151" s="7">
        <v>7430</v>
      </c>
      <c r="B151" s="7" t="s">
        <v>262</v>
      </c>
      <c r="C151">
        <v>6</v>
      </c>
      <c r="D151" s="8" t="str">
        <f>VLOOKUP(A151,[1]CaloosLU!$A$1:$D$116,4,FALSE)</f>
        <v>Yes</v>
      </c>
      <c r="E151" s="9">
        <f>VLOOKUP(A151,[1]CaloosLU!$A$1:$D$116,3,FALSE)</f>
        <v>2.222610260897431E-4</v>
      </c>
      <c r="F151" s="13">
        <f>VLOOKUP(A151,[1]CaloosLU!$A$1:$D$116,2,FALSE)</f>
        <v>195.28</v>
      </c>
      <c r="G151" s="13"/>
    </row>
    <row r="152" spans="1:7" x14ac:dyDescent="0.3">
      <c r="A152" s="17">
        <v>7470</v>
      </c>
      <c r="B152" s="17" t="s">
        <v>263</v>
      </c>
      <c r="C152">
        <v>7</v>
      </c>
      <c r="D152" s="8" t="str">
        <f>VLOOKUP(A152,[1]CaloosLU!$A$1:$D$116,4,FALSE)</f>
        <v>Yes</v>
      </c>
      <c r="E152" s="9">
        <f>VLOOKUP(A152,[1]CaloosLU!$A$1:$D$116,3,FALSE)</f>
        <v>4.7957756018626669E-3</v>
      </c>
      <c r="F152" s="13">
        <f>VLOOKUP(A152,[1]CaloosLU!$A$1:$D$116,2,FALSE)</f>
        <v>4213.6000000000004</v>
      </c>
      <c r="G152" s="13"/>
    </row>
    <row r="153" spans="1:7" x14ac:dyDescent="0.3">
      <c r="A153" s="7">
        <v>8000</v>
      </c>
      <c r="B153" s="7" t="s">
        <v>264</v>
      </c>
      <c r="C153">
        <v>0</v>
      </c>
      <c r="D153" s="8"/>
      <c r="E153" s="9"/>
      <c r="F153" s="13"/>
      <c r="G153" s="13"/>
    </row>
    <row r="154" spans="1:7" x14ac:dyDescent="0.3">
      <c r="A154" s="7">
        <v>8100</v>
      </c>
      <c r="B154" s="7" t="s">
        <v>265</v>
      </c>
      <c r="C154">
        <v>6</v>
      </c>
      <c r="D154" s="8" t="str">
        <f>VLOOKUP(A154,[1]CaloosLU!$A$1:$D$116,4,FALSE)</f>
        <v>Yes</v>
      </c>
      <c r="E154" s="9">
        <f>VLOOKUP(A154,[1]CaloosLU!$A$1:$D$116,3,FALSE)</f>
        <v>1.4649332582963352E-4</v>
      </c>
      <c r="F154" s="13">
        <f>VLOOKUP(A154,[1]CaloosLU!$A$1:$D$116,2,FALSE)</f>
        <v>128.71</v>
      </c>
      <c r="G154" s="13"/>
    </row>
    <row r="155" spans="1:7" x14ac:dyDescent="0.3">
      <c r="A155" s="17">
        <v>8110</v>
      </c>
      <c r="B155" s="17" t="s">
        <v>266</v>
      </c>
      <c r="C155">
        <v>6</v>
      </c>
      <c r="D155" s="8" t="str">
        <f>VLOOKUP(A155,[1]CaloosLU!$A$1:$D$116,4,FALSE)</f>
        <v>Yes</v>
      </c>
      <c r="E155" s="9">
        <f>VLOOKUP(A155,[1]CaloosLU!$A$1:$D$116,3,FALSE)</f>
        <v>1.3907134635845772E-3</v>
      </c>
      <c r="F155" s="13">
        <f>VLOOKUP(A155,[1]CaloosLU!$A$1:$D$116,2,FALSE)</f>
        <v>1221.8900000000001</v>
      </c>
      <c r="G155" s="13"/>
    </row>
    <row r="156" spans="1:7" x14ac:dyDescent="0.3">
      <c r="A156" s="17">
        <v>8113</v>
      </c>
      <c r="B156" s="17" t="s">
        <v>267</v>
      </c>
      <c r="C156">
        <v>6</v>
      </c>
      <c r="D156" s="8" t="str">
        <f>VLOOKUP(A156,[1]CaloosLU!$A$1:$D$116,4,FALSE)</f>
        <v>Yes</v>
      </c>
      <c r="E156" s="9">
        <f>VLOOKUP(A156,[1]CaloosLU!$A$1:$D$116,3,FALSE)</f>
        <v>6.7891592617027734E-5</v>
      </c>
      <c r="F156" s="13">
        <f>VLOOKUP(A156,[1]CaloosLU!$A$1:$D$116,2,FALSE)</f>
        <v>59.65</v>
      </c>
      <c r="G156" s="13"/>
    </row>
    <row r="157" spans="1:7" x14ac:dyDescent="0.3">
      <c r="A157" s="17">
        <v>8115</v>
      </c>
      <c r="B157" s="17" t="s">
        <v>268</v>
      </c>
      <c r="C157">
        <v>7</v>
      </c>
      <c r="D157" s="8" t="str">
        <f>VLOOKUP(A157,[1]CaloosLU!$A$1:$D$116,4,FALSE)</f>
        <v>Yes</v>
      </c>
      <c r="E157" s="9">
        <f>VLOOKUP(A157,[1]CaloosLU!$A$1:$D$116,3,FALSE)</f>
        <v>7.0896350446180342E-5</v>
      </c>
      <c r="F157" s="13">
        <f>VLOOKUP(A157,[1]CaloosLU!$A$1:$D$116,2,FALSE)</f>
        <v>62.29</v>
      </c>
      <c r="G157" s="13"/>
    </row>
    <row r="158" spans="1:7" x14ac:dyDescent="0.3">
      <c r="A158" s="17">
        <v>8120</v>
      </c>
      <c r="B158" s="17" t="s">
        <v>269</v>
      </c>
      <c r="C158">
        <v>6</v>
      </c>
      <c r="D158" s="8" t="str">
        <f>VLOOKUP(A158,[1]CaloosLU!$A$1:$D$116,4,FALSE)</f>
        <v>Yes</v>
      </c>
      <c r="E158" s="9">
        <f>VLOOKUP(A158,[1]CaloosLU!$A$1:$D$116,3,FALSE)</f>
        <v>1.0110327195591909E-4</v>
      </c>
      <c r="F158" s="13">
        <f>VLOOKUP(A158,[1]CaloosLU!$A$1:$D$116,2,FALSE)</f>
        <v>88.83</v>
      </c>
      <c r="G158" s="13"/>
    </row>
    <row r="159" spans="1:7" x14ac:dyDescent="0.3">
      <c r="A159" s="17">
        <v>8140</v>
      </c>
      <c r="B159" s="17" t="s">
        <v>270</v>
      </c>
      <c r="C159">
        <v>6</v>
      </c>
      <c r="D159" s="8" t="str">
        <f>VLOOKUP(A159,[1]CaloosLU!$A$1:$D$116,4,FALSE)</f>
        <v>Yes</v>
      </c>
      <c r="E159" s="9">
        <f>VLOOKUP(A159,[1]CaloosLU!$A$1:$D$116,3,FALSE)</f>
        <v>3.5984592785544577E-3</v>
      </c>
      <c r="F159" s="13">
        <f>VLOOKUP(A159,[1]CaloosLU!$A$1:$D$116,2,FALSE)</f>
        <v>3161.63</v>
      </c>
      <c r="G159" s="13"/>
    </row>
    <row r="160" spans="1:7" x14ac:dyDescent="0.3">
      <c r="A160" s="17">
        <v>8150</v>
      </c>
      <c r="B160" s="17" t="s">
        <v>271</v>
      </c>
      <c r="C160">
        <v>6</v>
      </c>
      <c r="D160" s="8"/>
      <c r="E160" s="9"/>
      <c r="F160" s="13"/>
      <c r="G160" s="13"/>
    </row>
    <row r="161" spans="1:7" x14ac:dyDescent="0.3">
      <c r="A161" s="7">
        <v>8200</v>
      </c>
      <c r="B161" s="7" t="s">
        <v>272</v>
      </c>
      <c r="C161">
        <v>6</v>
      </c>
      <c r="D161" s="8" t="str">
        <f>VLOOKUP(A161,[1]CaloosLU!$A$1:$D$116,4,FALSE)</f>
        <v>Yes</v>
      </c>
      <c r="E161" s="9">
        <f>VLOOKUP(A161,[1]CaloosLU!$A$1:$D$116,3,FALSE)</f>
        <v>1.218406536404496E-4</v>
      </c>
      <c r="F161" s="13">
        <f>VLOOKUP(A161,[1]CaloosLU!$A$1:$D$116,2,FALSE)</f>
        <v>107.05</v>
      </c>
      <c r="G161" s="13"/>
    </row>
    <row r="162" spans="1:7" x14ac:dyDescent="0.3">
      <c r="A162" s="7">
        <v>8300</v>
      </c>
      <c r="B162" s="7" t="s">
        <v>273</v>
      </c>
      <c r="C162">
        <v>6</v>
      </c>
      <c r="D162" s="8" t="str">
        <f>VLOOKUP(A162,[1]CaloosLU!$A$1:$D$116,4,FALSE)</f>
        <v>Yes</v>
      </c>
      <c r="E162" s="9">
        <f>VLOOKUP(A162,[1]CaloosLU!$A$1:$D$116,3,FALSE)</f>
        <v>5.2981620055702278E-5</v>
      </c>
      <c r="F162" s="13">
        <f>VLOOKUP(A162,[1]CaloosLU!$A$1:$D$116,2,FALSE)</f>
        <v>46.55</v>
      </c>
      <c r="G162" s="13"/>
    </row>
    <row r="163" spans="1:7" x14ac:dyDescent="0.3">
      <c r="A163" s="17">
        <v>8310</v>
      </c>
      <c r="B163" s="17" t="s">
        <v>274</v>
      </c>
      <c r="C163">
        <v>6</v>
      </c>
      <c r="D163" s="8" t="str">
        <f>VLOOKUP(A163,[1]CaloosLU!$A$1:$D$116,4,FALSE)</f>
        <v>Yes</v>
      </c>
      <c r="E163" s="9">
        <f>VLOOKUP(A163,[1]CaloosLU!$A$1:$D$116,3,FALSE)</f>
        <v>2.5225169608905038E-4</v>
      </c>
      <c r="F163" s="13">
        <f>VLOOKUP(A163,[1]CaloosLU!$A$1:$D$116,2,FALSE)</f>
        <v>221.63</v>
      </c>
      <c r="G163" s="13"/>
    </row>
    <row r="164" spans="1:7" x14ac:dyDescent="0.3">
      <c r="A164" s="17">
        <v>8320</v>
      </c>
      <c r="B164" s="17" t="s">
        <v>275</v>
      </c>
      <c r="C164">
        <v>7</v>
      </c>
      <c r="D164" s="8" t="str">
        <f>VLOOKUP(A164,[1]CaloosLU!$A$1:$D$116,4,FALSE)</f>
        <v>Yes</v>
      </c>
      <c r="E164" s="9">
        <f>VLOOKUP(A164,[1]CaloosLU!$A$1:$D$116,3,FALSE)</f>
        <v>1.1195113061866664E-3</v>
      </c>
      <c r="F164" s="13">
        <f>VLOOKUP(A164,[1]CaloosLU!$A$1:$D$116,2,FALSE)</f>
        <v>983.61</v>
      </c>
      <c r="G164" s="13"/>
    </row>
    <row r="165" spans="1:7" x14ac:dyDescent="0.3">
      <c r="A165" s="17">
        <v>8330</v>
      </c>
      <c r="B165" s="17" t="s">
        <v>276</v>
      </c>
      <c r="C165">
        <v>6</v>
      </c>
      <c r="D165" s="8" t="str">
        <f>VLOOKUP(A165,[1]CaloosLU!$A$1:$D$116,4,FALSE)</f>
        <v>Yes</v>
      </c>
      <c r="E165" s="9">
        <f>VLOOKUP(A165,[1]CaloosLU!$A$1:$D$116,3,FALSE)</f>
        <v>6.5205521224300398E-5</v>
      </c>
      <c r="F165" s="13">
        <f>VLOOKUP(A165,[1]CaloosLU!$A$1:$D$116,2,FALSE)</f>
        <v>57.29</v>
      </c>
      <c r="G165" s="13"/>
    </row>
    <row r="166" spans="1:7" x14ac:dyDescent="0.3">
      <c r="A166" s="17">
        <v>8340</v>
      </c>
      <c r="B166" s="17" t="s">
        <v>277</v>
      </c>
      <c r="C166">
        <v>6</v>
      </c>
      <c r="D166" s="8" t="str">
        <f>VLOOKUP(A166,[1]CaloosLU!$A$1:$D$116,4,FALSE)</f>
        <v>Yes</v>
      </c>
      <c r="E166" s="9">
        <f>VLOOKUP(A166,[1]CaloosLU!$A$1:$D$116,3,FALSE)</f>
        <v>2.0278700849246992E-4</v>
      </c>
      <c r="F166" s="13">
        <f>VLOOKUP(A166,[1]CaloosLU!$A$1:$D$116,2,FALSE)</f>
        <v>178.17</v>
      </c>
      <c r="G166" s="13"/>
    </row>
    <row r="167" spans="1:7" x14ac:dyDescent="0.3">
      <c r="A167" s="17">
        <v>8350</v>
      </c>
      <c r="B167" s="17" t="s">
        <v>278</v>
      </c>
      <c r="C167">
        <v>6</v>
      </c>
      <c r="D167" s="8" t="str">
        <f>VLOOKUP(A167,[1]CaloosLU!$A$1:$D$116,4,FALSE)</f>
        <v>Yes</v>
      </c>
      <c r="E167" s="9">
        <f>VLOOKUP(A167,[1]CaloosLU!$A$1:$D$116,3,FALSE)</f>
        <v>7.1391452588483899E-4</v>
      </c>
      <c r="F167" s="13">
        <f>VLOOKUP(A167,[1]CaloosLU!$A$1:$D$116,2,FALSE)</f>
        <v>627.25</v>
      </c>
      <c r="G167" s="13"/>
    </row>
    <row r="168" spans="1:7" x14ac:dyDescent="0.3">
      <c r="A168" s="17">
        <v>8360</v>
      </c>
      <c r="B168" s="17" t="s">
        <v>279</v>
      </c>
      <c r="C168">
        <v>6</v>
      </c>
      <c r="D168" s="8"/>
      <c r="E168" s="9"/>
      <c r="F168" s="13"/>
      <c r="G168" s="13"/>
    </row>
    <row r="169" spans="1:7" x14ac:dyDescent="0.3">
      <c r="E169" s="22"/>
    </row>
  </sheetData>
  <conditionalFormatting sqref="D3:E27 F5:G27 D28:G168 I3:I19">
    <cfRule type="cellIs" dxfId="29" priority="19" operator="equal">
      <formula>16</formula>
    </cfRule>
    <cfRule type="cellIs" dxfId="28" priority="20" operator="equal">
      <formula>15</formula>
    </cfRule>
    <cfRule type="cellIs" dxfId="27" priority="21" operator="equal">
      <formula>14</formula>
    </cfRule>
    <cfRule type="cellIs" dxfId="26" priority="22" operator="equal">
      <formula>13</formula>
    </cfRule>
    <cfRule type="cellIs" dxfId="25" priority="23" operator="equal">
      <formula>12</formula>
    </cfRule>
    <cfRule type="cellIs" dxfId="24" priority="24" operator="equal">
      <formula>11</formula>
    </cfRule>
    <cfRule type="cellIs" dxfId="23" priority="25" operator="equal">
      <formula>9</formula>
    </cfRule>
    <cfRule type="cellIs" dxfId="22" priority="26" operator="equal">
      <formula>7</formula>
    </cfRule>
    <cfRule type="cellIs" dxfId="21" priority="27" operator="equal">
      <formula>4</formula>
    </cfRule>
    <cfRule type="cellIs" dxfId="20" priority="28" operator="equal">
      <formula>3</formula>
    </cfRule>
    <cfRule type="cellIs" dxfId="19" priority="29" operator="equal">
      <formula>2</formula>
    </cfRule>
    <cfRule type="cellIs" dxfId="18" priority="30" operator="equal">
      <formula>1</formula>
    </cfRule>
  </conditionalFormatting>
  <conditionalFormatting sqref="I4:I19">
    <cfRule type="cellIs" dxfId="17" priority="18" operator="equal">
      <formula>6</formula>
    </cfRule>
  </conditionalFormatting>
  <conditionalFormatting sqref="I3:I19">
    <cfRule type="cellIs" dxfId="16" priority="16" operator="equal">
      <formula>10</formula>
    </cfRule>
    <cfRule type="cellIs" dxfId="15" priority="17" operator="equal">
      <formula>8</formula>
    </cfRule>
  </conditionalFormatting>
  <conditionalFormatting sqref="C3:C168">
    <cfRule type="cellIs" dxfId="14" priority="4" operator="equal">
      <formula>16</formula>
    </cfRule>
    <cfRule type="cellIs" dxfId="13" priority="5" operator="equal">
      <formula>15</formula>
    </cfRule>
    <cfRule type="cellIs" dxfId="12" priority="6" operator="equal">
      <formula>14</formula>
    </cfRule>
    <cfRule type="cellIs" dxfId="11" priority="7" operator="equal">
      <formula>13</formula>
    </cfRule>
    <cfRule type="cellIs" dxfId="10" priority="8" operator="equal">
      <formula>12</formula>
    </cfRule>
    <cfRule type="cellIs" dxfId="9" priority="9" operator="equal">
      <formula>11</formula>
    </cfRule>
    <cfRule type="cellIs" dxfId="8" priority="10" operator="equal">
      <formula>9</formula>
    </cfRule>
    <cfRule type="cellIs" dxfId="7" priority="11" operator="equal">
      <formula>7</formula>
    </cfRule>
    <cfRule type="cellIs" dxfId="6" priority="12" operator="equal">
      <formula>4</formula>
    </cfRule>
    <cfRule type="cellIs" dxfId="5" priority="13" operator="equal">
      <formula>3</formula>
    </cfRule>
    <cfRule type="cellIs" dxfId="4" priority="14" operator="equal">
      <formula>2</formula>
    </cfRule>
    <cfRule type="cellIs" dxfId="3" priority="15" operator="equal">
      <formula>1</formula>
    </cfRule>
  </conditionalFormatting>
  <conditionalFormatting sqref="C3:C168">
    <cfRule type="cellIs" dxfId="2" priority="3" operator="equal">
      <formula>6</formula>
    </cfRule>
  </conditionalFormatting>
  <conditionalFormatting sqref="C3:C168">
    <cfRule type="cellIs" dxfId="1" priority="1" operator="equal">
      <formula>10</formula>
    </cfRule>
    <cfRule type="cellIs" dxfId="0" priority="2" operator="equal">
      <formula>8</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Task 2</vt:lpstr>
      <vt:lpstr>LU_Key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2016-10-14T14:38:27Z</dcterms:modified>
</cp:coreProperties>
</file>