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/>
  <bookViews>
    <workbookView xWindow="120" yWindow="135" windowWidth="15450" windowHeight="11205" tabRatio="678"/>
  </bookViews>
  <sheets>
    <sheet name="Hendry Sum" sheetId="9" r:id="rId1"/>
    <sheet name="Imperial Sum" sheetId="13" r:id="rId2"/>
  </sheets>
  <definedNames>
    <definedName name="data">#REF!</definedName>
    <definedName name="EMC">#REF!</definedName>
    <definedName name="EMCclass">#REF!</definedName>
    <definedName name="EMCs">#REF!</definedName>
    <definedName name="f">#REF!</definedName>
    <definedName name="kglb">#REF!</definedName>
    <definedName name="_xlnm.Print_Area" localSheetId="0">'Hendry Sum'!#REF!</definedName>
    <definedName name="_xlnm.Print_Area" localSheetId="1">'Imperial Sum'!#REF!</definedName>
    <definedName name="Rain">#REF!</definedName>
    <definedName name="rainfall">#REF!</definedName>
    <definedName name="ROC">#REF!</definedName>
    <definedName name="ROCclass">#REF!</definedName>
    <definedName name="ROCs">#REF!</definedName>
  </definedNames>
  <calcPr calcId="125725"/>
</workbook>
</file>

<file path=xl/calcChain.xml><?xml version="1.0" encoding="utf-8"?>
<calcChain xmlns="http://schemas.openxmlformats.org/spreadsheetml/2006/main">
  <c r="I8" i="13"/>
  <c r="L7" i="9" l="1"/>
  <c r="I8" s="1"/>
  <c r="K7" i="13"/>
  <c r="O7"/>
  <c r="Q7" s="1"/>
  <c r="O6"/>
  <c r="Q6" s="1"/>
  <c r="O5"/>
  <c r="Q5" s="1"/>
  <c r="O4"/>
  <c r="Q4" s="1"/>
  <c r="O3"/>
  <c r="Q3" s="1"/>
  <c r="P4" i="9"/>
  <c r="R4" s="1"/>
  <c r="P6" i="13"/>
  <c r="P4"/>
  <c r="P7"/>
  <c r="L6"/>
  <c r="L5"/>
  <c r="L4"/>
  <c r="L3"/>
  <c r="M6" i="9"/>
  <c r="M5"/>
  <c r="N5" s="1"/>
  <c r="M4"/>
  <c r="M3"/>
  <c r="M7"/>
  <c r="N4" s="1"/>
  <c r="F7" i="13"/>
  <c r="F6"/>
  <c r="F5"/>
  <c r="F4"/>
  <c r="F3"/>
  <c r="F7" i="9"/>
  <c r="F6"/>
  <c r="F5"/>
  <c r="F4"/>
  <c r="F3"/>
  <c r="N7"/>
  <c r="N3"/>
  <c r="N6"/>
  <c r="O5" l="1"/>
  <c r="P5" s="1"/>
  <c r="O6"/>
  <c r="P6" s="1"/>
  <c r="O3"/>
  <c r="L7" i="13"/>
  <c r="Q4" i="9"/>
  <c r="P3" i="13"/>
  <c r="P5"/>
  <c r="M6" l="1"/>
  <c r="M7"/>
  <c r="M4"/>
  <c r="M3"/>
  <c r="O7" i="9"/>
  <c r="P7" s="1"/>
  <c r="P3"/>
  <c r="Q5"/>
  <c r="R5"/>
  <c r="Q6"/>
  <c r="R6"/>
  <c r="M5" i="13"/>
  <c r="R7" i="9" l="1"/>
  <c r="Q7"/>
  <c r="R3"/>
  <c r="Q3"/>
</calcChain>
</file>

<file path=xl/sharedStrings.xml><?xml version="1.0" encoding="utf-8"?>
<sst xmlns="http://schemas.openxmlformats.org/spreadsheetml/2006/main" count="57" uniqueCount="24">
  <si>
    <t>Bonita Springs</t>
  </si>
  <si>
    <t>Area
(acres)</t>
  </si>
  <si>
    <t>Lee</t>
  </si>
  <si>
    <t>Catalina</t>
  </si>
  <si>
    <t>Roads</t>
  </si>
  <si>
    <t>Agriculture</t>
  </si>
  <si>
    <t>TN
(lbs/yr)</t>
  </si>
  <si>
    <t>Total</t>
  </si>
  <si>
    <t>Runoff (m3/yr)</t>
  </si>
  <si>
    <t>% Reduction</t>
  </si>
  <si>
    <t>Jurisdiction</t>
  </si>
  <si>
    <t>% of Total</t>
  </si>
  <si>
    <t>Allocatible</t>
  </si>
  <si>
    <t>Background (lb/yr)</t>
  </si>
  <si>
    <t>Allocation</t>
  </si>
  <si>
    <t>Portion of Non-Background</t>
  </si>
  <si>
    <t>Non-Background (lb/yr)</t>
  </si>
  <si>
    <t>% of Non-Background</t>
  </si>
  <si>
    <t>TOTAL - Hendry</t>
  </si>
  <si>
    <t>1st 5-yr Load Reduction (lb/yr)</t>
  </si>
  <si>
    <t>1st 5-Year Reduction (lb/yr)</t>
  </si>
  <si>
    <t>TOTAL WITH BACKGROUND - Hendry</t>
  </si>
  <si>
    <t>TOTAL WITH BACKGROUND - Imperial</t>
  </si>
  <si>
    <t>TOTAL-Imperial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</si>
</sst>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ill="1" applyBorder="1"/>
    <xf numFmtId="0" fontId="0" fillId="0" borderId="0" xfId="0" applyFill="1"/>
    <xf numFmtId="3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/>
    <xf numFmtId="3" fontId="0" fillId="0" borderId="3" xfId="0" applyNumberFormat="1" applyFill="1" applyBorder="1"/>
    <xf numFmtId="0" fontId="0" fillId="0" borderId="4" xfId="0" applyFill="1" applyBorder="1"/>
    <xf numFmtId="3" fontId="0" fillId="0" borderId="4" xfId="0" applyNumberFormat="1" applyFill="1" applyBorder="1"/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0" xfId="0" applyFill="1" applyBorder="1"/>
    <xf numFmtId="0" fontId="0" fillId="0" borderId="6" xfId="0" applyFill="1" applyBorder="1"/>
    <xf numFmtId="0" fontId="1" fillId="0" borderId="0" xfId="0" applyFont="1" applyFill="1"/>
    <xf numFmtId="164" fontId="0" fillId="0" borderId="3" xfId="0" applyNumberFormat="1" applyFill="1" applyBorder="1"/>
    <xf numFmtId="164" fontId="0" fillId="0" borderId="4" xfId="0" applyNumberFormat="1" applyFill="1" applyBorder="1"/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3" fontId="0" fillId="0" borderId="8" xfId="0" applyNumberForma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0"/>
  <sheetViews>
    <sheetView showGridLines="0" tabSelected="1" workbookViewId="0">
      <selection activeCell="F6" sqref="F6"/>
    </sheetView>
  </sheetViews>
  <sheetFormatPr defaultColWidth="11.42578125" defaultRowHeight="15"/>
  <cols>
    <col min="1" max="1" width="1.28515625" style="2" customWidth="1"/>
    <col min="2" max="2" width="11.42578125" style="2"/>
    <col min="3" max="3" width="10.28515625" style="2" customWidth="1"/>
    <col min="4" max="4" width="11.42578125" style="2"/>
    <col min="5" max="5" width="10" style="2" customWidth="1"/>
    <col min="6" max="6" width="12" style="2" customWidth="1"/>
    <col min="7" max="7" width="1.42578125" style="2" customWidth="1"/>
    <col min="8" max="8" width="11.42578125" style="2"/>
    <col min="9" max="9" width="12.85546875" style="2" customWidth="1"/>
    <col min="10" max="10" width="0" style="2" hidden="1" customWidth="1"/>
    <col min="11" max="16384" width="11.42578125" style="2"/>
  </cols>
  <sheetData>
    <row r="1" spans="2:18" s="16" customFormat="1" ht="21.75" customHeight="1">
      <c r="B1" s="23" t="s">
        <v>18</v>
      </c>
      <c r="C1" s="24"/>
      <c r="D1" s="24"/>
      <c r="E1" s="24"/>
      <c r="F1" s="25"/>
      <c r="H1" s="23" t="s">
        <v>21</v>
      </c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2:18" ht="60.75" thickBot="1">
      <c r="B2" s="4" t="s">
        <v>10</v>
      </c>
      <c r="C2" s="5" t="s">
        <v>1</v>
      </c>
      <c r="D2" s="5" t="s">
        <v>8</v>
      </c>
      <c r="E2" s="5" t="s">
        <v>6</v>
      </c>
      <c r="F2" s="6" t="s">
        <v>11</v>
      </c>
      <c r="H2" s="11" t="s">
        <v>10</v>
      </c>
      <c r="I2" s="12" t="s">
        <v>1</v>
      </c>
      <c r="J2" s="12" t="s">
        <v>8</v>
      </c>
      <c r="K2" s="12" t="s">
        <v>6</v>
      </c>
      <c r="L2" s="13" t="s">
        <v>13</v>
      </c>
      <c r="M2" s="13" t="s">
        <v>16</v>
      </c>
      <c r="N2" s="13" t="s">
        <v>17</v>
      </c>
      <c r="O2" s="13" t="s">
        <v>15</v>
      </c>
      <c r="P2" s="13" t="s">
        <v>14</v>
      </c>
      <c r="Q2" s="13" t="s">
        <v>9</v>
      </c>
      <c r="R2" s="6" t="s">
        <v>19</v>
      </c>
    </row>
    <row r="3" spans="2:18">
      <c r="B3" s="7" t="s">
        <v>2</v>
      </c>
      <c r="C3" s="8">
        <v>10161.368433442112</v>
      </c>
      <c r="D3" s="8">
        <v>21159226.094390158</v>
      </c>
      <c r="E3" s="8">
        <v>68622.751054970096</v>
      </c>
      <c r="F3" s="17">
        <f>E3/$E$7</f>
        <v>0.97668935379834421</v>
      </c>
      <c r="H3" s="7" t="s">
        <v>2</v>
      </c>
      <c r="I3" s="8">
        <v>10161.368433442112</v>
      </c>
      <c r="J3" s="8">
        <v>21159226.094390158</v>
      </c>
      <c r="K3" s="8">
        <v>68622.751054970096</v>
      </c>
      <c r="L3" s="8">
        <v>30626</v>
      </c>
      <c r="M3" s="8">
        <f>K3-L3</f>
        <v>37996.751054970096</v>
      </c>
      <c r="N3" s="17">
        <f>M3/$M$7</f>
        <v>0.98611997142810848</v>
      </c>
      <c r="O3" s="8">
        <f>$I$8*N3</f>
        <v>3523.4066579126315</v>
      </c>
      <c r="P3" s="8">
        <f>O3+L3</f>
        <v>34149.40665791263</v>
      </c>
      <c r="Q3" s="17">
        <f>(K3-P3)/K3</f>
        <v>0.50236027945662909</v>
      </c>
      <c r="R3" s="8">
        <f>P3/3</f>
        <v>11383.135552637543</v>
      </c>
    </row>
    <row r="4" spans="2:18">
      <c r="B4" s="1" t="s">
        <v>3</v>
      </c>
      <c r="C4" s="3">
        <v>111.23775346878534</v>
      </c>
      <c r="D4" s="3">
        <v>106820.61784938045</v>
      </c>
      <c r="E4" s="3">
        <v>248.43002344163799</v>
      </c>
      <c r="F4" s="17">
        <f>E4/$E$7</f>
        <v>3.5358384111554421E-3</v>
      </c>
      <c r="H4" s="1" t="s">
        <v>3</v>
      </c>
      <c r="I4" s="3">
        <v>111.23775346878534</v>
      </c>
      <c r="J4" s="3">
        <v>106820.61784938045</v>
      </c>
      <c r="K4" s="3">
        <v>248.43002344163799</v>
      </c>
      <c r="L4" s="3">
        <v>247</v>
      </c>
      <c r="M4" s="3">
        <f>K4-L4</f>
        <v>1.4300234416379851</v>
      </c>
      <c r="N4" s="17">
        <f>M4/$M$7</f>
        <v>3.7113032989832954E-5</v>
      </c>
      <c r="O4" s="8">
        <v>0</v>
      </c>
      <c r="P4" s="8">
        <f>O4+L4</f>
        <v>247</v>
      </c>
      <c r="Q4" s="17">
        <f>(K4-P4)/K4</f>
        <v>5.7562424292647183E-3</v>
      </c>
      <c r="R4" s="8">
        <f>P4/3</f>
        <v>82.333333333333329</v>
      </c>
    </row>
    <row r="5" spans="2:18">
      <c r="B5" s="1" t="s">
        <v>5</v>
      </c>
      <c r="C5" s="3">
        <v>97.76972623825327</v>
      </c>
      <c r="D5" s="3">
        <v>113319.08136727764</v>
      </c>
      <c r="E5" s="3">
        <v>668.11593681091404</v>
      </c>
      <c r="F5" s="17">
        <f>E5/$E$7</f>
        <v>9.509116328832546E-3</v>
      </c>
      <c r="H5" s="1" t="s">
        <v>5</v>
      </c>
      <c r="I5" s="3">
        <v>97.76972623825327</v>
      </c>
      <c r="J5" s="3">
        <v>113319.08136727764</v>
      </c>
      <c r="K5" s="3">
        <v>668.11593681091404</v>
      </c>
      <c r="L5" s="3">
        <v>197</v>
      </c>
      <c r="M5" s="3">
        <f>K5-L5</f>
        <v>471.11593681091404</v>
      </c>
      <c r="N5" s="17">
        <f>M5/$M$7</f>
        <v>1.2226751531340124E-2</v>
      </c>
      <c r="O5" s="8">
        <f>$I$8*N5</f>
        <v>43.686183221478259</v>
      </c>
      <c r="P5" s="8">
        <f>O5+L5</f>
        <v>240.68618322147825</v>
      </c>
      <c r="Q5" s="17">
        <f>(K5-P5)/K5</f>
        <v>0.63975386611740748</v>
      </c>
      <c r="R5" s="8">
        <f>P5/3</f>
        <v>80.228727740492744</v>
      </c>
    </row>
    <row r="6" spans="2:18" ht="15.75" thickBot="1">
      <c r="B6" s="9" t="s">
        <v>4</v>
      </c>
      <c r="C6" s="10">
        <v>88.58220678981273</v>
      </c>
      <c r="D6" s="10">
        <v>259245.22212039409</v>
      </c>
      <c r="E6" s="10">
        <v>721.27333715834823</v>
      </c>
      <c r="F6" s="18">
        <f>E6/$E$7</f>
        <v>1.0265691461667812E-2</v>
      </c>
      <c r="H6" s="9" t="s">
        <v>4</v>
      </c>
      <c r="I6" s="10">
        <v>88.58220678981273</v>
      </c>
      <c r="J6" s="10">
        <v>259245.22212039409</v>
      </c>
      <c r="K6" s="10">
        <v>721.27333715834823</v>
      </c>
      <c r="L6" s="10">
        <v>659</v>
      </c>
      <c r="M6" s="10">
        <f>K6-L6</f>
        <v>62.273337158348227</v>
      </c>
      <c r="N6" s="18">
        <f>M6/$M$7</f>
        <v>1.6161640075616631E-3</v>
      </c>
      <c r="O6" s="10">
        <f>$I$8*N6</f>
        <v>5.7745539990178223</v>
      </c>
      <c r="P6" s="10">
        <f>O6+L6</f>
        <v>664.77455399901783</v>
      </c>
      <c r="Q6" s="18">
        <f>(K6-P6)/K6</f>
        <v>7.8332000156726533E-2</v>
      </c>
      <c r="R6" s="10">
        <f>P6/3</f>
        <v>221.59151799967262</v>
      </c>
    </row>
    <row r="7" spans="2:18" ht="15.75" thickTop="1">
      <c r="B7" s="7" t="s">
        <v>7</v>
      </c>
      <c r="C7" s="8">
        <v>10458.958119938965</v>
      </c>
      <c r="D7" s="8">
        <v>21638611.015727207</v>
      </c>
      <c r="E7" s="8">
        <v>70260.570352380993</v>
      </c>
      <c r="F7" s="17">
        <f>E7/$E$7</f>
        <v>1</v>
      </c>
      <c r="H7" s="7" t="s">
        <v>7</v>
      </c>
      <c r="I7" s="8">
        <v>10458.958119938965</v>
      </c>
      <c r="J7" s="8">
        <v>21638611.015727207</v>
      </c>
      <c r="K7" s="8">
        <v>70260.570352380993</v>
      </c>
      <c r="L7" s="8">
        <f>SUM(L3:L6)</f>
        <v>31729</v>
      </c>
      <c r="M7" s="8">
        <f>K7-L7</f>
        <v>38531.570352380993</v>
      </c>
      <c r="N7" s="17">
        <f>M7/$M$7</f>
        <v>1</v>
      </c>
      <c r="O7" s="8">
        <f>SUM(O3:O6)</f>
        <v>3572.8673951331275</v>
      </c>
      <c r="P7" s="8">
        <f>O7+L7</f>
        <v>35301.867395133129</v>
      </c>
      <c r="Q7" s="17">
        <f>(K7-P7)/K7</f>
        <v>0.49755791593945098</v>
      </c>
      <c r="R7" s="8">
        <f>P7/3</f>
        <v>11767.289131711043</v>
      </c>
    </row>
    <row r="8" spans="2:18" ht="16.5" customHeight="1">
      <c r="H8" s="1" t="s">
        <v>12</v>
      </c>
      <c r="I8" s="22">
        <f>35302-L7</f>
        <v>3573</v>
      </c>
    </row>
    <row r="9" spans="2:18" ht="19.5" customHeight="1"/>
    <row r="12" spans="2:18" ht="8.25" customHeight="1"/>
    <row r="13" spans="2:18" ht="27.75" customHeight="1"/>
    <row r="16" spans="2:18" ht="15" customHeight="1"/>
    <row r="17" ht="15.75" customHeight="1"/>
    <row r="18" ht="15" customHeight="1"/>
    <row r="20" ht="15.75" customHeight="1"/>
  </sheetData>
  <mergeCells count="2">
    <mergeCell ref="B1:F1"/>
    <mergeCell ref="H1:R1"/>
  </mergeCells>
  <phoneticPr fontId="0" type="noConversion"/>
  <printOptions horizontalCentered="1"/>
  <pageMargins left="0.75" right="0.75" top="1" bottom="1" header="0.5" footer="0.5"/>
  <pageSetup scale="81" orientation="landscape" r:id="rId1"/>
  <headerFooter alignWithMargins="0">
    <oddHeader>&amp;C&amp;"Calibri,Bold"&amp;14Hendry Summary</oddHeader>
    <oddFooter>&amp;R&amp;8&amp;F: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>
      <selection activeCell="B1" sqref="B1"/>
    </sheetView>
  </sheetViews>
  <sheetFormatPr defaultColWidth="11.42578125" defaultRowHeight="15"/>
  <cols>
    <col min="1" max="1" width="2" style="2" customWidth="1"/>
    <col min="2" max="2" width="15.28515625" style="2" customWidth="1"/>
    <col min="3" max="3" width="9.85546875" style="2" customWidth="1"/>
    <col min="4" max="5" width="11.42578125" style="2"/>
    <col min="6" max="6" width="7.85546875" style="2" customWidth="1"/>
    <col min="7" max="7" width="1.5703125" style="2" customWidth="1"/>
    <col min="8" max="8" width="16.5703125" style="2" customWidth="1"/>
    <col min="9" max="14" width="11.42578125" style="2"/>
    <col min="15" max="15" width="10.42578125" style="2" customWidth="1"/>
    <col min="16" max="16" width="10.140625" style="2" customWidth="1"/>
    <col min="17" max="16384" width="11.42578125" style="2"/>
  </cols>
  <sheetData>
    <row r="1" spans="2:17" ht="20.25" customHeight="1">
      <c r="B1" s="19" t="s">
        <v>23</v>
      </c>
      <c r="C1" s="20"/>
      <c r="D1" s="20"/>
      <c r="E1" s="20"/>
      <c r="F1" s="21"/>
      <c r="H1" s="26" t="s">
        <v>22</v>
      </c>
      <c r="I1" s="27"/>
      <c r="J1" s="27"/>
      <c r="K1" s="27"/>
      <c r="L1" s="27"/>
      <c r="M1" s="27"/>
      <c r="N1" s="27"/>
      <c r="O1" s="27"/>
      <c r="P1" s="27"/>
      <c r="Q1" s="28"/>
    </row>
    <row r="2" spans="2:17" ht="45.75" thickBot="1">
      <c r="B2" s="4" t="s">
        <v>10</v>
      </c>
      <c r="C2" s="5" t="s">
        <v>1</v>
      </c>
      <c r="D2" s="5" t="s">
        <v>8</v>
      </c>
      <c r="E2" s="5" t="s">
        <v>6</v>
      </c>
      <c r="F2" s="6" t="s">
        <v>11</v>
      </c>
      <c r="H2" s="11" t="s">
        <v>10</v>
      </c>
      <c r="I2" s="12" t="s">
        <v>1</v>
      </c>
      <c r="J2" s="12" t="s">
        <v>6</v>
      </c>
      <c r="K2" s="13" t="s">
        <v>13</v>
      </c>
      <c r="L2" s="13" t="s">
        <v>16</v>
      </c>
      <c r="M2" s="12" t="s">
        <v>17</v>
      </c>
      <c r="N2" s="13" t="s">
        <v>15</v>
      </c>
      <c r="O2" s="13" t="s">
        <v>14</v>
      </c>
      <c r="P2" s="13" t="s">
        <v>9</v>
      </c>
      <c r="Q2" s="13" t="s">
        <v>20</v>
      </c>
    </row>
    <row r="3" spans="2:17">
      <c r="B3" s="7" t="s">
        <v>2</v>
      </c>
      <c r="C3" s="8">
        <v>26101.46262797575</v>
      </c>
      <c r="D3" s="8">
        <v>53332951.957555652</v>
      </c>
      <c r="E3" s="8">
        <v>95653.041979665286</v>
      </c>
      <c r="F3" s="17">
        <f>E3/E$7</f>
        <v>0.36826252180003921</v>
      </c>
      <c r="H3" s="7" t="s">
        <v>2</v>
      </c>
      <c r="I3" s="8">
        <v>26101.46262797575</v>
      </c>
      <c r="J3" s="8">
        <v>95653.041979665286</v>
      </c>
      <c r="K3" s="8">
        <v>93195</v>
      </c>
      <c r="L3" s="8">
        <f>J3-K3</f>
        <v>2458.0419796652859</v>
      </c>
      <c r="M3" s="17">
        <f>L3/$L$7</f>
        <v>2.0106773058151752E-2</v>
      </c>
      <c r="N3" s="8">
        <v>0</v>
      </c>
      <c r="O3" s="8">
        <f>N3+K3</f>
        <v>93195</v>
      </c>
      <c r="P3" s="17">
        <f>(J3-O3)/J3</f>
        <v>2.5697478394757552E-2</v>
      </c>
      <c r="Q3" s="8">
        <f>(J3-O3)/3</f>
        <v>819.34732655509526</v>
      </c>
    </row>
    <row r="4" spans="2:17">
      <c r="B4" s="1" t="s">
        <v>0</v>
      </c>
      <c r="C4" s="3">
        <v>7150.4750378572444</v>
      </c>
      <c r="D4" s="3">
        <v>12582591.344947435</v>
      </c>
      <c r="E4" s="3">
        <v>43265.391082292386</v>
      </c>
      <c r="F4" s="17">
        <f>E4/E$7</f>
        <v>0.16657099133362738</v>
      </c>
      <c r="H4" s="1" t="s">
        <v>0</v>
      </c>
      <c r="I4" s="3">
        <v>7150.4750378572444</v>
      </c>
      <c r="J4" s="3">
        <v>43265.391082292386</v>
      </c>
      <c r="K4" s="3">
        <v>20212</v>
      </c>
      <c r="L4" s="8">
        <f>J4-K4</f>
        <v>23053.391082292386</v>
      </c>
      <c r="M4" s="17">
        <f>L4/$L$7</f>
        <v>0.18857664211885905</v>
      </c>
      <c r="N4" s="8">
        <v>0</v>
      </c>
      <c r="O4" s="8">
        <f>N4+K4</f>
        <v>20212</v>
      </c>
      <c r="P4" s="17">
        <f>(J4-O4)/J4</f>
        <v>0.53283676642247324</v>
      </c>
      <c r="Q4" s="8">
        <f>(J4-O4)/3</f>
        <v>7684.4636940974624</v>
      </c>
    </row>
    <row r="5" spans="2:17">
      <c r="B5" s="1" t="s">
        <v>5</v>
      </c>
      <c r="C5" s="3">
        <v>11596.984489551176</v>
      </c>
      <c r="D5" s="3">
        <v>17867195.108568009</v>
      </c>
      <c r="E5" s="3">
        <v>120083.60505802912</v>
      </c>
      <c r="F5" s="17">
        <f>E5/E$7</f>
        <v>0.46231975805757319</v>
      </c>
      <c r="H5" s="1" t="s">
        <v>5</v>
      </c>
      <c r="I5" s="3">
        <v>11596.984489551176</v>
      </c>
      <c r="J5" s="3">
        <v>120083.60505802912</v>
      </c>
      <c r="K5" s="3">
        <v>23426</v>
      </c>
      <c r="L5" s="8">
        <f>J5-K5</f>
        <v>96657.605058029119</v>
      </c>
      <c r="M5" s="17">
        <f>L5/$L$7</f>
        <v>0.79065880295132185</v>
      </c>
      <c r="N5" s="8">
        <v>0</v>
      </c>
      <c r="O5" s="8">
        <f>N5+K5</f>
        <v>23426</v>
      </c>
      <c r="P5" s="17">
        <f>(J5-O5)/J5</f>
        <v>0.80491924781339108</v>
      </c>
      <c r="Q5" s="8">
        <f>(J5-O5)/3</f>
        <v>32219.201686009706</v>
      </c>
    </row>
    <row r="6" spans="2:17" ht="15.75" thickBot="1">
      <c r="B6" s="9" t="s">
        <v>4</v>
      </c>
      <c r="C6" s="10">
        <v>95.768890622661488</v>
      </c>
      <c r="D6" s="10">
        <v>265607.25449243654</v>
      </c>
      <c r="E6" s="10">
        <v>739.41347307918522</v>
      </c>
      <c r="F6" s="18">
        <f>E6/E$7</f>
        <v>2.8467288087602439E-3</v>
      </c>
      <c r="H6" s="9" t="s">
        <v>4</v>
      </c>
      <c r="I6" s="10">
        <v>95.768890622661488</v>
      </c>
      <c r="J6" s="10">
        <v>739.41347307918522</v>
      </c>
      <c r="K6" s="10">
        <v>659</v>
      </c>
      <c r="L6" s="10">
        <f>J6-K6</f>
        <v>80.413473079185223</v>
      </c>
      <c r="M6" s="18">
        <f>L6/$L$7</f>
        <v>6.5778187166727782E-4</v>
      </c>
      <c r="N6" s="10">
        <v>0</v>
      </c>
      <c r="O6" s="10">
        <f>N6+K6</f>
        <v>659</v>
      </c>
      <c r="P6" s="18">
        <f>(J6-O6)/J6</f>
        <v>0.10875305361195872</v>
      </c>
      <c r="Q6" s="10">
        <f>(J6-O6)/3</f>
        <v>26.804491026395073</v>
      </c>
    </row>
    <row r="7" spans="2:17" ht="15.75" thickTop="1">
      <c r="B7" s="7" t="s">
        <v>7</v>
      </c>
      <c r="C7" s="8">
        <v>44944.691046006832</v>
      </c>
      <c r="D7" s="8">
        <v>84048345.665563524</v>
      </c>
      <c r="E7" s="8">
        <v>259741.45159306598</v>
      </c>
      <c r="F7" s="17">
        <f>E7/E$7</f>
        <v>1</v>
      </c>
      <c r="H7" s="7" t="s">
        <v>7</v>
      </c>
      <c r="I7" s="8">
        <v>44944.691046006832</v>
      </c>
      <c r="J7" s="8">
        <v>259741.45159306598</v>
      </c>
      <c r="K7" s="8">
        <f>SUM(K3:K6)</f>
        <v>137492</v>
      </c>
      <c r="L7" s="8">
        <f>J7-K7</f>
        <v>122249.45159306598</v>
      </c>
      <c r="M7" s="17">
        <f>L7/$L$7</f>
        <v>1</v>
      </c>
      <c r="N7" s="8">
        <v>0</v>
      </c>
      <c r="O7" s="8">
        <f>N7+K7</f>
        <v>137492</v>
      </c>
      <c r="P7" s="17">
        <f>(J7-O7)/J7</f>
        <v>0.47065822895527981</v>
      </c>
      <c r="Q7" s="8">
        <f>(J7-O7)/3</f>
        <v>40749.817197688659</v>
      </c>
    </row>
    <row r="8" spans="2:17">
      <c r="H8" s="15" t="s">
        <v>12</v>
      </c>
      <c r="I8" s="3">
        <f>137492-K7</f>
        <v>0</v>
      </c>
    </row>
    <row r="9" spans="2:17" ht="22.5" customHeight="1"/>
    <row r="10" spans="2:17">
      <c r="B10" s="14"/>
      <c r="C10" s="14"/>
      <c r="D10" s="14"/>
    </row>
    <row r="13" spans="2:17" ht="32.25" customHeight="1"/>
  </sheetData>
  <mergeCells count="1">
    <mergeCell ref="H1:Q1"/>
  </mergeCells>
  <phoneticPr fontId="0" type="noConversion"/>
  <printOptions horizontalCentered="1"/>
  <pageMargins left="0.75" right="0.75" top="1" bottom="1" header="0.5" footer="0.5"/>
  <pageSetup scale="77" orientation="landscape" r:id="rId1"/>
  <headerFooter alignWithMargins="0">
    <oddHeader>&amp;C&amp;"Calibri,Bold"&amp;14Imperial Summary</oddHeader>
    <oddFooter>&amp;R&amp;8&amp;F: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Hendry Sum</vt:lpstr>
      <vt:lpstr>Imperial Sum</vt:lpstr>
    </vt:vector>
  </TitlesOfParts>
  <Company>SAIC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Robert A.</dc:creator>
  <cp:lastModifiedBy>alvi_e</cp:lastModifiedBy>
  <cp:lastPrinted>2010-09-20T12:32:19Z</cp:lastPrinted>
  <dcterms:created xsi:type="dcterms:W3CDTF">2010-02-01T14:26:30Z</dcterms:created>
  <dcterms:modified xsi:type="dcterms:W3CDTF">2010-09-29T19:45:29Z</dcterms:modified>
</cp:coreProperties>
</file>