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9320" windowHeight="12120"/>
  </bookViews>
  <sheets>
    <sheet name="Project Credit" sheetId="1" r:id="rId1"/>
    <sheet name="Retention Calcs" sheetId="89" r:id="rId2"/>
    <sheet name="1 Maritime Hammock" sheetId="2" r:id="rId3"/>
    <sheet name="2 Ocean Bch Blvd" sheetId="3" r:id="rId4"/>
    <sheet name="3 2nd St South" sheetId="4" r:id="rId5"/>
    <sheet name="4 Cottage Row" sheetId="5" r:id="rId6"/>
    <sheet name="5 Shepard Park" sheetId="6" r:id="rId7"/>
    <sheet name="6 Burris Way" sheetId="7" r:id="rId8"/>
    <sheet name="7 Brevard Av" sheetId="8" r:id="rId9"/>
    <sheet name="8 Danube River" sheetId="9" r:id="rId10"/>
    <sheet name="9 Bougainvillea Dr" sheetId="10" r:id="rId11"/>
    <sheet name="10 9th St &amp; Brevard Av" sheetId="11" r:id="rId12"/>
    <sheet name="11 Jack Dr" sheetId="12" r:id="rId13"/>
    <sheet name="12 Cedar Av" sheetId="13" r:id="rId14"/>
    <sheet name="13 Meade" sheetId="14" r:id="rId15"/>
    <sheet name="14 Pulsipher N" sheetId="15" r:id="rId16"/>
    <sheet name="15 Pulsipher S" sheetId="16" r:id="rId17"/>
    <sheet name="16 Winslow N" sheetId="17" r:id="rId18"/>
    <sheet name="17 Winslow S" sheetId="18" r:id="rId19"/>
    <sheet name="18 Osceola E" sheetId="19" r:id="rId20"/>
    <sheet name="19 Marion E" sheetId="20" r:id="rId21"/>
    <sheet name="20 Flagler N" sheetId="21" r:id="rId22"/>
    <sheet name="21 4th St North N" sheetId="22" r:id="rId23"/>
    <sheet name="22 4th St North S" sheetId="23" r:id="rId24"/>
    <sheet name="23 1st St South N" sheetId="24" r:id="rId25"/>
    <sheet name="24 2nd St South N" sheetId="25" r:id="rId26"/>
    <sheet name="25 2nd St South S" sheetId="26" r:id="rId27"/>
    <sheet name="26 3rd St South N" sheetId="27" r:id="rId28"/>
    <sheet name="27 3rd St South S" sheetId="28" r:id="rId29"/>
    <sheet name="28 6th St South N" sheetId="29" r:id="rId30"/>
    <sheet name="29 8th St South N" sheetId="30" r:id="rId31"/>
    <sheet name="30 8th St South S" sheetId="31" r:id="rId32"/>
    <sheet name="31 10th St South N" sheetId="32" r:id="rId33"/>
    <sheet name="32 10th St South S" sheetId="33" r:id="rId34"/>
    <sheet name="33 12th St South N" sheetId="34" r:id="rId35"/>
    <sheet name="34 12th St South S" sheetId="35" r:id="rId36"/>
    <sheet name="35 13th St South N" sheetId="36" r:id="rId37"/>
    <sheet name="36 14th St South N" sheetId="37" r:id="rId38"/>
    <sheet name="37 14th St South S" sheetId="38" r:id="rId39"/>
    <sheet name="38 Holiday Lane" sheetId="39" r:id="rId40"/>
    <sheet name="39 S Banana_St Lucie" sheetId="40" r:id="rId41"/>
    <sheet name="40 S Banana_St Lucie" sheetId="41" r:id="rId42"/>
    <sheet name="41 Banana River Ret" sheetId="43" r:id="rId43"/>
    <sheet name="42 Banana River Ret" sheetId="44" r:id="rId44"/>
    <sheet name="43 Minutemen_Country Club" sheetId="45" r:id="rId45"/>
    <sheet name="44 Palm Av" sheetId="46" r:id="rId46"/>
    <sheet name="45 Minutemen_CBHS" sheetId="47" r:id="rId47"/>
    <sheet name="46 Minutemen_PW Complex" sheetId="48" r:id="rId48"/>
    <sheet name="47 Tom Warriner" sheetId="49" r:id="rId49"/>
    <sheet name="48 Shepard Dr" sheetId="50" r:id="rId50"/>
    <sheet name="49 Shepard Dr" sheetId="51" r:id="rId51"/>
    <sheet name="50 W Gadsden" sheetId="52" r:id="rId52"/>
    <sheet name="51 W Pasco" sheetId="53" r:id="rId53"/>
    <sheet name="52 W Pasco" sheetId="54" r:id="rId54"/>
    <sheet name="53 Inlet Baskets" sheetId="55" r:id="rId55"/>
    <sheet name="61 Dino Musuem" sheetId="87" r:id="rId56"/>
    <sheet name="62 N Orlando" sheetId="88" r:id="rId57"/>
    <sheet name="63 Street Sweeping" sheetId="90" r:id="rId58"/>
    <sheet name="65 Minutemen Causeway" sheetId="91" r:id="rId59"/>
  </sheets>
  <definedNames>
    <definedName name="_xlnm.Print_Titles" localSheetId="0">'Project Credit'!$1:$1</definedName>
  </definedNames>
  <calcPr calcId="125725"/>
</workbook>
</file>

<file path=xl/calcChain.xml><?xml version="1.0" encoding="utf-8"?>
<calcChain xmlns="http://schemas.openxmlformats.org/spreadsheetml/2006/main">
  <c r="J66" i="1"/>
  <c r="H66"/>
  <c r="G66"/>
  <c r="E66"/>
  <c r="D66"/>
  <c r="N13" i="91"/>
  <c r="O13"/>
  <c r="O3"/>
  <c r="O4"/>
  <c r="O5"/>
  <c r="O6"/>
  <c r="O7"/>
  <c r="O8"/>
  <c r="O9"/>
  <c r="O10"/>
  <c r="O11"/>
  <c r="O12"/>
  <c r="N3"/>
  <c r="N4"/>
  <c r="N5"/>
  <c r="N6"/>
  <c r="N7"/>
  <c r="N8"/>
  <c r="N9"/>
  <c r="N10"/>
  <c r="N11"/>
  <c r="N12"/>
  <c r="M3"/>
  <c r="M4"/>
  <c r="M5"/>
  <c r="M6"/>
  <c r="M7"/>
  <c r="M8"/>
  <c r="M9"/>
  <c r="M10"/>
  <c r="M11"/>
  <c r="M12"/>
  <c r="L3"/>
  <c r="L4"/>
  <c r="L5"/>
  <c r="L6"/>
  <c r="L7"/>
  <c r="L8"/>
  <c r="L9"/>
  <c r="L10"/>
  <c r="L11"/>
  <c r="L12"/>
  <c r="M2"/>
  <c r="N2" s="1"/>
  <c r="L2"/>
  <c r="J12"/>
  <c r="I12"/>
  <c r="I3"/>
  <c r="J3"/>
  <c r="I4"/>
  <c r="J4"/>
  <c r="I5"/>
  <c r="J5"/>
  <c r="I6"/>
  <c r="J6"/>
  <c r="I7"/>
  <c r="J7"/>
  <c r="I8"/>
  <c r="J8"/>
  <c r="I9"/>
  <c r="J9"/>
  <c r="I10"/>
  <c r="J10"/>
  <c r="I11"/>
  <c r="J11"/>
  <c r="J2"/>
  <c r="I2"/>
  <c r="C13"/>
  <c r="I66" i="1"/>
  <c r="F66"/>
  <c r="J69"/>
  <c r="G69"/>
  <c r="J65"/>
  <c r="G65"/>
  <c r="O2" i="91" l="1"/>
  <c r="G54" i="1"/>
  <c r="A15" i="55"/>
  <c r="A16"/>
  <c r="J54" i="1" s="1"/>
  <c r="A11" i="55"/>
  <c r="A12" s="1"/>
  <c r="A4"/>
  <c r="A3" l="1"/>
  <c r="J64" i="1"/>
  <c r="G64"/>
  <c r="A13" i="90"/>
  <c r="A9"/>
  <c r="A14"/>
  <c r="A10"/>
  <c r="B11" i="89" l="1"/>
  <c r="F7" i="1" s="1"/>
  <c r="I5"/>
  <c r="F5"/>
  <c r="B3" i="89"/>
  <c r="I3" i="1" s="1"/>
  <c r="I46"/>
  <c r="F46"/>
  <c r="J15"/>
  <c r="J16"/>
  <c r="J17"/>
  <c r="J18"/>
  <c r="J20"/>
  <c r="J21"/>
  <c r="J24"/>
  <c r="J25"/>
  <c r="J26"/>
  <c r="J29"/>
  <c r="J30"/>
  <c r="J31"/>
  <c r="J32"/>
  <c r="J33"/>
  <c r="J34"/>
  <c r="J35"/>
  <c r="J36"/>
  <c r="J37"/>
  <c r="J38"/>
  <c r="J55"/>
  <c r="J56"/>
  <c r="J57"/>
  <c r="J58"/>
  <c r="J59"/>
  <c r="J60"/>
  <c r="J61"/>
  <c r="G15"/>
  <c r="G16"/>
  <c r="G17"/>
  <c r="G18"/>
  <c r="G20"/>
  <c r="G21"/>
  <c r="G24"/>
  <c r="G25"/>
  <c r="G26"/>
  <c r="G29"/>
  <c r="G30"/>
  <c r="G31"/>
  <c r="G32"/>
  <c r="G33"/>
  <c r="G34"/>
  <c r="G35"/>
  <c r="G36"/>
  <c r="G37"/>
  <c r="G38"/>
  <c r="G55"/>
  <c r="G56"/>
  <c r="G57"/>
  <c r="G58"/>
  <c r="G59"/>
  <c r="G60"/>
  <c r="G61"/>
  <c r="B111" i="89"/>
  <c r="F53" i="1" s="1"/>
  <c r="B107" i="89"/>
  <c r="F52" i="1" s="1"/>
  <c r="B103" i="89"/>
  <c r="F51" i="1" s="1"/>
  <c r="B99" i="89"/>
  <c r="F50" i="1" s="1"/>
  <c r="B95" i="89"/>
  <c r="F49" i="1" s="1"/>
  <c r="B91" i="89"/>
  <c r="F48" i="1" s="1"/>
  <c r="B87" i="89"/>
  <c r="F47" i="1" s="1"/>
  <c r="B79" i="89"/>
  <c r="F45" i="1" s="1"/>
  <c r="B75" i="89"/>
  <c r="F44" i="1" s="1"/>
  <c r="B71" i="89"/>
  <c r="F41" i="1" s="1"/>
  <c r="B67" i="89"/>
  <c r="F40" i="1" s="1"/>
  <c r="B63" i="89"/>
  <c r="F39" i="1" s="1"/>
  <c r="B59" i="89"/>
  <c r="F28" i="1" s="1"/>
  <c r="B55" i="89"/>
  <c r="F27" i="1" s="1"/>
  <c r="B51" i="89"/>
  <c r="F23" i="1" s="1"/>
  <c r="B47" i="89"/>
  <c r="F22" i="1" s="1"/>
  <c r="B43" i="89"/>
  <c r="F19" i="1" s="1"/>
  <c r="B39" i="89"/>
  <c r="F14" i="1" s="1"/>
  <c r="B35" i="89"/>
  <c r="F13" i="1" s="1"/>
  <c r="B31" i="89"/>
  <c r="F12" i="1" s="1"/>
  <c r="B27" i="89"/>
  <c r="F11" i="1" s="1"/>
  <c r="B23" i="89"/>
  <c r="F10" i="1" s="1"/>
  <c r="B19" i="89"/>
  <c r="F9" i="1" s="1"/>
  <c r="B15" i="89"/>
  <c r="F8" i="1" s="1"/>
  <c r="I8" l="1"/>
  <c r="I9"/>
  <c r="I10"/>
  <c r="I11"/>
  <c r="I12"/>
  <c r="I13"/>
  <c r="I14"/>
  <c r="I19"/>
  <c r="I22"/>
  <c r="I23"/>
  <c r="I27"/>
  <c r="I28"/>
  <c r="I39"/>
  <c r="I40"/>
  <c r="I41"/>
  <c r="I44"/>
  <c r="I45"/>
  <c r="I47"/>
  <c r="I48"/>
  <c r="I49"/>
  <c r="I50"/>
  <c r="I51"/>
  <c r="I52"/>
  <c r="I53"/>
  <c r="F3"/>
  <c r="I7"/>
  <c r="H5"/>
  <c r="J5" s="1"/>
  <c r="H63" l="1"/>
  <c r="J63" s="1"/>
  <c r="E63"/>
  <c r="G63" s="1"/>
  <c r="D63"/>
  <c r="O7" i="88"/>
  <c r="N7"/>
  <c r="O3"/>
  <c r="O4"/>
  <c r="O5"/>
  <c r="O6"/>
  <c r="N3"/>
  <c r="N4"/>
  <c r="N5"/>
  <c r="N6"/>
  <c r="M3"/>
  <c r="M4"/>
  <c r="M5"/>
  <c r="M6"/>
  <c r="L3"/>
  <c r="L4"/>
  <c r="L5"/>
  <c r="L6"/>
  <c r="M2"/>
  <c r="N2" s="1"/>
  <c r="L2"/>
  <c r="J3"/>
  <c r="J4"/>
  <c r="J5"/>
  <c r="J6"/>
  <c r="I3"/>
  <c r="I4"/>
  <c r="I5"/>
  <c r="I6"/>
  <c r="J2"/>
  <c r="I2"/>
  <c r="C7"/>
  <c r="H62" i="1"/>
  <c r="J62" s="1"/>
  <c r="E62"/>
  <c r="G62" s="1"/>
  <c r="D62"/>
  <c r="N6" i="87"/>
  <c r="O6"/>
  <c r="O3"/>
  <c r="O4"/>
  <c r="O5"/>
  <c r="N3"/>
  <c r="N4"/>
  <c r="N5"/>
  <c r="M3"/>
  <c r="M4"/>
  <c r="M5"/>
  <c r="L3"/>
  <c r="L4"/>
  <c r="L5"/>
  <c r="M2"/>
  <c r="N2" s="1"/>
  <c r="L2"/>
  <c r="J5"/>
  <c r="I5"/>
  <c r="J3"/>
  <c r="I3"/>
  <c r="J4"/>
  <c r="I4"/>
  <c r="J2"/>
  <c r="I2"/>
  <c r="C6"/>
  <c r="H53" i="1"/>
  <c r="J53" s="1"/>
  <c r="E53"/>
  <c r="G53" s="1"/>
  <c r="D53"/>
  <c r="N2" i="54"/>
  <c r="M2"/>
  <c r="O2" s="1"/>
  <c r="L2"/>
  <c r="J2"/>
  <c r="I2"/>
  <c r="H52" i="1"/>
  <c r="J52" s="1"/>
  <c r="E52"/>
  <c r="G52" s="1"/>
  <c r="D52"/>
  <c r="M2" i="53"/>
  <c r="N2" s="1"/>
  <c r="L2"/>
  <c r="J2"/>
  <c r="I2"/>
  <c r="H51" i="1"/>
  <c r="J51" s="1"/>
  <c r="E51"/>
  <c r="G51" s="1"/>
  <c r="D51"/>
  <c r="M2" i="52"/>
  <c r="N2" s="1"/>
  <c r="L2"/>
  <c r="J2"/>
  <c r="I2"/>
  <c r="H50" i="1"/>
  <c r="J50" s="1"/>
  <c r="E50"/>
  <c r="G50" s="1"/>
  <c r="D50"/>
  <c r="O10" i="51"/>
  <c r="N10"/>
  <c r="O3"/>
  <c r="O4"/>
  <c r="O5"/>
  <c r="O6"/>
  <c r="O7"/>
  <c r="O8"/>
  <c r="O9"/>
  <c r="N3"/>
  <c r="N4"/>
  <c r="N5"/>
  <c r="N6"/>
  <c r="N7"/>
  <c r="N8"/>
  <c r="N9"/>
  <c r="M3"/>
  <c r="M4"/>
  <c r="M5"/>
  <c r="M6"/>
  <c r="M7"/>
  <c r="M8"/>
  <c r="M9"/>
  <c r="L3"/>
  <c r="L4"/>
  <c r="L5"/>
  <c r="L6"/>
  <c r="L7"/>
  <c r="L8"/>
  <c r="L9"/>
  <c r="N2"/>
  <c r="M2"/>
  <c r="O2" s="1"/>
  <c r="L2"/>
  <c r="J3"/>
  <c r="J4"/>
  <c r="J5"/>
  <c r="J6"/>
  <c r="J7"/>
  <c r="J8"/>
  <c r="J9"/>
  <c r="I3"/>
  <c r="I4"/>
  <c r="I5"/>
  <c r="I6"/>
  <c r="I7"/>
  <c r="I8"/>
  <c r="I9"/>
  <c r="J2"/>
  <c r="I2"/>
  <c r="C10"/>
  <c r="H49" i="1"/>
  <c r="J49" s="1"/>
  <c r="E49"/>
  <c r="G49" s="1"/>
  <c r="D49"/>
  <c r="O9" i="50"/>
  <c r="N9"/>
  <c r="O3"/>
  <c r="O4"/>
  <c r="O5"/>
  <c r="O6"/>
  <c r="O7"/>
  <c r="O8"/>
  <c r="N3"/>
  <c r="N4"/>
  <c r="N5"/>
  <c r="N6"/>
  <c r="N7"/>
  <c r="N8"/>
  <c r="M3"/>
  <c r="M4"/>
  <c r="M5"/>
  <c r="M6"/>
  <c r="M7"/>
  <c r="M8"/>
  <c r="L3"/>
  <c r="L4"/>
  <c r="L5"/>
  <c r="L6"/>
  <c r="L7"/>
  <c r="L8"/>
  <c r="N2"/>
  <c r="M2"/>
  <c r="O2" s="1"/>
  <c r="L2"/>
  <c r="J3"/>
  <c r="J4"/>
  <c r="J5"/>
  <c r="J6"/>
  <c r="J7"/>
  <c r="J8"/>
  <c r="I3"/>
  <c r="I4"/>
  <c r="I5"/>
  <c r="I6"/>
  <c r="I7"/>
  <c r="I8"/>
  <c r="J2"/>
  <c r="I2"/>
  <c r="C9"/>
  <c r="H48" i="1"/>
  <c r="J48" s="1"/>
  <c r="E48"/>
  <c r="G48" s="1"/>
  <c r="D48"/>
  <c r="O6" i="49"/>
  <c r="N6"/>
  <c r="O3"/>
  <c r="O4"/>
  <c r="O5"/>
  <c r="N3"/>
  <c r="N4"/>
  <c r="N5"/>
  <c r="M3"/>
  <c r="M4"/>
  <c r="M5"/>
  <c r="L3"/>
  <c r="L4"/>
  <c r="L5"/>
  <c r="M2"/>
  <c r="N2" s="1"/>
  <c r="L2"/>
  <c r="J3"/>
  <c r="J4"/>
  <c r="J5"/>
  <c r="I3"/>
  <c r="I4"/>
  <c r="I5"/>
  <c r="J2"/>
  <c r="I2"/>
  <c r="C6"/>
  <c r="H47" i="1"/>
  <c r="J47" s="1"/>
  <c r="E47"/>
  <c r="G47" s="1"/>
  <c r="D47"/>
  <c r="O7" i="48"/>
  <c r="N7"/>
  <c r="O3"/>
  <c r="O4"/>
  <c r="O5"/>
  <c r="O6"/>
  <c r="N3"/>
  <c r="N4"/>
  <c r="N5"/>
  <c r="N6"/>
  <c r="M3"/>
  <c r="M4"/>
  <c r="M5"/>
  <c r="M6"/>
  <c r="L3"/>
  <c r="L4"/>
  <c r="L5"/>
  <c r="L6"/>
  <c r="M2"/>
  <c r="N2" s="1"/>
  <c r="L2"/>
  <c r="J3"/>
  <c r="J4"/>
  <c r="J5"/>
  <c r="J6"/>
  <c r="I3"/>
  <c r="I4"/>
  <c r="I5"/>
  <c r="I6"/>
  <c r="J2"/>
  <c r="I2"/>
  <c r="C7"/>
  <c r="H46" i="1"/>
  <c r="J46" s="1"/>
  <c r="E46"/>
  <c r="G46" s="1"/>
  <c r="D46"/>
  <c r="O12" i="47"/>
  <c r="N12"/>
  <c r="O3"/>
  <c r="O4"/>
  <c r="O5"/>
  <c r="O6"/>
  <c r="O7"/>
  <c r="O8"/>
  <c r="O9"/>
  <c r="O10"/>
  <c r="O11"/>
  <c r="N3"/>
  <c r="N4"/>
  <c r="N5"/>
  <c r="N6"/>
  <c r="N7"/>
  <c r="N8"/>
  <c r="N9"/>
  <c r="N10"/>
  <c r="N11"/>
  <c r="M3"/>
  <c r="M4"/>
  <c r="M5"/>
  <c r="M6"/>
  <c r="M7"/>
  <c r="M8"/>
  <c r="M9"/>
  <c r="M10"/>
  <c r="M11"/>
  <c r="L3"/>
  <c r="L4"/>
  <c r="L5"/>
  <c r="L6"/>
  <c r="L7"/>
  <c r="L8"/>
  <c r="L9"/>
  <c r="L10"/>
  <c r="L11"/>
  <c r="M2"/>
  <c r="N2" s="1"/>
  <c r="L2"/>
  <c r="J9"/>
  <c r="I9"/>
  <c r="J11"/>
  <c r="I11"/>
  <c r="J10"/>
  <c r="I10"/>
  <c r="J8"/>
  <c r="I8"/>
  <c r="J7"/>
  <c r="I7"/>
  <c r="J6"/>
  <c r="I6"/>
  <c r="J5"/>
  <c r="I5"/>
  <c r="J4"/>
  <c r="I4"/>
  <c r="J3"/>
  <c r="I3"/>
  <c r="J2"/>
  <c r="I2"/>
  <c r="C12"/>
  <c r="H44" i="1"/>
  <c r="J44" s="1"/>
  <c r="E44"/>
  <c r="G44" s="1"/>
  <c r="H45"/>
  <c r="J45" s="1"/>
  <c r="E45"/>
  <c r="G45" s="1"/>
  <c r="D45"/>
  <c r="O7" i="46"/>
  <c r="N7"/>
  <c r="O3"/>
  <c r="O4"/>
  <c r="O5"/>
  <c r="O6"/>
  <c r="N3"/>
  <c r="N4"/>
  <c r="N5"/>
  <c r="N6"/>
  <c r="M3"/>
  <c r="M4"/>
  <c r="M5"/>
  <c r="M6"/>
  <c r="L3"/>
  <c r="L4"/>
  <c r="L5"/>
  <c r="L6"/>
  <c r="N2"/>
  <c r="M2"/>
  <c r="O2" s="1"/>
  <c r="L2"/>
  <c r="J3"/>
  <c r="J4"/>
  <c r="J5"/>
  <c r="J6"/>
  <c r="I3"/>
  <c r="I4"/>
  <c r="I5"/>
  <c r="I6"/>
  <c r="J2"/>
  <c r="I2"/>
  <c r="C7"/>
  <c r="D44" i="1"/>
  <c r="O4" i="45"/>
  <c r="N4"/>
  <c r="O3"/>
  <c r="N3"/>
  <c r="M3"/>
  <c r="L3"/>
  <c r="N2"/>
  <c r="M2"/>
  <c r="O2" s="1"/>
  <c r="L2"/>
  <c r="J3"/>
  <c r="I3"/>
  <c r="J2"/>
  <c r="I2"/>
  <c r="C4"/>
  <c r="H43" i="1"/>
  <c r="J43" s="1"/>
  <c r="E43"/>
  <c r="G43" s="1"/>
  <c r="D43"/>
  <c r="O5" i="44"/>
  <c r="N5"/>
  <c r="O3"/>
  <c r="O4"/>
  <c r="N3"/>
  <c r="N4"/>
  <c r="M3"/>
  <c r="M4"/>
  <c r="L3"/>
  <c r="L4"/>
  <c r="N2"/>
  <c r="M2"/>
  <c r="O2" s="1"/>
  <c r="L2"/>
  <c r="J3"/>
  <c r="J4"/>
  <c r="I3"/>
  <c r="I4"/>
  <c r="J2"/>
  <c r="I2"/>
  <c r="C5"/>
  <c r="H42" i="1"/>
  <c r="J42" s="1"/>
  <c r="E42"/>
  <c r="G42" s="1"/>
  <c r="D42"/>
  <c r="O4" i="43"/>
  <c r="N4"/>
  <c r="O3"/>
  <c r="N3"/>
  <c r="M3"/>
  <c r="L3"/>
  <c r="N2"/>
  <c r="M2"/>
  <c r="O2" s="1"/>
  <c r="L2"/>
  <c r="J3"/>
  <c r="I3"/>
  <c r="J2"/>
  <c r="I2"/>
  <c r="C4"/>
  <c r="H41" i="1"/>
  <c r="J41" s="1"/>
  <c r="E41"/>
  <c r="G41" s="1"/>
  <c r="D41"/>
  <c r="N6" i="41"/>
  <c r="O6"/>
  <c r="O3"/>
  <c r="O4"/>
  <c r="O5"/>
  <c r="N3"/>
  <c r="N4"/>
  <c r="N5"/>
  <c r="M3"/>
  <c r="M4"/>
  <c r="M5"/>
  <c r="L3"/>
  <c r="L4"/>
  <c r="L5"/>
  <c r="N2"/>
  <c r="M2"/>
  <c r="O2" s="1"/>
  <c r="L2"/>
  <c r="J3"/>
  <c r="I3"/>
  <c r="J5"/>
  <c r="I5"/>
  <c r="J4"/>
  <c r="I4"/>
  <c r="J2"/>
  <c r="I2"/>
  <c r="C6"/>
  <c r="H40" i="1"/>
  <c r="J40" s="1"/>
  <c r="E40"/>
  <c r="G40" s="1"/>
  <c r="D40"/>
  <c r="O8" i="40"/>
  <c r="N8"/>
  <c r="O3"/>
  <c r="O4"/>
  <c r="O5"/>
  <c r="O6"/>
  <c r="O7"/>
  <c r="N3"/>
  <c r="N4"/>
  <c r="N5"/>
  <c r="N6"/>
  <c r="N7"/>
  <c r="M3"/>
  <c r="M4"/>
  <c r="M5"/>
  <c r="M6"/>
  <c r="M7"/>
  <c r="L3"/>
  <c r="L4"/>
  <c r="L5"/>
  <c r="L6"/>
  <c r="L7"/>
  <c r="N2"/>
  <c r="M2"/>
  <c r="O2" s="1"/>
  <c r="L2"/>
  <c r="J6"/>
  <c r="I6"/>
  <c r="J7"/>
  <c r="I7"/>
  <c r="J5"/>
  <c r="I5"/>
  <c r="J4"/>
  <c r="I4"/>
  <c r="J3"/>
  <c r="I3"/>
  <c r="J2"/>
  <c r="I2"/>
  <c r="C8"/>
  <c r="H39" i="1"/>
  <c r="J39" s="1"/>
  <c r="E39"/>
  <c r="G39" s="1"/>
  <c r="D39"/>
  <c r="O11" i="39"/>
  <c r="N11"/>
  <c r="O3"/>
  <c r="O4"/>
  <c r="O5"/>
  <c r="O6"/>
  <c r="O7"/>
  <c r="O8"/>
  <c r="O9"/>
  <c r="O10"/>
  <c r="N3"/>
  <c r="N4"/>
  <c r="N5"/>
  <c r="N6"/>
  <c r="N7"/>
  <c r="N8"/>
  <c r="N9"/>
  <c r="N10"/>
  <c r="M3"/>
  <c r="M4"/>
  <c r="M5"/>
  <c r="M6"/>
  <c r="M7"/>
  <c r="M8"/>
  <c r="M9"/>
  <c r="M10"/>
  <c r="L3"/>
  <c r="L4"/>
  <c r="L5"/>
  <c r="L6"/>
  <c r="L7"/>
  <c r="L8"/>
  <c r="L9"/>
  <c r="L10"/>
  <c r="N2"/>
  <c r="M2"/>
  <c r="O2" s="1"/>
  <c r="L2"/>
  <c r="J9"/>
  <c r="I9"/>
  <c r="J3"/>
  <c r="I3"/>
  <c r="J10"/>
  <c r="I10"/>
  <c r="J8"/>
  <c r="I8"/>
  <c r="J7"/>
  <c r="I7"/>
  <c r="J6"/>
  <c r="I6"/>
  <c r="J5"/>
  <c r="I5"/>
  <c r="J4"/>
  <c r="I4"/>
  <c r="J2"/>
  <c r="I2"/>
  <c r="C11"/>
  <c r="H28" i="1"/>
  <c r="J28" s="1"/>
  <c r="E28"/>
  <c r="G28" s="1"/>
  <c r="D28"/>
  <c r="O4" i="28"/>
  <c r="N4"/>
  <c r="O3"/>
  <c r="N3"/>
  <c r="M3"/>
  <c r="L3"/>
  <c r="N2"/>
  <c r="M2"/>
  <c r="O2" s="1"/>
  <c r="L2"/>
  <c r="J3"/>
  <c r="I3"/>
  <c r="J2"/>
  <c r="I2"/>
  <c r="C4"/>
  <c r="H27" i="1"/>
  <c r="J27" s="1"/>
  <c r="E27"/>
  <c r="G27" s="1"/>
  <c r="D27"/>
  <c r="N2" i="27"/>
  <c r="M2"/>
  <c r="O2" s="1"/>
  <c r="L2"/>
  <c r="J2"/>
  <c r="I2"/>
  <c r="H23" i="1"/>
  <c r="J23" s="1"/>
  <c r="E23"/>
  <c r="G23" s="1"/>
  <c r="D23"/>
  <c r="O6" i="23"/>
  <c r="N6"/>
  <c r="O3"/>
  <c r="O4"/>
  <c r="O5"/>
  <c r="N3"/>
  <c r="N4"/>
  <c r="N5"/>
  <c r="M3"/>
  <c r="M4"/>
  <c r="M5"/>
  <c r="L3"/>
  <c r="L4"/>
  <c r="L5"/>
  <c r="N2"/>
  <c r="M2"/>
  <c r="O2" s="1"/>
  <c r="L2"/>
  <c r="J3"/>
  <c r="J4"/>
  <c r="J5"/>
  <c r="I3"/>
  <c r="I4"/>
  <c r="I5"/>
  <c r="J2"/>
  <c r="I2"/>
  <c r="C6"/>
  <c r="H22" i="1"/>
  <c r="J22" s="1"/>
  <c r="E22"/>
  <c r="G22" s="1"/>
  <c r="D22"/>
  <c r="O4" i="22"/>
  <c r="N4"/>
  <c r="O3"/>
  <c r="N3"/>
  <c r="M3"/>
  <c r="L3"/>
  <c r="M2"/>
  <c r="N2" s="1"/>
  <c r="L2"/>
  <c r="J3"/>
  <c r="I3"/>
  <c r="J2"/>
  <c r="I2"/>
  <c r="C4"/>
  <c r="H19" i="1"/>
  <c r="J19" s="1"/>
  <c r="E19"/>
  <c r="G19" s="1"/>
  <c r="D19"/>
  <c r="O4" i="19"/>
  <c r="N4"/>
  <c r="O3"/>
  <c r="N3"/>
  <c r="M3"/>
  <c r="L3"/>
  <c r="N2"/>
  <c r="M2"/>
  <c r="O2" s="1"/>
  <c r="L2"/>
  <c r="J3"/>
  <c r="I3"/>
  <c r="J2"/>
  <c r="I2"/>
  <c r="C4"/>
  <c r="H14" i="1"/>
  <c r="J14" s="1"/>
  <c r="E14"/>
  <c r="G14" s="1"/>
  <c r="D14"/>
  <c r="O5" i="14"/>
  <c r="N5"/>
  <c r="O3"/>
  <c r="O4"/>
  <c r="N3"/>
  <c r="N4"/>
  <c r="M3"/>
  <c r="M4"/>
  <c r="L3"/>
  <c r="L4"/>
  <c r="M2"/>
  <c r="N2" s="1"/>
  <c r="L2"/>
  <c r="J3"/>
  <c r="J4"/>
  <c r="I3"/>
  <c r="I4"/>
  <c r="J2"/>
  <c r="I2"/>
  <c r="C5"/>
  <c r="H13" i="1"/>
  <c r="J13" s="1"/>
  <c r="E13"/>
  <c r="G13" s="1"/>
  <c r="D13"/>
  <c r="O13" i="13"/>
  <c r="O12"/>
  <c r="O3"/>
  <c r="O4"/>
  <c r="O5"/>
  <c r="O6"/>
  <c r="O7"/>
  <c r="O8"/>
  <c r="O9"/>
  <c r="O10"/>
  <c r="O11"/>
  <c r="N13"/>
  <c r="N3"/>
  <c r="N4"/>
  <c r="N5"/>
  <c r="N6"/>
  <c r="N7"/>
  <c r="N8"/>
  <c r="N9"/>
  <c r="N10"/>
  <c r="N11"/>
  <c r="N12"/>
  <c r="M3"/>
  <c r="M4"/>
  <c r="M5"/>
  <c r="M6"/>
  <c r="M7"/>
  <c r="M8"/>
  <c r="M9"/>
  <c r="M10"/>
  <c r="M11"/>
  <c r="M12"/>
  <c r="L3"/>
  <c r="L4"/>
  <c r="L5"/>
  <c r="L6"/>
  <c r="L7"/>
  <c r="L8"/>
  <c r="L9"/>
  <c r="L10"/>
  <c r="L11"/>
  <c r="L12"/>
  <c r="M2"/>
  <c r="N2" s="1"/>
  <c r="L2"/>
  <c r="J8"/>
  <c r="I8"/>
  <c r="J6"/>
  <c r="I6"/>
  <c r="J4"/>
  <c r="I4"/>
  <c r="J3"/>
  <c r="I3"/>
  <c r="J2"/>
  <c r="I2"/>
  <c r="J12"/>
  <c r="I12"/>
  <c r="J11"/>
  <c r="I11"/>
  <c r="J10"/>
  <c r="I10"/>
  <c r="J9"/>
  <c r="I9"/>
  <c r="J7"/>
  <c r="I7"/>
  <c r="J5"/>
  <c r="I5"/>
  <c r="C13"/>
  <c r="H12" i="1"/>
  <c r="J12" s="1"/>
  <c r="E12"/>
  <c r="G12" s="1"/>
  <c r="N2" i="12"/>
  <c r="M2"/>
  <c r="O2" s="1"/>
  <c r="L2"/>
  <c r="D12" i="1"/>
  <c r="J2" i="12"/>
  <c r="I2"/>
  <c r="H11" i="1"/>
  <c r="J11" s="1"/>
  <c r="E11"/>
  <c r="G11" s="1"/>
  <c r="D11"/>
  <c r="M2" i="11"/>
  <c r="N2" s="1"/>
  <c r="L2"/>
  <c r="J2"/>
  <c r="I2"/>
  <c r="O2" i="88" l="1"/>
  <c r="O2" i="87"/>
  <c r="O2" i="53"/>
  <c r="O2" i="52"/>
  <c r="O2" i="49"/>
  <c r="O2" i="48"/>
  <c r="O2" i="47"/>
  <c r="O2" i="22"/>
  <c r="O2" i="14"/>
  <c r="O2" i="13"/>
  <c r="O2" i="11"/>
  <c r="H10" i="1"/>
  <c r="J10" s="1"/>
  <c r="E10"/>
  <c r="G10" s="1"/>
  <c r="D10"/>
  <c r="O4" i="10"/>
  <c r="O3"/>
  <c r="N4"/>
  <c r="N3"/>
  <c r="M3"/>
  <c r="L3"/>
  <c r="M2"/>
  <c r="N2" s="1"/>
  <c r="L2"/>
  <c r="J3"/>
  <c r="I3"/>
  <c r="J2"/>
  <c r="I2"/>
  <c r="C4"/>
  <c r="H9" i="1"/>
  <c r="J9" s="1"/>
  <c r="E9"/>
  <c r="G9" s="1"/>
  <c r="D9"/>
  <c r="N2" i="9"/>
  <c r="M2"/>
  <c r="O2" s="1"/>
  <c r="L2"/>
  <c r="J2"/>
  <c r="I2"/>
  <c r="H8" i="1"/>
  <c r="J8" s="1"/>
  <c r="E8"/>
  <c r="G8" s="1"/>
  <c r="D8"/>
  <c r="O6" i="8"/>
  <c r="O3"/>
  <c r="O4"/>
  <c r="O5"/>
  <c r="N6"/>
  <c r="N3"/>
  <c r="N4"/>
  <c r="N5"/>
  <c r="M3"/>
  <c r="M4"/>
  <c r="M5"/>
  <c r="L3"/>
  <c r="L4"/>
  <c r="L5"/>
  <c r="M2"/>
  <c r="N2" s="1"/>
  <c r="L2"/>
  <c r="J5"/>
  <c r="I5"/>
  <c r="J2"/>
  <c r="I2"/>
  <c r="J4"/>
  <c r="I4"/>
  <c r="J3"/>
  <c r="I3"/>
  <c r="C6"/>
  <c r="H7" i="1"/>
  <c r="J7" s="1"/>
  <c r="E7"/>
  <c r="G7" s="1"/>
  <c r="D7"/>
  <c r="M2" i="7"/>
  <c r="N2" s="1"/>
  <c r="L2"/>
  <c r="J2"/>
  <c r="I2"/>
  <c r="H6" i="1"/>
  <c r="J6" s="1"/>
  <c r="E6"/>
  <c r="G6" s="1"/>
  <c r="D6"/>
  <c r="N2" i="6"/>
  <c r="M2"/>
  <c r="O2" s="1"/>
  <c r="L2"/>
  <c r="J2"/>
  <c r="I2"/>
  <c r="E5" i="1"/>
  <c r="G5" s="1"/>
  <c r="D5"/>
  <c r="O4" i="5"/>
  <c r="O3"/>
  <c r="N4"/>
  <c r="N3"/>
  <c r="M3"/>
  <c r="L3"/>
  <c r="M2"/>
  <c r="N2" s="1"/>
  <c r="L2"/>
  <c r="J3"/>
  <c r="I3"/>
  <c r="J2"/>
  <c r="I2"/>
  <c r="C4"/>
  <c r="H4" i="1"/>
  <c r="J4" s="1"/>
  <c r="E4"/>
  <c r="G4" s="1"/>
  <c r="D4"/>
  <c r="O24" i="4"/>
  <c r="N24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N2"/>
  <c r="M2"/>
  <c r="O2" s="1"/>
  <c r="L2"/>
  <c r="J17"/>
  <c r="I17"/>
  <c r="J8"/>
  <c r="I8"/>
  <c r="J6"/>
  <c r="I6"/>
  <c r="J23"/>
  <c r="I23"/>
  <c r="J22"/>
  <c r="I22"/>
  <c r="J21"/>
  <c r="I21"/>
  <c r="J20"/>
  <c r="I20"/>
  <c r="J19"/>
  <c r="I19"/>
  <c r="J18"/>
  <c r="I18"/>
  <c r="J16"/>
  <c r="I16"/>
  <c r="J15"/>
  <c r="I15"/>
  <c r="J14"/>
  <c r="I14"/>
  <c r="J13"/>
  <c r="I13"/>
  <c r="J12"/>
  <c r="I12"/>
  <c r="J11"/>
  <c r="I11"/>
  <c r="J10"/>
  <c r="I10"/>
  <c r="J9"/>
  <c r="I9"/>
  <c r="J7"/>
  <c r="I7"/>
  <c r="J5"/>
  <c r="I5"/>
  <c r="J4"/>
  <c r="I4"/>
  <c r="J3"/>
  <c r="I3"/>
  <c r="J2"/>
  <c r="I2"/>
  <c r="C24"/>
  <c r="H3" i="1"/>
  <c r="J3" s="1"/>
  <c r="E3"/>
  <c r="G3" s="1"/>
  <c r="D3"/>
  <c r="O64" i="3"/>
  <c r="N64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J56"/>
  <c r="I56"/>
  <c r="J54"/>
  <c r="I54"/>
  <c r="J53"/>
  <c r="I53"/>
  <c r="J52"/>
  <c r="I52"/>
  <c r="J49"/>
  <c r="I49"/>
  <c r="J48"/>
  <c r="I48"/>
  <c r="J47"/>
  <c r="I47"/>
  <c r="J44"/>
  <c r="I44"/>
  <c r="J42"/>
  <c r="I42"/>
  <c r="J39"/>
  <c r="I39"/>
  <c r="J38"/>
  <c r="I38"/>
  <c r="J26"/>
  <c r="I26"/>
  <c r="J25"/>
  <c r="I25"/>
  <c r="J19"/>
  <c r="I19"/>
  <c r="J9"/>
  <c r="I9"/>
  <c r="J6"/>
  <c r="I6"/>
  <c r="J63"/>
  <c r="I63"/>
  <c r="J62"/>
  <c r="I62"/>
  <c r="J61"/>
  <c r="I61"/>
  <c r="J60"/>
  <c r="I60"/>
  <c r="J59"/>
  <c r="I59"/>
  <c r="J58"/>
  <c r="I58"/>
  <c r="J57"/>
  <c r="I57"/>
  <c r="J55"/>
  <c r="I55"/>
  <c r="J51"/>
  <c r="I51"/>
  <c r="J50"/>
  <c r="I50"/>
  <c r="J46"/>
  <c r="I46"/>
  <c r="J45"/>
  <c r="I45"/>
  <c r="J43"/>
  <c r="I43"/>
  <c r="J41"/>
  <c r="I41"/>
  <c r="J40"/>
  <c r="I40"/>
  <c r="J37"/>
  <c r="I37"/>
  <c r="J36"/>
  <c r="I36"/>
  <c r="J35"/>
  <c r="I35"/>
  <c r="J34"/>
  <c r="I34"/>
  <c r="J33"/>
  <c r="I33"/>
  <c r="J32"/>
  <c r="I32"/>
  <c r="J31"/>
  <c r="I31"/>
  <c r="J30"/>
  <c r="I30"/>
  <c r="J29"/>
  <c r="I29"/>
  <c r="J28"/>
  <c r="I28"/>
  <c r="J27"/>
  <c r="I27"/>
  <c r="J24"/>
  <c r="I24"/>
  <c r="J23"/>
  <c r="I23"/>
  <c r="J22"/>
  <c r="I22"/>
  <c r="J21"/>
  <c r="I21"/>
  <c r="J20"/>
  <c r="I20"/>
  <c r="J18"/>
  <c r="I18"/>
  <c r="J17"/>
  <c r="I17"/>
  <c r="J16"/>
  <c r="I16"/>
  <c r="J15"/>
  <c r="I15"/>
  <c r="J14"/>
  <c r="I14"/>
  <c r="J13"/>
  <c r="I13"/>
  <c r="J12"/>
  <c r="I12"/>
  <c r="J11"/>
  <c r="I11"/>
  <c r="J10"/>
  <c r="I10"/>
  <c r="J8"/>
  <c r="I8"/>
  <c r="J7"/>
  <c r="I7"/>
  <c r="J5"/>
  <c r="I5"/>
  <c r="J4"/>
  <c r="I4"/>
  <c r="J3"/>
  <c r="I3"/>
  <c r="J2"/>
  <c r="I2"/>
  <c r="N2" s="1"/>
  <c r="M2"/>
  <c r="O2" s="1"/>
  <c r="L2"/>
  <c r="C64"/>
  <c r="H2" i="1"/>
  <c r="J2" s="1"/>
  <c r="E2"/>
  <c r="G2" s="1"/>
  <c r="D2"/>
  <c r="O135" i="2"/>
  <c r="N135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2"/>
  <c r="J128"/>
  <c r="I128"/>
  <c r="J127"/>
  <c r="I127"/>
  <c r="J120"/>
  <c r="I120"/>
  <c r="J115"/>
  <c r="I115"/>
  <c r="J111"/>
  <c r="I111"/>
  <c r="J110"/>
  <c r="I110"/>
  <c r="J109"/>
  <c r="I109"/>
  <c r="J102"/>
  <c r="I102"/>
  <c r="J98"/>
  <c r="I98"/>
  <c r="J96"/>
  <c r="I96"/>
  <c r="J95"/>
  <c r="I95"/>
  <c r="J92"/>
  <c r="I92"/>
  <c r="J91"/>
  <c r="I91"/>
  <c r="J90"/>
  <c r="I90"/>
  <c r="J88"/>
  <c r="I88"/>
  <c r="J86"/>
  <c r="I86"/>
  <c r="J84"/>
  <c r="I84"/>
  <c r="J76"/>
  <c r="I76"/>
  <c r="J75"/>
  <c r="I75"/>
  <c r="J63"/>
  <c r="I63"/>
  <c r="J50"/>
  <c r="I50"/>
  <c r="J48"/>
  <c r="I48"/>
  <c r="J47"/>
  <c r="I47"/>
  <c r="J44"/>
  <c r="I44"/>
  <c r="J37"/>
  <c r="I37"/>
  <c r="J33"/>
  <c r="I33"/>
  <c r="J30"/>
  <c r="I30"/>
  <c r="J29"/>
  <c r="I29"/>
  <c r="J28"/>
  <c r="I28"/>
  <c r="J26"/>
  <c r="I26"/>
  <c r="J25"/>
  <c r="I25"/>
  <c r="J24"/>
  <c r="I24"/>
  <c r="J20"/>
  <c r="I20"/>
  <c r="J19"/>
  <c r="I19"/>
  <c r="J16"/>
  <c r="I16"/>
  <c r="J15"/>
  <c r="I15"/>
  <c r="J10"/>
  <c r="I10"/>
  <c r="J2"/>
  <c r="I2"/>
  <c r="J134"/>
  <c r="I134"/>
  <c r="J133"/>
  <c r="I133"/>
  <c r="J132"/>
  <c r="I132"/>
  <c r="J131"/>
  <c r="I131"/>
  <c r="J130"/>
  <c r="I130"/>
  <c r="J129"/>
  <c r="I129"/>
  <c r="J126"/>
  <c r="I126"/>
  <c r="J125"/>
  <c r="I125"/>
  <c r="J124"/>
  <c r="I124"/>
  <c r="J123"/>
  <c r="I123"/>
  <c r="J122"/>
  <c r="I122"/>
  <c r="J121"/>
  <c r="I121"/>
  <c r="J119"/>
  <c r="I119"/>
  <c r="J118"/>
  <c r="I118"/>
  <c r="J117"/>
  <c r="I117"/>
  <c r="J116"/>
  <c r="I116"/>
  <c r="J114"/>
  <c r="I114"/>
  <c r="J113"/>
  <c r="I113"/>
  <c r="J112"/>
  <c r="I112"/>
  <c r="J108"/>
  <c r="I108"/>
  <c r="J107"/>
  <c r="I107"/>
  <c r="J106"/>
  <c r="I106"/>
  <c r="J105"/>
  <c r="I105"/>
  <c r="J104"/>
  <c r="I104"/>
  <c r="J103"/>
  <c r="I103"/>
  <c r="J101"/>
  <c r="I101"/>
  <c r="J100"/>
  <c r="I100"/>
  <c r="J99"/>
  <c r="I99"/>
  <c r="J97"/>
  <c r="I97"/>
  <c r="J94"/>
  <c r="I94"/>
  <c r="J93"/>
  <c r="I93"/>
  <c r="J89"/>
  <c r="I89"/>
  <c r="J87"/>
  <c r="I87"/>
  <c r="J85"/>
  <c r="I85"/>
  <c r="J83"/>
  <c r="I83"/>
  <c r="J82"/>
  <c r="I82"/>
  <c r="J81"/>
  <c r="I81"/>
  <c r="J80"/>
  <c r="I80"/>
  <c r="J79"/>
  <c r="I79"/>
  <c r="J78"/>
  <c r="I78"/>
  <c r="J77"/>
  <c r="I77"/>
  <c r="J74"/>
  <c r="I74"/>
  <c r="J73"/>
  <c r="I73"/>
  <c r="J72"/>
  <c r="I72"/>
  <c r="J71"/>
  <c r="I71"/>
  <c r="J70"/>
  <c r="I70"/>
  <c r="J69"/>
  <c r="I69"/>
  <c r="J68"/>
  <c r="I68"/>
  <c r="J67"/>
  <c r="I67"/>
  <c r="J66"/>
  <c r="I66"/>
  <c r="J65"/>
  <c r="I65"/>
  <c r="J64"/>
  <c r="I64"/>
  <c r="J62"/>
  <c r="I62"/>
  <c r="J61"/>
  <c r="I61"/>
  <c r="J60"/>
  <c r="I60"/>
  <c r="J59"/>
  <c r="I59"/>
  <c r="J58"/>
  <c r="I58"/>
  <c r="J57"/>
  <c r="I57"/>
  <c r="J56"/>
  <c r="I56"/>
  <c r="J55"/>
  <c r="I55"/>
  <c r="J54"/>
  <c r="I54"/>
  <c r="J53"/>
  <c r="I53"/>
  <c r="J52"/>
  <c r="I52"/>
  <c r="J51"/>
  <c r="I51"/>
  <c r="J49"/>
  <c r="I49"/>
  <c r="J46"/>
  <c r="I46"/>
  <c r="J45"/>
  <c r="I45"/>
  <c r="J43"/>
  <c r="I43"/>
  <c r="J42"/>
  <c r="I42"/>
  <c r="J41"/>
  <c r="I41"/>
  <c r="J40"/>
  <c r="I40"/>
  <c r="J39"/>
  <c r="I39"/>
  <c r="J38"/>
  <c r="I38"/>
  <c r="J36"/>
  <c r="I36"/>
  <c r="J35"/>
  <c r="I35"/>
  <c r="J34"/>
  <c r="I34"/>
  <c r="J32"/>
  <c r="I32"/>
  <c r="J31"/>
  <c r="I31"/>
  <c r="J27"/>
  <c r="I27"/>
  <c r="J23"/>
  <c r="I23"/>
  <c r="J22"/>
  <c r="I22"/>
  <c r="J21"/>
  <c r="I21"/>
  <c r="J18"/>
  <c r="I18"/>
  <c r="J17"/>
  <c r="I17"/>
  <c r="J14"/>
  <c r="I14"/>
  <c r="J13"/>
  <c r="I13"/>
  <c r="J12"/>
  <c r="I12"/>
  <c r="J11"/>
  <c r="I11"/>
  <c r="J9"/>
  <c r="I9"/>
  <c r="J8"/>
  <c r="I8"/>
  <c r="J7"/>
  <c r="I7"/>
  <c r="J6"/>
  <c r="I6"/>
  <c r="J5"/>
  <c r="I5"/>
  <c r="J4"/>
  <c r="I4"/>
  <c r="J3"/>
  <c r="I3"/>
  <c r="C135"/>
  <c r="C1048576"/>
  <c r="J71" i="1" l="1"/>
  <c r="G71"/>
  <c r="O2" i="10"/>
  <c r="O2" i="8"/>
  <c r="O2" i="7"/>
  <c r="O2" i="5"/>
</calcChain>
</file>

<file path=xl/sharedStrings.xml><?xml version="1.0" encoding="utf-8"?>
<sst xmlns="http://schemas.openxmlformats.org/spreadsheetml/2006/main" count="1321" uniqueCount="189">
  <si>
    <t>Project Number</t>
  </si>
  <si>
    <t>Project Name</t>
  </si>
  <si>
    <t>Project Type</t>
  </si>
  <si>
    <t>Maritime Hammock Preserve Alum Pond</t>
  </si>
  <si>
    <t>Ocean Beach Blvd Bioretention/Exfiltration</t>
  </si>
  <si>
    <t>2nd Street South PCD</t>
  </si>
  <si>
    <t>02-1000426-01  Cottage Row Parking Facilities Lot 5/14</t>
  </si>
  <si>
    <t>03-4800910-01  Shepard Park Improvements</t>
  </si>
  <si>
    <t>Burris Way (alley) Exfiltration</t>
  </si>
  <si>
    <t>Brevard Av Exfiltration</t>
  </si>
  <si>
    <t>50 Danube River Exfiltration</t>
  </si>
  <si>
    <t>12 Bougainvillea Dr Exfiltration</t>
  </si>
  <si>
    <t>9th St S &amp; Brevard Av Exfiltration</t>
  </si>
  <si>
    <t>321 Jack Dr Exfiltration</t>
  </si>
  <si>
    <t>125 Cedar Av Exfiltration</t>
  </si>
  <si>
    <t>Meade Bioretention</t>
  </si>
  <si>
    <t>Pulsipher N Bioretention</t>
  </si>
  <si>
    <t>Pulsipher S Bioretention</t>
  </si>
  <si>
    <t>Winslow N Bioretention</t>
  </si>
  <si>
    <t>Winslow S Bioretention</t>
  </si>
  <si>
    <t>Osceola E Bioretention</t>
  </si>
  <si>
    <t>Marion E Bioretention</t>
  </si>
  <si>
    <t>Flagler N Bioretention</t>
  </si>
  <si>
    <t>4th St North N Bioretention</t>
  </si>
  <si>
    <t>4th St North S Bioretention</t>
  </si>
  <si>
    <t>1st St South N Bioretention</t>
  </si>
  <si>
    <t>2nd St South N Bioretention</t>
  </si>
  <si>
    <t>2nd St South S Bioretention</t>
  </si>
  <si>
    <t>3rd St South N Bioretention</t>
  </si>
  <si>
    <t>3rd St South S Bioretention</t>
  </si>
  <si>
    <t>6th St South N Bioretention</t>
  </si>
  <si>
    <t>8th St South N Bioretention</t>
  </si>
  <si>
    <t>8th St South S Bioretention</t>
  </si>
  <si>
    <t>10th St South N Bioretention</t>
  </si>
  <si>
    <t>10th St South S Bioretention</t>
  </si>
  <si>
    <t>12th St South N Bioretention</t>
  </si>
  <si>
    <t>12th St South S Bioretention</t>
  </si>
  <si>
    <t>13th St South N Bioretention</t>
  </si>
  <si>
    <t>14th St South N Bioretention</t>
  </si>
  <si>
    <t>14th St South S Bioretention</t>
  </si>
  <si>
    <t>Holiday Lane Bioretention</t>
  </si>
  <si>
    <t>S Banana/St.Lucie Swale</t>
  </si>
  <si>
    <t>Banana River Retention</t>
  </si>
  <si>
    <t>Minutemen/Country Club Swale</t>
  </si>
  <si>
    <t>Palm Av Swale</t>
  </si>
  <si>
    <t>Minutemen/CBHS</t>
  </si>
  <si>
    <t>Minutemen/PW Complex Swale</t>
  </si>
  <si>
    <t>Tom Warriner/PW Complex Swale</t>
  </si>
  <si>
    <t>Shepard Drive Swale</t>
  </si>
  <si>
    <t>W Gadsden/Banana Swale</t>
  </si>
  <si>
    <t>W Pasco/Banana Swale</t>
  </si>
  <si>
    <t>Acres Treated</t>
  </si>
  <si>
    <t>CB-1</t>
  </si>
  <si>
    <t>CB-2</t>
  </si>
  <si>
    <t>CB-3</t>
  </si>
  <si>
    <t>CB-4</t>
  </si>
  <si>
    <t>CB-5</t>
  </si>
  <si>
    <t>CB-6</t>
  </si>
  <si>
    <t>CB-7</t>
  </si>
  <si>
    <t>CB-8</t>
  </si>
  <si>
    <t>CB-9</t>
  </si>
  <si>
    <t>CB-10</t>
  </si>
  <si>
    <t>CB-11</t>
  </si>
  <si>
    <t>CB-12</t>
  </si>
  <si>
    <t>CB-13</t>
  </si>
  <si>
    <t>CB-14</t>
  </si>
  <si>
    <t>CB-15</t>
  </si>
  <si>
    <t>CB-16</t>
  </si>
  <si>
    <t>CB-17</t>
  </si>
  <si>
    <t>CB-18</t>
  </si>
  <si>
    <t>CB-19</t>
  </si>
  <si>
    <t>CB-20</t>
  </si>
  <si>
    <t>CB-21</t>
  </si>
  <si>
    <t>CB-22</t>
  </si>
  <si>
    <t>CB-23</t>
  </si>
  <si>
    <t>CB-24</t>
  </si>
  <si>
    <t>CB-25</t>
  </si>
  <si>
    <t>CB-26</t>
  </si>
  <si>
    <t>CB-27</t>
  </si>
  <si>
    <t>CB-28</t>
  </si>
  <si>
    <t>CB-29</t>
  </si>
  <si>
    <t>CB-30</t>
  </si>
  <si>
    <t>CB-31</t>
  </si>
  <si>
    <t>CB-32</t>
  </si>
  <si>
    <t>CB-33</t>
  </si>
  <si>
    <t>CB-34</t>
  </si>
  <si>
    <t>CB-35</t>
  </si>
  <si>
    <t>CB-36</t>
  </si>
  <si>
    <t>CB-37</t>
  </si>
  <si>
    <t>CB-38</t>
  </si>
  <si>
    <t>CB-39</t>
  </si>
  <si>
    <t>CB-40</t>
  </si>
  <si>
    <t>CB-41</t>
  </si>
  <si>
    <t>CB-42</t>
  </si>
  <si>
    <t>CB-43</t>
  </si>
  <si>
    <t>CB-44</t>
  </si>
  <si>
    <t>CB-45</t>
  </si>
  <si>
    <t>CB-46</t>
  </si>
  <si>
    <t>CB-47</t>
  </si>
  <si>
    <t>CB-48</t>
  </si>
  <si>
    <t>CB-49</t>
  </si>
  <si>
    <t>CB-50</t>
  </si>
  <si>
    <t>CB-51</t>
  </si>
  <si>
    <t>CB-52</t>
  </si>
  <si>
    <t>CB-53</t>
  </si>
  <si>
    <t>CB-54</t>
  </si>
  <si>
    <t>CB-55</t>
  </si>
  <si>
    <t>CB-56</t>
  </si>
  <si>
    <t>CB-57</t>
  </si>
  <si>
    <t>CB-58</t>
  </si>
  <si>
    <t>CB-59</t>
  </si>
  <si>
    <t>CB-60</t>
  </si>
  <si>
    <t>CB-61</t>
  </si>
  <si>
    <t>CB-62</t>
  </si>
  <si>
    <t>CB-63</t>
  </si>
  <si>
    <t>Swales</t>
  </si>
  <si>
    <t>Dry Detention Pond</t>
  </si>
  <si>
    <t>Inlet Basket</t>
  </si>
  <si>
    <t>2nd Gen Baffle Box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</si>
  <si>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</si>
  <si>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</si>
  <si>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</si>
  <si>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</si>
  <si>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</si>
  <si>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</si>
  <si>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Alum/Wet Detention Pond</t>
  </si>
  <si>
    <t>LCCODE</t>
  </si>
  <si>
    <t>C</t>
  </si>
  <si>
    <t>TN_MG_L</t>
  </si>
  <si>
    <t>TP_MG_L</t>
  </si>
  <si>
    <t>VOLUME_M3</t>
  </si>
  <si>
    <t>GRID_CODE</t>
  </si>
  <si>
    <t>AVG_ANNUAL</t>
  </si>
  <si>
    <t>Acres</t>
  </si>
  <si>
    <t>Entity</t>
  </si>
  <si>
    <t>Cocoa Bch</t>
  </si>
  <si>
    <t>EMC TN</t>
  </si>
  <si>
    <t>EMC TP</t>
  </si>
  <si>
    <t>Annual Runoff (ac-ft)</t>
  </si>
  <si>
    <t>Annual Runoff (m3)</t>
  </si>
  <si>
    <t>TN Load (lbs/yr)</t>
  </si>
  <si>
    <t>TP Load (lbs/yr)</t>
  </si>
  <si>
    <t>outside model boundary</t>
  </si>
  <si>
    <t>no project area provided</t>
  </si>
  <si>
    <t xml:space="preserve">Entity </t>
  </si>
  <si>
    <t>Baugher Phase II, 4001 N. Atlantic</t>
  </si>
  <si>
    <t>Beachwave Retail, 5490 N. Atlantic Ave</t>
  </si>
  <si>
    <t>David Gal Retail, 3800 N Atlantic Ave</t>
  </si>
  <si>
    <t>Cornerstone shop ctr, 5665 North Atlantic Ave</t>
  </si>
  <si>
    <t>Portella LLC site plan for parking lot</t>
  </si>
  <si>
    <t>5700 Commercial Parking Lot</t>
  </si>
  <si>
    <t>Pier Plaza commercial stores, D Gal, 5240 N. Atlant</t>
  </si>
  <si>
    <t>Dino museum/ store, S Cayer, 250 W CBCswy</t>
  </si>
  <si>
    <t>332-334 N Orlando, contractor</t>
  </si>
  <si>
    <t>TN (lbs/yr)</t>
  </si>
  <si>
    <t>TP(lbs/yr)</t>
  </si>
  <si>
    <t>Total Credit</t>
  </si>
  <si>
    <t>Exfiltration</t>
  </si>
  <si>
    <t>retention</t>
  </si>
  <si>
    <t>inches</t>
  </si>
  <si>
    <t>efficiency</t>
  </si>
  <si>
    <t>%</t>
  </si>
  <si>
    <t>Street Sweeping</t>
  </si>
  <si>
    <t>N/A</t>
  </si>
  <si>
    <t>tons/yr</t>
  </si>
  <si>
    <t>kg/yr</t>
  </si>
  <si>
    <t>From FSA study for street sweeping residential areas (median values)</t>
  </si>
  <si>
    <t>TP (mg/kg)</t>
  </si>
  <si>
    <t>TN (mg/kg)</t>
  </si>
  <si>
    <t>TN reduction</t>
  </si>
  <si>
    <t>mg/yr</t>
  </si>
  <si>
    <t>lbs/yr</t>
  </si>
  <si>
    <t>TP reduction</t>
  </si>
  <si>
    <t>32 Inlet Baskets</t>
  </si>
  <si>
    <t>lbs dry</t>
  </si>
  <si>
    <t>2010-2011</t>
  </si>
  <si>
    <t>2011-2012</t>
  </si>
  <si>
    <t>kg/yr dry</t>
  </si>
  <si>
    <t>From FSA study for BMPs residential areas (median values)</t>
  </si>
  <si>
    <t>15% of Required Reductions</t>
  </si>
  <si>
    <t>Reductions Remaining</t>
  </si>
  <si>
    <t>credit</t>
  </si>
  <si>
    <t>CB-64</t>
  </si>
  <si>
    <t>Education</t>
  </si>
  <si>
    <t>FYN; pet waste, landscape, irrigation ordinances; pamphlets, website, illicit discharge program</t>
  </si>
  <si>
    <t>CB-65</t>
  </si>
  <si>
    <t>Minutemen Causeway LID</t>
  </si>
  <si>
    <t>Bioretention/rain tanks/ paver storage</t>
  </si>
  <si>
    <t>Cocoa Beach</t>
  </si>
</sst>
</file>

<file path=xl/styles.xml><?xml version="1.0" encoding="utf-8"?>
<styleSheet xmlns="http://schemas.openxmlformats.org/spreadsheetml/2006/main">
  <numFmts count="7">
    <numFmt numFmtId="164" formatCode="0.00000000000"/>
    <numFmt numFmtId="165" formatCode="0.0"/>
    <numFmt numFmtId="166" formatCode="#,##0.0"/>
    <numFmt numFmtId="167" formatCode="0.0000"/>
    <numFmt numFmtId="168" formatCode="0.000000"/>
    <numFmt numFmtId="169" formatCode="0.0000000000"/>
    <numFmt numFmtId="170" formatCode="0.00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33" borderId="0" applyNumberFormat="0" applyBorder="0" applyAlignment="0" applyProtection="0"/>
    <xf numFmtId="0" fontId="1" fillId="0" borderId="0"/>
  </cellStyleXfs>
  <cellXfs count="57">
    <xf numFmtId="0" fontId="0" fillId="0" borderId="0" xfId="0"/>
    <xf numFmtId="0" fontId="1" fillId="0" borderId="0" xfId="0" applyFont="1"/>
    <xf numFmtId="0" fontId="4" fillId="0" borderId="1" xfId="1" applyFont="1" applyBorder="1" applyAlignment="1">
      <alignment horizontal="center"/>
    </xf>
    <xf numFmtId="0" fontId="5" fillId="0" borderId="1" xfId="1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center"/>
    </xf>
    <xf numFmtId="0" fontId="4" fillId="0" borderId="0" xfId="1" applyFont="1"/>
    <xf numFmtId="0" fontId="5" fillId="0" borderId="0" xfId="1" applyFont="1" applyFill="1" applyBorder="1" applyAlignment="1">
      <alignment horizontal="center" wrapText="1"/>
    </xf>
    <xf numFmtId="0" fontId="1" fillId="0" borderId="1" xfId="0" applyFont="1" applyBorder="1"/>
    <xf numFmtId="0" fontId="3" fillId="2" borderId="1" xfId="1" applyFont="1" applyFill="1" applyBorder="1" applyAlignment="1">
      <alignment horizontal="center" wrapText="1"/>
    </xf>
    <xf numFmtId="0" fontId="0" fillId="0" borderId="0" xfId="0"/>
    <xf numFmtId="1" fontId="0" fillId="0" borderId="0" xfId="0" applyNumberFormat="1"/>
    <xf numFmtId="164" fontId="0" fillId="0" borderId="0" xfId="0" applyNumberFormat="1"/>
    <xf numFmtId="166" fontId="1" fillId="0" borderId="1" xfId="0" applyNumberFormat="1" applyFont="1" applyBorder="1"/>
    <xf numFmtId="166" fontId="1" fillId="0" borderId="0" xfId="0" applyNumberFormat="1" applyFont="1"/>
    <xf numFmtId="165" fontId="3" fillId="2" borderId="1" xfId="1" applyNumberFormat="1" applyFont="1" applyFill="1" applyBorder="1" applyAlignment="1">
      <alignment horizontal="center" wrapText="1"/>
    </xf>
    <xf numFmtId="166" fontId="3" fillId="2" borderId="1" xfId="1" applyNumberFormat="1" applyFont="1" applyFill="1" applyBorder="1" applyAlignment="1">
      <alignment horizontal="center" wrapText="1"/>
    </xf>
    <xf numFmtId="3" fontId="3" fillId="2" borderId="1" xfId="1" applyNumberFormat="1" applyFont="1" applyFill="1" applyBorder="1" applyAlignment="1">
      <alignment horizontal="center" wrapText="1"/>
    </xf>
    <xf numFmtId="167" fontId="0" fillId="0" borderId="0" xfId="0" applyNumberFormat="1"/>
    <xf numFmtId="3" fontId="1" fillId="0" borderId="0" xfId="0" applyNumberFormat="1" applyFont="1"/>
    <xf numFmtId="1" fontId="0" fillId="0" borderId="0" xfId="0" applyNumberFormat="1" applyAlignment="1">
      <alignment horizontal="center" wrapText="1"/>
    </xf>
    <xf numFmtId="0" fontId="0" fillId="0" borderId="0" xfId="0"/>
    <xf numFmtId="1" fontId="0" fillId="0" borderId="0" xfId="0" applyNumberFormat="1"/>
    <xf numFmtId="164" fontId="0" fillId="0" borderId="0" xfId="0" applyNumberFormat="1"/>
    <xf numFmtId="1" fontId="0" fillId="0" borderId="0" xfId="0" applyNumberFormat="1" applyAlignment="1">
      <alignment horizontal="center" wrapText="1"/>
    </xf>
    <xf numFmtId="165" fontId="0" fillId="0" borderId="0" xfId="0" applyNumberFormat="1"/>
    <xf numFmtId="165" fontId="0" fillId="0" borderId="1" xfId="0" applyNumberFormat="1" applyBorder="1"/>
    <xf numFmtId="3" fontId="1" fillId="0" borderId="1" xfId="0" applyNumberFormat="1" applyFont="1" applyFill="1" applyBorder="1"/>
    <xf numFmtId="0" fontId="1" fillId="0" borderId="1" xfId="0" applyFont="1" applyFill="1" applyBorder="1"/>
    <xf numFmtId="166" fontId="1" fillId="0" borderId="1" xfId="0" applyNumberFormat="1" applyFont="1" applyFill="1" applyBorder="1"/>
    <xf numFmtId="0" fontId="1" fillId="0" borderId="0" xfId="0" applyFont="1" applyFill="1"/>
    <xf numFmtId="168" fontId="0" fillId="0" borderId="0" xfId="0" applyNumberFormat="1"/>
    <xf numFmtId="166" fontId="0" fillId="0" borderId="1" xfId="0" applyNumberFormat="1" applyFill="1" applyBorder="1"/>
    <xf numFmtId="1" fontId="3" fillId="2" borderId="1" xfId="1" applyNumberFormat="1" applyFont="1" applyFill="1" applyBorder="1" applyAlignment="1">
      <alignment horizontal="center" wrapText="1"/>
    </xf>
    <xf numFmtId="1" fontId="1" fillId="0" borderId="1" xfId="0" applyNumberFormat="1" applyFont="1" applyBorder="1"/>
    <xf numFmtId="1" fontId="1" fillId="0" borderId="1" xfId="0" applyNumberFormat="1" applyFont="1" applyFill="1" applyBorder="1"/>
    <xf numFmtId="1" fontId="1" fillId="0" borderId="0" xfId="0" applyNumberFormat="1" applyFont="1"/>
    <xf numFmtId="0" fontId="4" fillId="0" borderId="1" xfId="0" applyFont="1" applyFill="1" applyBorder="1" applyAlignment="1">
      <alignment horizontal="center"/>
    </xf>
    <xf numFmtId="3" fontId="20" fillId="0" borderId="0" xfId="0" applyNumberFormat="1" applyFont="1"/>
    <xf numFmtId="0" fontId="20" fillId="0" borderId="0" xfId="0" applyFont="1"/>
    <xf numFmtId="166" fontId="20" fillId="0" borderId="0" xfId="0" applyNumberFormat="1" applyFont="1"/>
    <xf numFmtId="165" fontId="1" fillId="0" borderId="1" xfId="0" applyNumberFormat="1" applyFont="1" applyBorder="1" applyAlignment="1">
      <alignment wrapText="1"/>
    </xf>
    <xf numFmtId="165" fontId="1" fillId="0" borderId="0" xfId="0" applyNumberFormat="1" applyFont="1" applyFill="1" applyAlignment="1">
      <alignment wrapText="1"/>
    </xf>
    <xf numFmtId="165" fontId="1" fillId="0" borderId="1" xfId="0" applyNumberFormat="1" applyFont="1" applyFill="1" applyBorder="1" applyAlignment="1">
      <alignment wrapText="1"/>
    </xf>
    <xf numFmtId="165" fontId="0" fillId="0" borderId="1" xfId="0" applyNumberFormat="1" applyFill="1" applyBorder="1" applyAlignment="1">
      <alignment wrapText="1"/>
    </xf>
    <xf numFmtId="165" fontId="0" fillId="0" borderId="1" xfId="0" applyNumberFormat="1" applyBorder="1" applyAlignment="1">
      <alignment wrapText="1"/>
    </xf>
    <xf numFmtId="165" fontId="1" fillId="0" borderId="0" xfId="0" applyNumberFormat="1" applyFont="1" applyAlignment="1">
      <alignment wrapText="1"/>
    </xf>
    <xf numFmtId="0" fontId="0" fillId="0" borderId="1" xfId="0" applyFill="1" applyBorder="1"/>
    <xf numFmtId="3" fontId="0" fillId="0" borderId="0" xfId="0" applyNumberFormat="1"/>
    <xf numFmtId="166" fontId="0" fillId="0" borderId="0" xfId="0" applyNumberFormat="1"/>
    <xf numFmtId="1" fontId="20" fillId="0" borderId="0" xfId="0" applyNumberFormat="1" applyFont="1"/>
    <xf numFmtId="0" fontId="20" fillId="0" borderId="0" xfId="0" applyFont="1" applyAlignment="1">
      <alignment horizontal="right"/>
    </xf>
    <xf numFmtId="0" fontId="20" fillId="0" borderId="0" xfId="0" applyFont="1" applyFill="1" applyBorder="1" applyAlignment="1">
      <alignment horizontal="right"/>
    </xf>
    <xf numFmtId="0" fontId="4" fillId="0" borderId="1" xfId="1" applyFont="1" applyFill="1" applyBorder="1" applyAlignment="1">
      <alignment horizontal="center" wrapText="1"/>
    </xf>
    <xf numFmtId="3" fontId="0" fillId="0" borderId="1" xfId="0" applyNumberFormat="1" applyBorder="1" applyAlignment="1">
      <alignment wrapText="1"/>
    </xf>
    <xf numFmtId="166" fontId="0" fillId="0" borderId="1" xfId="0" applyNumberFormat="1" applyBorder="1" applyAlignment="1">
      <alignment wrapText="1"/>
    </xf>
    <xf numFmtId="169" fontId="0" fillId="0" borderId="0" xfId="0" applyNumberFormat="1"/>
    <xf numFmtId="170" fontId="0" fillId="0" borderId="0" xfId="0" applyNumberFormat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/>
    <cellStyle name="Normal 3" xfId="43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4"/>
  <sheetViews>
    <sheetView tabSelected="1" zoomScaleNormal="100" workbookViewId="0">
      <pane ySplit="1" topLeftCell="A53" activePane="bottomLeft" state="frozen"/>
      <selection pane="bottomLeft" activeCell="J65" sqref="J65:J66"/>
    </sheetView>
  </sheetViews>
  <sheetFormatPr defaultRowHeight="15"/>
  <cols>
    <col min="1" max="1" width="9.140625" style="1"/>
    <col min="2" max="2" width="55" style="1" bestFit="1" customWidth="1"/>
    <col min="3" max="3" width="25.140625" style="1" bestFit="1" customWidth="1"/>
    <col min="4" max="4" width="14.85546875" style="45" customWidth="1"/>
    <col min="5" max="5" width="12.5703125" style="35" customWidth="1"/>
    <col min="6" max="6" width="14" style="1" customWidth="1"/>
    <col min="7" max="7" width="9.7109375" style="18" customWidth="1"/>
    <col min="8" max="8" width="13.85546875" style="13" customWidth="1"/>
    <col min="9" max="9" width="13.42578125" style="1" customWidth="1"/>
    <col min="10" max="10" width="9.140625" style="13"/>
    <col min="11" max="16384" width="9.140625" style="1"/>
  </cols>
  <sheetData>
    <row r="1" spans="1:10" ht="30">
      <c r="A1" s="8" t="s">
        <v>0</v>
      </c>
      <c r="B1" s="8" t="s">
        <v>1</v>
      </c>
      <c r="C1" s="8" t="s">
        <v>2</v>
      </c>
      <c r="D1" s="14" t="s">
        <v>51</v>
      </c>
      <c r="E1" s="32" t="s">
        <v>119</v>
      </c>
      <c r="F1" s="8" t="s">
        <v>120</v>
      </c>
      <c r="G1" s="16" t="s">
        <v>121</v>
      </c>
      <c r="H1" s="15" t="s">
        <v>122</v>
      </c>
      <c r="I1" s="8" t="s">
        <v>123</v>
      </c>
      <c r="J1" s="15" t="s">
        <v>124</v>
      </c>
    </row>
    <row r="2" spans="1:10">
      <c r="A2" s="4" t="s">
        <v>52</v>
      </c>
      <c r="B2" s="3" t="s">
        <v>3</v>
      </c>
      <c r="C2" s="4" t="s">
        <v>125</v>
      </c>
      <c r="D2" s="42">
        <f>'1 Maritime Hammock'!C135</f>
        <v>130.17478535391723</v>
      </c>
      <c r="E2" s="34">
        <f>'1 Maritime Hammock'!N135</f>
        <v>1491</v>
      </c>
      <c r="F2" s="27">
        <v>50</v>
      </c>
      <c r="G2" s="26">
        <f>ROUND(E2*F2/100,0)</f>
        <v>746</v>
      </c>
      <c r="H2" s="28">
        <f>'1 Maritime Hammock'!O135</f>
        <v>352.80000000000018</v>
      </c>
      <c r="I2" s="27">
        <v>90</v>
      </c>
      <c r="J2" s="28">
        <f>ROUND(H2*I2/100,1)</f>
        <v>317.5</v>
      </c>
    </row>
    <row r="3" spans="1:10" s="29" customFormat="1">
      <c r="A3" s="4" t="s">
        <v>53</v>
      </c>
      <c r="B3" s="3" t="s">
        <v>4</v>
      </c>
      <c r="C3" s="4" t="s">
        <v>115</v>
      </c>
      <c r="D3" s="42">
        <f>'2 Ocean Bch Blvd'!C64</f>
        <v>50.570879519283501</v>
      </c>
      <c r="E3" s="34">
        <f>'2 Ocean Bch Blvd'!N64</f>
        <v>589</v>
      </c>
      <c r="F3" s="46">
        <f>'Retention Calcs'!B3</f>
        <v>37</v>
      </c>
      <c r="G3" s="26">
        <f>ROUND(E3*F3/100,0)</f>
        <v>218</v>
      </c>
      <c r="H3" s="28">
        <f>'2 Ocean Bch Blvd'!O64</f>
        <v>124.99999999999999</v>
      </c>
      <c r="I3" s="46">
        <f>'Retention Calcs'!B3</f>
        <v>37</v>
      </c>
      <c r="J3" s="28">
        <f>ROUND(H3*I3/100,1)</f>
        <v>46.3</v>
      </c>
    </row>
    <row r="4" spans="1:10">
      <c r="A4" s="4" t="s">
        <v>54</v>
      </c>
      <c r="B4" s="3" t="s">
        <v>5</v>
      </c>
      <c r="C4" s="4" t="s">
        <v>118</v>
      </c>
      <c r="D4" s="42">
        <f>'3 2nd St South'!C24</f>
        <v>52.012840225968077</v>
      </c>
      <c r="E4" s="34">
        <f>'3 2nd St South'!N24</f>
        <v>708</v>
      </c>
      <c r="F4" s="27">
        <v>19.05</v>
      </c>
      <c r="G4" s="26">
        <f t="shared" ref="G4:G53" si="0">ROUND(E4*F4/100,0)</f>
        <v>135</v>
      </c>
      <c r="H4" s="28">
        <f>'3 2nd St South'!O24</f>
        <v>161.59999999999997</v>
      </c>
      <c r="I4" s="27">
        <v>15.5</v>
      </c>
      <c r="J4" s="28">
        <f t="shared" ref="J4:J53" si="1">ROUND(H4*I4/100,1)</f>
        <v>25</v>
      </c>
    </row>
    <row r="5" spans="1:10" s="29" customFormat="1">
      <c r="A5" s="4" t="s">
        <v>55</v>
      </c>
      <c r="B5" s="4" t="s">
        <v>6</v>
      </c>
      <c r="C5" s="4" t="s">
        <v>157</v>
      </c>
      <c r="D5" s="42">
        <f>'4 Cottage Row'!C4</f>
        <v>2.3942027469378999</v>
      </c>
      <c r="E5" s="34">
        <f>'4 Cottage Row'!N4</f>
        <v>37</v>
      </c>
      <c r="F5" s="46">
        <f>'Retention Calcs'!B7</f>
        <v>100</v>
      </c>
      <c r="G5" s="26">
        <f t="shared" si="0"/>
        <v>37</v>
      </c>
      <c r="H5" s="28">
        <f>'4 Cottage Row'!O4</f>
        <v>9.1000000000000014</v>
      </c>
      <c r="I5" s="46">
        <f>'Retention Calcs'!B7</f>
        <v>100</v>
      </c>
      <c r="J5" s="28">
        <f t="shared" si="1"/>
        <v>9.1</v>
      </c>
    </row>
    <row r="6" spans="1:10">
      <c r="A6" s="4" t="s">
        <v>56</v>
      </c>
      <c r="B6" s="3" t="s">
        <v>7</v>
      </c>
      <c r="C6" s="4" t="s">
        <v>116</v>
      </c>
      <c r="D6" s="42">
        <f>'5 Shepard Park'!C2</f>
        <v>2.23438157875E-4</v>
      </c>
      <c r="E6" s="34">
        <f>'5 Shepard Park'!N2</f>
        <v>0</v>
      </c>
      <c r="F6" s="27">
        <v>10</v>
      </c>
      <c r="G6" s="26">
        <f t="shared" si="0"/>
        <v>0</v>
      </c>
      <c r="H6" s="28">
        <f>'5 Shepard Park'!O2</f>
        <v>0</v>
      </c>
      <c r="I6" s="27">
        <v>10</v>
      </c>
      <c r="J6" s="28">
        <f t="shared" si="1"/>
        <v>0</v>
      </c>
    </row>
    <row r="7" spans="1:10" s="29" customFormat="1">
      <c r="A7" s="4" t="s">
        <v>57</v>
      </c>
      <c r="B7" s="3" t="s">
        <v>8</v>
      </c>
      <c r="C7" s="4" t="s">
        <v>157</v>
      </c>
      <c r="D7" s="42">
        <f>'6 Burris Way'!C2</f>
        <v>0.819060669495</v>
      </c>
      <c r="E7" s="34">
        <f>'6 Burris Way'!N2</f>
        <v>15</v>
      </c>
      <c r="F7" s="46">
        <f>'Retention Calcs'!B11</f>
        <v>26</v>
      </c>
      <c r="G7" s="26">
        <f t="shared" si="0"/>
        <v>4</v>
      </c>
      <c r="H7" s="28">
        <f>'6 Burris Way'!O2</f>
        <v>3.8</v>
      </c>
      <c r="I7" s="46">
        <f>'Retention Calcs'!B11</f>
        <v>26</v>
      </c>
      <c r="J7" s="28">
        <f t="shared" si="1"/>
        <v>1</v>
      </c>
    </row>
    <row r="8" spans="1:10">
      <c r="A8" s="4" t="s">
        <v>58</v>
      </c>
      <c r="B8" s="3" t="s">
        <v>9</v>
      </c>
      <c r="C8" s="4" t="s">
        <v>115</v>
      </c>
      <c r="D8" s="42">
        <f>'7 Brevard Av'!C6</f>
        <v>0.47977439850440001</v>
      </c>
      <c r="E8" s="34">
        <f>'7 Brevard Av'!N6</f>
        <v>7</v>
      </c>
      <c r="F8" s="27">
        <f>'Retention Calcs'!B15</f>
        <v>67</v>
      </c>
      <c r="G8" s="26">
        <f t="shared" si="0"/>
        <v>5</v>
      </c>
      <c r="H8" s="28">
        <f>'7 Brevard Av'!O6</f>
        <v>1.5</v>
      </c>
      <c r="I8" s="27">
        <f>'Retention Calcs'!B15</f>
        <v>67</v>
      </c>
      <c r="J8" s="28">
        <f t="shared" si="1"/>
        <v>1</v>
      </c>
    </row>
    <row r="9" spans="1:10">
      <c r="A9" s="4" t="s">
        <v>59</v>
      </c>
      <c r="B9" s="3" t="s">
        <v>10</v>
      </c>
      <c r="C9" s="4" t="s">
        <v>115</v>
      </c>
      <c r="D9" s="42">
        <f>'8 Danube River'!C2</f>
        <v>2.7396173029800002</v>
      </c>
      <c r="E9" s="34">
        <f>'8 Danube River'!N2</f>
        <v>25</v>
      </c>
      <c r="F9" s="27">
        <f>'Retention Calcs'!B19</f>
        <v>7</v>
      </c>
      <c r="G9" s="26">
        <f t="shared" si="0"/>
        <v>2</v>
      </c>
      <c r="H9" s="28">
        <f>'8 Danube River'!O2</f>
        <v>3.6</v>
      </c>
      <c r="I9" s="27">
        <f>'Retention Calcs'!B19</f>
        <v>7</v>
      </c>
      <c r="J9" s="28">
        <f t="shared" si="1"/>
        <v>0.3</v>
      </c>
    </row>
    <row r="10" spans="1:10">
      <c r="A10" s="4" t="s">
        <v>60</v>
      </c>
      <c r="B10" s="3" t="s">
        <v>11</v>
      </c>
      <c r="C10" s="4" t="s">
        <v>115</v>
      </c>
      <c r="D10" s="42">
        <f>'9 Bougainvillea Dr'!C4</f>
        <v>1.7479586830914</v>
      </c>
      <c r="E10" s="34">
        <f>'9 Bougainvillea Dr'!N4</f>
        <v>16</v>
      </c>
      <c r="F10" s="27">
        <f>'Retention Calcs'!B23</f>
        <v>7</v>
      </c>
      <c r="G10" s="26">
        <f t="shared" si="0"/>
        <v>1</v>
      </c>
      <c r="H10" s="28">
        <f>'9 Bougainvillea Dr'!O4</f>
        <v>2.2999999999999998</v>
      </c>
      <c r="I10" s="27">
        <f>'Retention Calcs'!B23</f>
        <v>7</v>
      </c>
      <c r="J10" s="28">
        <f t="shared" si="1"/>
        <v>0.2</v>
      </c>
    </row>
    <row r="11" spans="1:10">
      <c r="A11" s="4" t="s">
        <v>61</v>
      </c>
      <c r="B11" s="3" t="s">
        <v>12</v>
      </c>
      <c r="C11" s="4" t="s">
        <v>115</v>
      </c>
      <c r="D11" s="42">
        <f>'10 9th St &amp; Brevard Av'!C2</f>
        <v>1.89673078371</v>
      </c>
      <c r="E11" s="34">
        <f>'10 9th St &amp; Brevard Av'!N2</f>
        <v>17</v>
      </c>
      <c r="F11" s="27">
        <f>'Retention Calcs'!B27</f>
        <v>10</v>
      </c>
      <c r="G11" s="26">
        <f t="shared" si="0"/>
        <v>2</v>
      </c>
      <c r="H11" s="28">
        <f>'10 9th St &amp; Brevard Av'!O2</f>
        <v>2.5</v>
      </c>
      <c r="I11" s="27">
        <f>'Retention Calcs'!B27</f>
        <v>10</v>
      </c>
      <c r="J11" s="28">
        <f t="shared" si="1"/>
        <v>0.3</v>
      </c>
    </row>
    <row r="12" spans="1:10">
      <c r="A12" s="4" t="s">
        <v>62</v>
      </c>
      <c r="B12" s="3" t="s">
        <v>13</v>
      </c>
      <c r="C12" s="4" t="s">
        <v>115</v>
      </c>
      <c r="D12" s="42">
        <f>'11 Jack Dr'!C2</f>
        <v>2.0272833511999999</v>
      </c>
      <c r="E12" s="34">
        <f>'11 Jack Dr'!N2</f>
        <v>19</v>
      </c>
      <c r="F12" s="27">
        <f>'Retention Calcs'!B31</f>
        <v>7</v>
      </c>
      <c r="G12" s="26">
        <f t="shared" si="0"/>
        <v>1</v>
      </c>
      <c r="H12" s="28">
        <f>'11 Jack Dr'!O2</f>
        <v>2.6</v>
      </c>
      <c r="I12" s="27">
        <f>'Retention Calcs'!B31</f>
        <v>7</v>
      </c>
      <c r="J12" s="28">
        <f t="shared" si="1"/>
        <v>0.2</v>
      </c>
    </row>
    <row r="13" spans="1:10">
      <c r="A13" s="4" t="s">
        <v>63</v>
      </c>
      <c r="B13" s="3" t="s">
        <v>14</v>
      </c>
      <c r="C13" s="4" t="s">
        <v>115</v>
      </c>
      <c r="D13" s="42">
        <f>'12 Cedar Av'!C13</f>
        <v>1.400279997255947</v>
      </c>
      <c r="E13" s="34">
        <f>'12 Cedar Av'!N13</f>
        <v>17</v>
      </c>
      <c r="F13" s="27">
        <f>'Retention Calcs'!B35</f>
        <v>7</v>
      </c>
      <c r="G13" s="26">
        <f t="shared" si="0"/>
        <v>1</v>
      </c>
      <c r="H13" s="28">
        <f>'12 Cedar Av'!O13</f>
        <v>3.6999999999999997</v>
      </c>
      <c r="I13" s="27">
        <f>'Retention Calcs'!B35</f>
        <v>7</v>
      </c>
      <c r="J13" s="28">
        <f t="shared" si="1"/>
        <v>0.3</v>
      </c>
    </row>
    <row r="14" spans="1:10">
      <c r="A14" s="4" t="s">
        <v>64</v>
      </c>
      <c r="B14" s="3" t="s">
        <v>15</v>
      </c>
      <c r="C14" s="4" t="s">
        <v>115</v>
      </c>
      <c r="D14" s="42">
        <f>'13 Meade'!C5</f>
        <v>1.3481541090014499E-2</v>
      </c>
      <c r="E14" s="34">
        <f>'13 Meade'!N5</f>
        <v>0</v>
      </c>
      <c r="F14" s="27">
        <f>'Retention Calcs'!B39</f>
        <v>7</v>
      </c>
      <c r="G14" s="26">
        <f t="shared" si="0"/>
        <v>0</v>
      </c>
      <c r="H14" s="28">
        <f>'13 Meade'!O5</f>
        <v>0</v>
      </c>
      <c r="I14" s="27">
        <f>'Retention Calcs'!B39</f>
        <v>7</v>
      </c>
      <c r="J14" s="28">
        <f t="shared" si="1"/>
        <v>0</v>
      </c>
    </row>
    <row r="15" spans="1:10" s="29" customFormat="1" ht="30">
      <c r="A15" s="4" t="s">
        <v>65</v>
      </c>
      <c r="B15" s="3" t="s">
        <v>16</v>
      </c>
      <c r="C15" s="4" t="s">
        <v>115</v>
      </c>
      <c r="D15" s="43" t="s">
        <v>142</v>
      </c>
      <c r="E15" s="34">
        <v>0</v>
      </c>
      <c r="F15" s="27">
        <v>0</v>
      </c>
      <c r="G15" s="26">
        <f t="shared" si="0"/>
        <v>0</v>
      </c>
      <c r="H15" s="28">
        <v>0</v>
      </c>
      <c r="I15" s="27">
        <v>0</v>
      </c>
      <c r="J15" s="28">
        <f t="shared" si="1"/>
        <v>0</v>
      </c>
    </row>
    <row r="16" spans="1:10" s="29" customFormat="1" ht="30">
      <c r="A16" s="4" t="s">
        <v>66</v>
      </c>
      <c r="B16" s="3" t="s">
        <v>17</v>
      </c>
      <c r="C16" s="4" t="s">
        <v>115</v>
      </c>
      <c r="D16" s="43" t="s">
        <v>142</v>
      </c>
      <c r="E16" s="34">
        <v>0</v>
      </c>
      <c r="F16" s="27">
        <v>0</v>
      </c>
      <c r="G16" s="26">
        <f t="shared" si="0"/>
        <v>0</v>
      </c>
      <c r="H16" s="28">
        <v>0</v>
      </c>
      <c r="I16" s="27">
        <v>0</v>
      </c>
      <c r="J16" s="28">
        <f t="shared" si="1"/>
        <v>0</v>
      </c>
    </row>
    <row r="17" spans="1:10" s="29" customFormat="1" ht="30">
      <c r="A17" s="4" t="s">
        <v>67</v>
      </c>
      <c r="B17" s="3" t="s">
        <v>18</v>
      </c>
      <c r="C17" s="4" t="s">
        <v>115</v>
      </c>
      <c r="D17" s="43" t="s">
        <v>142</v>
      </c>
      <c r="E17" s="34">
        <v>0</v>
      </c>
      <c r="F17" s="27">
        <v>0</v>
      </c>
      <c r="G17" s="26">
        <f t="shared" si="0"/>
        <v>0</v>
      </c>
      <c r="H17" s="28">
        <v>0</v>
      </c>
      <c r="I17" s="27">
        <v>0</v>
      </c>
      <c r="J17" s="28">
        <f t="shared" si="1"/>
        <v>0</v>
      </c>
    </row>
    <row r="18" spans="1:10" s="29" customFormat="1" ht="30">
      <c r="A18" s="4" t="s">
        <v>68</v>
      </c>
      <c r="B18" s="3" t="s">
        <v>19</v>
      </c>
      <c r="C18" s="4" t="s">
        <v>115</v>
      </c>
      <c r="D18" s="43" t="s">
        <v>142</v>
      </c>
      <c r="E18" s="34">
        <v>0</v>
      </c>
      <c r="F18" s="27">
        <v>0</v>
      </c>
      <c r="G18" s="26">
        <f t="shared" si="0"/>
        <v>0</v>
      </c>
      <c r="H18" s="28">
        <v>0</v>
      </c>
      <c r="I18" s="27">
        <v>0</v>
      </c>
      <c r="J18" s="28">
        <f t="shared" si="1"/>
        <v>0</v>
      </c>
    </row>
    <row r="19" spans="1:10" s="29" customFormat="1">
      <c r="A19" s="4" t="s">
        <v>69</v>
      </c>
      <c r="B19" s="3" t="s">
        <v>20</v>
      </c>
      <c r="C19" s="4" t="s">
        <v>115</v>
      </c>
      <c r="D19" s="42">
        <f>'18 Osceola E'!C4</f>
        <v>0.71737908993999988</v>
      </c>
      <c r="E19" s="34">
        <f>'18 Osceola E'!N4</f>
        <v>7</v>
      </c>
      <c r="F19" s="27">
        <f>'Retention Calcs'!B43</f>
        <v>26</v>
      </c>
      <c r="G19" s="26">
        <f t="shared" si="0"/>
        <v>2</v>
      </c>
      <c r="H19" s="28">
        <f>'18 Osceola E'!O4</f>
        <v>1</v>
      </c>
      <c r="I19" s="27">
        <f>'Retention Calcs'!B43</f>
        <v>26</v>
      </c>
      <c r="J19" s="28">
        <f t="shared" si="1"/>
        <v>0.3</v>
      </c>
    </row>
    <row r="20" spans="1:10" s="29" customFormat="1" ht="30">
      <c r="A20" s="4" t="s">
        <v>70</v>
      </c>
      <c r="B20" s="3" t="s">
        <v>21</v>
      </c>
      <c r="C20" s="4" t="s">
        <v>115</v>
      </c>
      <c r="D20" s="43" t="s">
        <v>142</v>
      </c>
      <c r="E20" s="34">
        <v>0</v>
      </c>
      <c r="F20" s="27">
        <v>0</v>
      </c>
      <c r="G20" s="26">
        <f t="shared" si="0"/>
        <v>0</v>
      </c>
      <c r="H20" s="28">
        <v>0</v>
      </c>
      <c r="I20" s="27">
        <v>0</v>
      </c>
      <c r="J20" s="28">
        <f t="shared" si="1"/>
        <v>0</v>
      </c>
    </row>
    <row r="21" spans="1:10" s="29" customFormat="1" ht="30">
      <c r="A21" s="4" t="s">
        <v>71</v>
      </c>
      <c r="B21" s="3" t="s">
        <v>22</v>
      </c>
      <c r="C21" s="4" t="s">
        <v>115</v>
      </c>
      <c r="D21" s="43" t="s">
        <v>142</v>
      </c>
      <c r="E21" s="34">
        <v>0</v>
      </c>
      <c r="F21" s="27">
        <v>0</v>
      </c>
      <c r="G21" s="26">
        <f t="shared" si="0"/>
        <v>0</v>
      </c>
      <c r="H21" s="28">
        <v>0</v>
      </c>
      <c r="I21" s="27">
        <v>0</v>
      </c>
      <c r="J21" s="28">
        <f t="shared" si="1"/>
        <v>0</v>
      </c>
    </row>
    <row r="22" spans="1:10" s="29" customFormat="1">
      <c r="A22" s="4" t="s">
        <v>72</v>
      </c>
      <c r="B22" s="3" t="s">
        <v>23</v>
      </c>
      <c r="C22" s="4" t="s">
        <v>115</v>
      </c>
      <c r="D22" s="41">
        <f>'21 4th St North N'!C4</f>
        <v>0.14523758675330001</v>
      </c>
      <c r="E22" s="34">
        <f>'21 4th St North N'!N4</f>
        <v>2</v>
      </c>
      <c r="F22" s="27">
        <f>'Retention Calcs'!B47</f>
        <v>44</v>
      </c>
      <c r="G22" s="26">
        <f t="shared" si="0"/>
        <v>1</v>
      </c>
      <c r="H22" s="28">
        <f>'21 4th St North N'!O4</f>
        <v>0.6</v>
      </c>
      <c r="I22" s="27">
        <f>'Retention Calcs'!B47</f>
        <v>44</v>
      </c>
      <c r="J22" s="28">
        <f t="shared" si="1"/>
        <v>0.3</v>
      </c>
    </row>
    <row r="23" spans="1:10" s="29" customFormat="1">
      <c r="A23" s="4" t="s">
        <v>73</v>
      </c>
      <c r="B23" s="3" t="s">
        <v>24</v>
      </c>
      <c r="C23" s="4" t="s">
        <v>115</v>
      </c>
      <c r="D23" s="42">
        <f>'22 4th St North S'!C6</f>
        <v>0.5108794903367716</v>
      </c>
      <c r="E23" s="34">
        <f>'22 4th St North S'!N6</f>
        <v>8</v>
      </c>
      <c r="F23" s="27">
        <f>'Retention Calcs'!B51</f>
        <v>24</v>
      </c>
      <c r="G23" s="26">
        <f t="shared" si="0"/>
        <v>2</v>
      </c>
      <c r="H23" s="28">
        <f>'22 4th St North S'!O6</f>
        <v>1.9</v>
      </c>
      <c r="I23" s="27">
        <f>'Retention Calcs'!B51</f>
        <v>24</v>
      </c>
      <c r="J23" s="28">
        <f t="shared" si="1"/>
        <v>0.5</v>
      </c>
    </row>
    <row r="24" spans="1:10" s="29" customFormat="1" ht="30">
      <c r="A24" s="4" t="s">
        <v>74</v>
      </c>
      <c r="B24" s="3" t="s">
        <v>25</v>
      </c>
      <c r="C24" s="4" t="s">
        <v>115</v>
      </c>
      <c r="D24" s="43" t="s">
        <v>142</v>
      </c>
      <c r="E24" s="34">
        <v>0</v>
      </c>
      <c r="F24" s="27">
        <v>0</v>
      </c>
      <c r="G24" s="26">
        <f t="shared" si="0"/>
        <v>0</v>
      </c>
      <c r="H24" s="28">
        <v>0</v>
      </c>
      <c r="I24" s="27">
        <v>0</v>
      </c>
      <c r="J24" s="28">
        <f t="shared" si="1"/>
        <v>0</v>
      </c>
    </row>
    <row r="25" spans="1:10" s="29" customFormat="1" ht="30">
      <c r="A25" s="4" t="s">
        <v>75</v>
      </c>
      <c r="B25" s="3" t="s">
        <v>26</v>
      </c>
      <c r="C25" s="4" t="s">
        <v>115</v>
      </c>
      <c r="D25" s="43" t="s">
        <v>142</v>
      </c>
      <c r="E25" s="34">
        <v>0</v>
      </c>
      <c r="F25" s="27">
        <v>0</v>
      </c>
      <c r="G25" s="26">
        <f t="shared" si="0"/>
        <v>0</v>
      </c>
      <c r="H25" s="28">
        <v>0</v>
      </c>
      <c r="I25" s="27">
        <v>0</v>
      </c>
      <c r="J25" s="28">
        <f t="shared" si="1"/>
        <v>0</v>
      </c>
    </row>
    <row r="26" spans="1:10" s="29" customFormat="1" ht="30">
      <c r="A26" s="4" t="s">
        <v>76</v>
      </c>
      <c r="B26" s="3" t="s">
        <v>27</v>
      </c>
      <c r="C26" s="4" t="s">
        <v>115</v>
      </c>
      <c r="D26" s="43" t="s">
        <v>142</v>
      </c>
      <c r="E26" s="34">
        <v>0</v>
      </c>
      <c r="F26" s="27">
        <v>0</v>
      </c>
      <c r="G26" s="26">
        <f t="shared" si="0"/>
        <v>0</v>
      </c>
      <c r="H26" s="28">
        <v>0</v>
      </c>
      <c r="I26" s="27">
        <v>0</v>
      </c>
      <c r="J26" s="28">
        <f t="shared" si="1"/>
        <v>0</v>
      </c>
    </row>
    <row r="27" spans="1:10" s="29" customFormat="1">
      <c r="A27" s="4" t="s">
        <v>77</v>
      </c>
      <c r="B27" s="3" t="s">
        <v>28</v>
      </c>
      <c r="C27" s="4" t="s">
        <v>115</v>
      </c>
      <c r="D27" s="42">
        <f>'26 3rd St South N'!C2</f>
        <v>0.45317756976500001</v>
      </c>
      <c r="E27" s="34">
        <f>'26 3rd St South N'!N2</f>
        <v>4</v>
      </c>
      <c r="F27" s="27">
        <f>'Retention Calcs'!B55</f>
        <v>24</v>
      </c>
      <c r="G27" s="26">
        <f t="shared" si="0"/>
        <v>1</v>
      </c>
      <c r="H27" s="28">
        <f>'26 3rd St South N'!O2</f>
        <v>0.6</v>
      </c>
      <c r="I27" s="27">
        <f>'Retention Calcs'!B55</f>
        <v>24</v>
      </c>
      <c r="J27" s="28">
        <f t="shared" si="1"/>
        <v>0.1</v>
      </c>
    </row>
    <row r="28" spans="1:10" s="29" customFormat="1">
      <c r="A28" s="4" t="s">
        <v>78</v>
      </c>
      <c r="B28" s="3" t="s">
        <v>29</v>
      </c>
      <c r="C28" s="4" t="s">
        <v>115</v>
      </c>
      <c r="D28" s="42">
        <f>'27 3rd St South S'!C4</f>
        <v>2.1019988619854999</v>
      </c>
      <c r="E28" s="34">
        <f>'27 3rd St South S'!N4</f>
        <v>12</v>
      </c>
      <c r="F28" s="27">
        <f>'Retention Calcs'!B59</f>
        <v>22</v>
      </c>
      <c r="G28" s="26">
        <f t="shared" si="0"/>
        <v>3</v>
      </c>
      <c r="H28" s="28">
        <f>'27 3rd St South S'!O4</f>
        <v>1.5</v>
      </c>
      <c r="I28" s="27">
        <f>'Retention Calcs'!B59</f>
        <v>22</v>
      </c>
      <c r="J28" s="28">
        <f t="shared" si="1"/>
        <v>0.3</v>
      </c>
    </row>
    <row r="29" spans="1:10" s="29" customFormat="1" ht="30">
      <c r="A29" s="4" t="s">
        <v>79</v>
      </c>
      <c r="B29" s="3" t="s">
        <v>30</v>
      </c>
      <c r="C29" s="4" t="s">
        <v>115</v>
      </c>
      <c r="D29" s="43" t="s">
        <v>142</v>
      </c>
      <c r="E29" s="34">
        <v>0</v>
      </c>
      <c r="F29" s="27">
        <v>0</v>
      </c>
      <c r="G29" s="26">
        <f t="shared" si="0"/>
        <v>0</v>
      </c>
      <c r="H29" s="28">
        <v>0</v>
      </c>
      <c r="I29" s="27">
        <v>0</v>
      </c>
      <c r="J29" s="28">
        <f t="shared" si="1"/>
        <v>0</v>
      </c>
    </row>
    <row r="30" spans="1:10" s="29" customFormat="1" ht="30">
      <c r="A30" s="4" t="s">
        <v>80</v>
      </c>
      <c r="B30" s="3" t="s">
        <v>31</v>
      </c>
      <c r="C30" s="4" t="s">
        <v>115</v>
      </c>
      <c r="D30" s="43" t="s">
        <v>142</v>
      </c>
      <c r="E30" s="34">
        <v>0</v>
      </c>
      <c r="F30" s="27">
        <v>0</v>
      </c>
      <c r="G30" s="26">
        <f t="shared" si="0"/>
        <v>0</v>
      </c>
      <c r="H30" s="28">
        <v>0</v>
      </c>
      <c r="I30" s="27">
        <v>0</v>
      </c>
      <c r="J30" s="28">
        <f t="shared" si="1"/>
        <v>0</v>
      </c>
    </row>
    <row r="31" spans="1:10" s="29" customFormat="1" ht="30">
      <c r="A31" s="4" t="s">
        <v>81</v>
      </c>
      <c r="B31" s="3" t="s">
        <v>32</v>
      </c>
      <c r="C31" s="4" t="s">
        <v>115</v>
      </c>
      <c r="D31" s="43" t="s">
        <v>142</v>
      </c>
      <c r="E31" s="34">
        <v>0</v>
      </c>
      <c r="F31" s="27">
        <v>0</v>
      </c>
      <c r="G31" s="26">
        <f t="shared" si="0"/>
        <v>0</v>
      </c>
      <c r="H31" s="28">
        <v>0</v>
      </c>
      <c r="I31" s="27">
        <v>0</v>
      </c>
      <c r="J31" s="28">
        <f t="shared" si="1"/>
        <v>0</v>
      </c>
    </row>
    <row r="32" spans="1:10" s="29" customFormat="1" ht="30">
      <c r="A32" s="4" t="s">
        <v>82</v>
      </c>
      <c r="B32" s="3" t="s">
        <v>33</v>
      </c>
      <c r="C32" s="4" t="s">
        <v>115</v>
      </c>
      <c r="D32" s="43" t="s">
        <v>142</v>
      </c>
      <c r="E32" s="34">
        <v>0</v>
      </c>
      <c r="F32" s="27">
        <v>0</v>
      </c>
      <c r="G32" s="26">
        <f t="shared" si="0"/>
        <v>0</v>
      </c>
      <c r="H32" s="28">
        <v>0</v>
      </c>
      <c r="I32" s="27">
        <v>0</v>
      </c>
      <c r="J32" s="28">
        <f t="shared" si="1"/>
        <v>0</v>
      </c>
    </row>
    <row r="33" spans="1:10" s="29" customFormat="1" ht="30">
      <c r="A33" s="4" t="s">
        <v>83</v>
      </c>
      <c r="B33" s="3" t="s">
        <v>34</v>
      </c>
      <c r="C33" s="4" t="s">
        <v>115</v>
      </c>
      <c r="D33" s="43" t="s">
        <v>142</v>
      </c>
      <c r="E33" s="34">
        <v>0</v>
      </c>
      <c r="F33" s="27">
        <v>0</v>
      </c>
      <c r="G33" s="26">
        <f t="shared" si="0"/>
        <v>0</v>
      </c>
      <c r="H33" s="28">
        <v>0</v>
      </c>
      <c r="I33" s="27">
        <v>0</v>
      </c>
      <c r="J33" s="28">
        <f t="shared" si="1"/>
        <v>0</v>
      </c>
    </row>
    <row r="34" spans="1:10" s="29" customFormat="1" ht="30">
      <c r="A34" s="4" t="s">
        <v>84</v>
      </c>
      <c r="B34" s="3" t="s">
        <v>35</v>
      </c>
      <c r="C34" s="4" t="s">
        <v>115</v>
      </c>
      <c r="D34" s="43" t="s">
        <v>142</v>
      </c>
      <c r="E34" s="34">
        <v>0</v>
      </c>
      <c r="F34" s="27">
        <v>0</v>
      </c>
      <c r="G34" s="26">
        <f t="shared" si="0"/>
        <v>0</v>
      </c>
      <c r="H34" s="28">
        <v>0</v>
      </c>
      <c r="I34" s="27">
        <v>0</v>
      </c>
      <c r="J34" s="28">
        <f t="shared" si="1"/>
        <v>0</v>
      </c>
    </row>
    <row r="35" spans="1:10" s="29" customFormat="1" ht="30">
      <c r="A35" s="4" t="s">
        <v>85</v>
      </c>
      <c r="B35" s="3" t="s">
        <v>36</v>
      </c>
      <c r="C35" s="4" t="s">
        <v>115</v>
      </c>
      <c r="D35" s="43" t="s">
        <v>142</v>
      </c>
      <c r="E35" s="34">
        <v>0</v>
      </c>
      <c r="F35" s="27">
        <v>0</v>
      </c>
      <c r="G35" s="26">
        <f t="shared" si="0"/>
        <v>0</v>
      </c>
      <c r="H35" s="28">
        <v>0</v>
      </c>
      <c r="I35" s="27">
        <v>0</v>
      </c>
      <c r="J35" s="28">
        <f t="shared" si="1"/>
        <v>0</v>
      </c>
    </row>
    <row r="36" spans="1:10" ht="30">
      <c r="A36" s="4" t="s">
        <v>86</v>
      </c>
      <c r="B36" s="3" t="s">
        <v>37</v>
      </c>
      <c r="C36" s="4" t="s">
        <v>115</v>
      </c>
      <c r="D36" s="43" t="s">
        <v>143</v>
      </c>
      <c r="E36" s="34">
        <v>0</v>
      </c>
      <c r="F36" s="27">
        <v>0</v>
      </c>
      <c r="G36" s="26">
        <f t="shared" si="0"/>
        <v>0</v>
      </c>
      <c r="H36" s="28">
        <v>0</v>
      </c>
      <c r="I36" s="27">
        <v>0</v>
      </c>
      <c r="J36" s="28">
        <f t="shared" si="1"/>
        <v>0</v>
      </c>
    </row>
    <row r="37" spans="1:10" ht="30">
      <c r="A37" s="4" t="s">
        <v>87</v>
      </c>
      <c r="B37" s="3" t="s">
        <v>38</v>
      </c>
      <c r="C37" s="4" t="s">
        <v>115</v>
      </c>
      <c r="D37" s="43" t="s">
        <v>143</v>
      </c>
      <c r="E37" s="34">
        <v>0</v>
      </c>
      <c r="F37" s="27">
        <v>0</v>
      </c>
      <c r="G37" s="26">
        <f t="shared" si="0"/>
        <v>0</v>
      </c>
      <c r="H37" s="28">
        <v>0</v>
      </c>
      <c r="I37" s="27">
        <v>0</v>
      </c>
      <c r="J37" s="28">
        <f t="shared" si="1"/>
        <v>0</v>
      </c>
    </row>
    <row r="38" spans="1:10" ht="30">
      <c r="A38" s="4" t="s">
        <v>88</v>
      </c>
      <c r="B38" s="3" t="s">
        <v>39</v>
      </c>
      <c r="C38" s="4" t="s">
        <v>115</v>
      </c>
      <c r="D38" s="43" t="s">
        <v>143</v>
      </c>
      <c r="E38" s="34">
        <v>0</v>
      </c>
      <c r="F38" s="27">
        <v>0</v>
      </c>
      <c r="G38" s="26">
        <f t="shared" si="0"/>
        <v>0</v>
      </c>
      <c r="H38" s="28">
        <v>0</v>
      </c>
      <c r="I38" s="27">
        <v>0</v>
      </c>
      <c r="J38" s="28">
        <f t="shared" si="1"/>
        <v>0</v>
      </c>
    </row>
    <row r="39" spans="1:10">
      <c r="A39" s="4" t="s">
        <v>89</v>
      </c>
      <c r="B39" s="4" t="s">
        <v>40</v>
      </c>
      <c r="C39" s="4" t="s">
        <v>115</v>
      </c>
      <c r="D39" s="42">
        <f>'38 Holiday Lane'!C11</f>
        <v>5.1565059150024926</v>
      </c>
      <c r="E39" s="34">
        <f>'38 Holiday Lane'!N11</f>
        <v>70</v>
      </c>
      <c r="F39" s="27">
        <f>'Retention Calcs'!B63</f>
        <v>48</v>
      </c>
      <c r="G39" s="26">
        <f t="shared" si="0"/>
        <v>34</v>
      </c>
      <c r="H39" s="28">
        <f>'38 Holiday Lane'!O11</f>
        <v>15.3</v>
      </c>
      <c r="I39" s="27">
        <f>'Retention Calcs'!B63</f>
        <v>48</v>
      </c>
      <c r="J39" s="28">
        <f t="shared" si="1"/>
        <v>7.3</v>
      </c>
    </row>
    <row r="40" spans="1:10">
      <c r="A40" s="4" t="s">
        <v>90</v>
      </c>
      <c r="B40" s="4" t="s">
        <v>41</v>
      </c>
      <c r="C40" s="4" t="s">
        <v>115</v>
      </c>
      <c r="D40" s="42">
        <f>'39 S Banana_St Lucie'!C8</f>
        <v>4.71806720788934</v>
      </c>
      <c r="E40" s="34">
        <f>'39 S Banana_St Lucie'!N8</f>
        <v>60</v>
      </c>
      <c r="F40" s="27">
        <f>'Retention Calcs'!B67</f>
        <v>29</v>
      </c>
      <c r="G40" s="26">
        <f t="shared" si="0"/>
        <v>17</v>
      </c>
      <c r="H40" s="28">
        <f>'39 S Banana_St Lucie'!O8</f>
        <v>13.9</v>
      </c>
      <c r="I40" s="27">
        <f>'Retention Calcs'!B67</f>
        <v>29</v>
      </c>
      <c r="J40" s="28">
        <f t="shared" si="1"/>
        <v>4</v>
      </c>
    </row>
    <row r="41" spans="1:10">
      <c r="A41" s="4" t="s">
        <v>91</v>
      </c>
      <c r="B41" s="4" t="s">
        <v>41</v>
      </c>
      <c r="C41" s="4" t="s">
        <v>115</v>
      </c>
      <c r="D41" s="42">
        <f>'40 S Banana_St Lucie'!C6</f>
        <v>2.1660174942447998</v>
      </c>
      <c r="E41" s="34">
        <f>'40 S Banana_St Lucie'!N6</f>
        <v>10</v>
      </c>
      <c r="F41" s="27">
        <f>'Retention Calcs'!B71</f>
        <v>41</v>
      </c>
      <c r="G41" s="26">
        <f t="shared" si="0"/>
        <v>4</v>
      </c>
      <c r="H41" s="28">
        <f>'40 S Banana_St Lucie'!O6</f>
        <v>1</v>
      </c>
      <c r="I41" s="27">
        <f>'Retention Calcs'!B71</f>
        <v>41</v>
      </c>
      <c r="J41" s="28">
        <f t="shared" si="1"/>
        <v>0.4</v>
      </c>
    </row>
    <row r="42" spans="1:10">
      <c r="A42" s="4" t="s">
        <v>92</v>
      </c>
      <c r="B42" s="4" t="s">
        <v>42</v>
      </c>
      <c r="C42" s="4" t="s">
        <v>116</v>
      </c>
      <c r="D42" s="42">
        <f>'41 Banana River Ret'!C4</f>
        <v>1.14184905821705</v>
      </c>
      <c r="E42" s="34">
        <f>'41 Banana River Ret'!N4</f>
        <v>18</v>
      </c>
      <c r="F42" s="27">
        <v>10</v>
      </c>
      <c r="G42" s="26">
        <f t="shared" si="0"/>
        <v>2</v>
      </c>
      <c r="H42" s="28">
        <f>'41 Banana River Ret'!O4</f>
        <v>4.3</v>
      </c>
      <c r="I42" s="27">
        <v>10</v>
      </c>
      <c r="J42" s="28">
        <f t="shared" si="1"/>
        <v>0.4</v>
      </c>
    </row>
    <row r="43" spans="1:10">
      <c r="A43" s="4" t="s">
        <v>93</v>
      </c>
      <c r="B43" s="4" t="s">
        <v>42</v>
      </c>
      <c r="C43" s="4" t="s">
        <v>116</v>
      </c>
      <c r="D43" s="42">
        <f>'42 Banana River Ret'!C5</f>
        <v>1.3623591784940501</v>
      </c>
      <c r="E43" s="34">
        <f>'42 Banana River Ret'!N5</f>
        <v>20</v>
      </c>
      <c r="F43" s="27">
        <v>10</v>
      </c>
      <c r="G43" s="26">
        <f t="shared" si="0"/>
        <v>2</v>
      </c>
      <c r="H43" s="28">
        <f>'42 Banana River Ret'!O5</f>
        <v>5.0999999999999996</v>
      </c>
      <c r="I43" s="27">
        <v>10</v>
      </c>
      <c r="J43" s="28">
        <f t="shared" si="1"/>
        <v>0.5</v>
      </c>
    </row>
    <row r="44" spans="1:10">
      <c r="A44" s="4" t="s">
        <v>94</v>
      </c>
      <c r="B44" s="4" t="s">
        <v>43</v>
      </c>
      <c r="C44" s="4" t="s">
        <v>115</v>
      </c>
      <c r="D44" s="42">
        <f>'43 Minutemen_Country Club'!C4</f>
        <v>3.2035918713070002</v>
      </c>
      <c r="E44" s="34">
        <f>'43 Minutemen_Country Club'!N4</f>
        <v>44</v>
      </c>
      <c r="F44" s="27">
        <f>'Retention Calcs'!B75</f>
        <v>29</v>
      </c>
      <c r="G44" s="26">
        <f t="shared" si="0"/>
        <v>13</v>
      </c>
      <c r="H44" s="28">
        <f>'43 Minutemen_Country Club'!O4</f>
        <v>10.6</v>
      </c>
      <c r="I44" s="27">
        <f>'Retention Calcs'!B75</f>
        <v>29</v>
      </c>
      <c r="J44" s="28">
        <f t="shared" si="1"/>
        <v>3.1</v>
      </c>
    </row>
    <row r="45" spans="1:10">
      <c r="A45" s="4" t="s">
        <v>95</v>
      </c>
      <c r="B45" s="4" t="s">
        <v>44</v>
      </c>
      <c r="C45" s="4" t="s">
        <v>115</v>
      </c>
      <c r="D45" s="42">
        <f>'44 Palm Av'!C7</f>
        <v>1.1770892299879201</v>
      </c>
      <c r="E45" s="34">
        <f>'44 Palm Av'!N7</f>
        <v>2</v>
      </c>
      <c r="F45" s="27">
        <f>'Retention Calcs'!B79</f>
        <v>94</v>
      </c>
      <c r="G45" s="26">
        <f t="shared" si="0"/>
        <v>2</v>
      </c>
      <c r="H45" s="28">
        <f>'44 Palm Av'!O7</f>
        <v>0.1</v>
      </c>
      <c r="I45" s="27">
        <f>'Retention Calcs'!B79</f>
        <v>94</v>
      </c>
      <c r="J45" s="28">
        <f t="shared" si="1"/>
        <v>0.1</v>
      </c>
    </row>
    <row r="46" spans="1:10">
      <c r="A46" s="4" t="s">
        <v>96</v>
      </c>
      <c r="B46" s="4" t="s">
        <v>45</v>
      </c>
      <c r="C46" s="4" t="s">
        <v>115</v>
      </c>
      <c r="D46" s="42">
        <f>'45 Minutemen_CBHS'!C12</f>
        <v>1.268665545103699</v>
      </c>
      <c r="E46" s="34">
        <f>'45 Minutemen_CBHS'!N12</f>
        <v>20</v>
      </c>
      <c r="F46" s="27">
        <f>'Retention Calcs'!B83</f>
        <v>100</v>
      </c>
      <c r="G46" s="26">
        <f t="shared" si="0"/>
        <v>20</v>
      </c>
      <c r="H46" s="28">
        <f>'45 Minutemen_CBHS'!O12</f>
        <v>4.8000000000000007</v>
      </c>
      <c r="I46" s="27">
        <f>'Retention Calcs'!B83</f>
        <v>100</v>
      </c>
      <c r="J46" s="28">
        <f t="shared" si="1"/>
        <v>4.8</v>
      </c>
    </row>
    <row r="47" spans="1:10">
      <c r="A47" s="4" t="s">
        <v>97</v>
      </c>
      <c r="B47" s="4" t="s">
        <v>46</v>
      </c>
      <c r="C47" s="4" t="s">
        <v>115</v>
      </c>
      <c r="D47" s="42">
        <f>'46 Minutemen_PW Complex'!C7</f>
        <v>1.9298143467841999</v>
      </c>
      <c r="E47" s="34">
        <f>'46 Minutemen_PW Complex'!N7</f>
        <v>13</v>
      </c>
      <c r="F47" s="27">
        <f>'Retention Calcs'!B87</f>
        <v>28</v>
      </c>
      <c r="G47" s="26">
        <f t="shared" si="0"/>
        <v>4</v>
      </c>
      <c r="H47" s="28">
        <f>'46 Minutemen_PW Complex'!O7</f>
        <v>2.8</v>
      </c>
      <c r="I47" s="27">
        <f>'Retention Calcs'!B87</f>
        <v>28</v>
      </c>
      <c r="J47" s="28">
        <f t="shared" si="1"/>
        <v>0.8</v>
      </c>
    </row>
    <row r="48" spans="1:10">
      <c r="A48" s="4" t="s">
        <v>98</v>
      </c>
      <c r="B48" s="4" t="s">
        <v>47</v>
      </c>
      <c r="C48" s="4" t="s">
        <v>115</v>
      </c>
      <c r="D48" s="42">
        <f>'47 Tom Warriner'!C6</f>
        <v>0.91241048479548992</v>
      </c>
      <c r="E48" s="34">
        <f>'47 Tom Warriner'!N6</f>
        <v>5</v>
      </c>
      <c r="F48" s="27">
        <f>'Retention Calcs'!B91</f>
        <v>51</v>
      </c>
      <c r="G48" s="26">
        <f t="shared" si="0"/>
        <v>3</v>
      </c>
      <c r="H48" s="28">
        <f>'47 Tom Warriner'!O6</f>
        <v>0.70000000000000007</v>
      </c>
      <c r="I48" s="27">
        <f>'Retention Calcs'!B91</f>
        <v>51</v>
      </c>
      <c r="J48" s="28">
        <f t="shared" si="1"/>
        <v>0.4</v>
      </c>
    </row>
    <row r="49" spans="1:10">
      <c r="A49" s="4" t="s">
        <v>99</v>
      </c>
      <c r="B49" s="4" t="s">
        <v>48</v>
      </c>
      <c r="C49" s="4" t="s">
        <v>115</v>
      </c>
      <c r="D49" s="42">
        <f>'48 Shepard Dr'!C9</f>
        <v>3.1571184307147009</v>
      </c>
      <c r="E49" s="34">
        <f>'48 Shepard Dr'!N9</f>
        <v>40</v>
      </c>
      <c r="F49" s="27">
        <f>'Retention Calcs'!B95</f>
        <v>40</v>
      </c>
      <c r="G49" s="26">
        <f t="shared" si="0"/>
        <v>16</v>
      </c>
      <c r="H49" s="28">
        <f>'48 Shepard Dr'!O9</f>
        <v>8.9</v>
      </c>
      <c r="I49" s="27">
        <f>'Retention Calcs'!B95</f>
        <v>40</v>
      </c>
      <c r="J49" s="28">
        <f t="shared" si="1"/>
        <v>3.6</v>
      </c>
    </row>
    <row r="50" spans="1:10">
      <c r="A50" s="4" t="s">
        <v>100</v>
      </c>
      <c r="B50" s="4" t="s">
        <v>48</v>
      </c>
      <c r="C50" s="4" t="s">
        <v>115</v>
      </c>
      <c r="D50" s="42">
        <f>'49 Shepard Dr'!C10</f>
        <v>2.3805922427734414</v>
      </c>
      <c r="E50" s="34">
        <f>'49 Shepard Dr'!N10</f>
        <v>32</v>
      </c>
      <c r="F50" s="27">
        <f>'Retention Calcs'!B99</f>
        <v>30</v>
      </c>
      <c r="G50" s="26">
        <f t="shared" si="0"/>
        <v>10</v>
      </c>
      <c r="H50" s="28">
        <f>'49 Shepard Dr'!O10</f>
        <v>6.6000000000000005</v>
      </c>
      <c r="I50" s="27">
        <f>'Retention Calcs'!B99</f>
        <v>30</v>
      </c>
      <c r="J50" s="28">
        <f t="shared" si="1"/>
        <v>2</v>
      </c>
    </row>
    <row r="51" spans="1:10">
      <c r="A51" s="4" t="s">
        <v>101</v>
      </c>
      <c r="B51" s="4" t="s">
        <v>49</v>
      </c>
      <c r="C51" s="4" t="s">
        <v>115</v>
      </c>
      <c r="D51" s="42">
        <f>'50 W Gadsden'!C2</f>
        <v>1.4189811378099999</v>
      </c>
      <c r="E51" s="34">
        <f>'50 W Gadsden'!N2</f>
        <v>13</v>
      </c>
      <c r="F51" s="27">
        <f>'Retention Calcs'!B103</f>
        <v>22</v>
      </c>
      <c r="G51" s="26">
        <f t="shared" si="0"/>
        <v>3</v>
      </c>
      <c r="H51" s="28">
        <f>'50 W Gadsden'!O2</f>
        <v>1.8</v>
      </c>
      <c r="I51" s="27">
        <f>'Retention Calcs'!B103</f>
        <v>22</v>
      </c>
      <c r="J51" s="28">
        <f t="shared" si="1"/>
        <v>0.4</v>
      </c>
    </row>
    <row r="52" spans="1:10">
      <c r="A52" s="4" t="s">
        <v>102</v>
      </c>
      <c r="B52" s="4" t="s">
        <v>50</v>
      </c>
      <c r="C52" s="4" t="s">
        <v>115</v>
      </c>
      <c r="D52" s="42">
        <f>'51 W Pasco'!C2</f>
        <v>1.0332387753100001</v>
      </c>
      <c r="E52" s="34">
        <f>'51 W Pasco'!N2</f>
        <v>9</v>
      </c>
      <c r="F52" s="27">
        <f>'Retention Calcs'!B107</f>
        <v>17</v>
      </c>
      <c r="G52" s="26">
        <f t="shared" si="0"/>
        <v>2</v>
      </c>
      <c r="H52" s="28">
        <f>'51 W Pasco'!O2</f>
        <v>1.3</v>
      </c>
      <c r="I52" s="27">
        <f>'Retention Calcs'!B107</f>
        <v>17</v>
      </c>
      <c r="J52" s="28">
        <f t="shared" si="1"/>
        <v>0.2</v>
      </c>
    </row>
    <row r="53" spans="1:10">
      <c r="A53" s="4" t="s">
        <v>103</v>
      </c>
      <c r="B53" s="4" t="s">
        <v>50</v>
      </c>
      <c r="C53" s="4" t="s">
        <v>115</v>
      </c>
      <c r="D53" s="42">
        <f>'52 W Pasco'!C2</f>
        <v>2.25045780602</v>
      </c>
      <c r="E53" s="34">
        <f>'52 W Pasco'!N2</f>
        <v>21</v>
      </c>
      <c r="F53" s="27">
        <f>'Retention Calcs'!B111</f>
        <v>15</v>
      </c>
      <c r="G53" s="26">
        <f t="shared" si="0"/>
        <v>3</v>
      </c>
      <c r="H53" s="28">
        <f>'52 W Pasco'!O2</f>
        <v>2.9</v>
      </c>
      <c r="I53" s="27">
        <f>'Retention Calcs'!B111</f>
        <v>15</v>
      </c>
      <c r="J53" s="28">
        <f t="shared" si="1"/>
        <v>0.4</v>
      </c>
    </row>
    <row r="54" spans="1:10">
      <c r="A54" s="4" t="s">
        <v>104</v>
      </c>
      <c r="B54" s="4" t="s">
        <v>173</v>
      </c>
      <c r="C54" s="4" t="s">
        <v>117</v>
      </c>
      <c r="D54" s="44" t="s">
        <v>163</v>
      </c>
      <c r="E54" s="44" t="s">
        <v>163</v>
      </c>
      <c r="F54" s="44" t="s">
        <v>163</v>
      </c>
      <c r="G54" s="26">
        <f>'53 Inlet Baskets'!A12</f>
        <v>31.594036949301007</v>
      </c>
      <c r="H54" s="44" t="s">
        <v>163</v>
      </c>
      <c r="I54" s="44" t="s">
        <v>163</v>
      </c>
      <c r="J54" s="28">
        <f>'53 Inlet Baskets'!A16</f>
        <v>10.343060684771167</v>
      </c>
    </row>
    <row r="55" spans="1:10" ht="30">
      <c r="A55" s="4" t="s">
        <v>105</v>
      </c>
      <c r="B55" s="36" t="s">
        <v>145</v>
      </c>
      <c r="C55" s="2" t="s">
        <v>116</v>
      </c>
      <c r="D55" s="44" t="s">
        <v>143</v>
      </c>
      <c r="E55" s="34">
        <v>0</v>
      </c>
      <c r="F55" s="27">
        <v>0</v>
      </c>
      <c r="G55" s="26">
        <f t="shared" ref="G55:G63" si="2">ROUND(E55*F55/100,0)</f>
        <v>0</v>
      </c>
      <c r="H55" s="28">
        <v>0</v>
      </c>
      <c r="I55" s="27">
        <v>0</v>
      </c>
      <c r="J55" s="28">
        <f t="shared" ref="J55:J63" si="3">ROUND(H55*I55/100,1)</f>
        <v>0</v>
      </c>
    </row>
    <row r="56" spans="1:10" ht="30">
      <c r="A56" s="4" t="s">
        <v>106</v>
      </c>
      <c r="B56" s="36" t="s">
        <v>146</v>
      </c>
      <c r="C56" s="2" t="s">
        <v>116</v>
      </c>
      <c r="D56" s="44" t="s">
        <v>143</v>
      </c>
      <c r="E56" s="34">
        <v>0</v>
      </c>
      <c r="F56" s="27">
        <v>0</v>
      </c>
      <c r="G56" s="26">
        <f t="shared" si="2"/>
        <v>0</v>
      </c>
      <c r="H56" s="28">
        <v>0</v>
      </c>
      <c r="I56" s="27">
        <v>0</v>
      </c>
      <c r="J56" s="28">
        <f t="shared" si="3"/>
        <v>0</v>
      </c>
    </row>
    <row r="57" spans="1:10" ht="30">
      <c r="A57" s="4" t="s">
        <v>107</v>
      </c>
      <c r="B57" s="36" t="s">
        <v>147</v>
      </c>
      <c r="C57" s="2" t="s">
        <v>116</v>
      </c>
      <c r="D57" s="44" t="s">
        <v>143</v>
      </c>
      <c r="E57" s="34">
        <v>0</v>
      </c>
      <c r="F57" s="27">
        <v>0</v>
      </c>
      <c r="G57" s="26">
        <f t="shared" si="2"/>
        <v>0</v>
      </c>
      <c r="H57" s="28">
        <v>0</v>
      </c>
      <c r="I57" s="27">
        <v>0</v>
      </c>
      <c r="J57" s="28">
        <f t="shared" si="3"/>
        <v>0</v>
      </c>
    </row>
    <row r="58" spans="1:10" ht="30">
      <c r="A58" s="4" t="s">
        <v>108</v>
      </c>
      <c r="B58" s="36" t="s">
        <v>148</v>
      </c>
      <c r="C58" s="2" t="s">
        <v>116</v>
      </c>
      <c r="D58" s="44" t="s">
        <v>143</v>
      </c>
      <c r="E58" s="34">
        <v>0</v>
      </c>
      <c r="F58" s="27">
        <v>0</v>
      </c>
      <c r="G58" s="26">
        <f t="shared" si="2"/>
        <v>0</v>
      </c>
      <c r="H58" s="28">
        <v>0</v>
      </c>
      <c r="I58" s="27">
        <v>0</v>
      </c>
      <c r="J58" s="28">
        <f t="shared" si="3"/>
        <v>0</v>
      </c>
    </row>
    <row r="59" spans="1:10" ht="30">
      <c r="A59" s="4" t="s">
        <v>109</v>
      </c>
      <c r="B59" s="36" t="s">
        <v>149</v>
      </c>
      <c r="C59" s="2" t="s">
        <v>116</v>
      </c>
      <c r="D59" s="44" t="s">
        <v>143</v>
      </c>
      <c r="E59" s="34">
        <v>0</v>
      </c>
      <c r="F59" s="27">
        <v>0</v>
      </c>
      <c r="G59" s="26">
        <f t="shared" si="2"/>
        <v>0</v>
      </c>
      <c r="H59" s="28">
        <v>0</v>
      </c>
      <c r="I59" s="27">
        <v>0</v>
      </c>
      <c r="J59" s="28">
        <f t="shared" si="3"/>
        <v>0</v>
      </c>
    </row>
    <row r="60" spans="1:10" ht="30">
      <c r="A60" s="4" t="s">
        <v>110</v>
      </c>
      <c r="B60" s="36" t="s">
        <v>150</v>
      </c>
      <c r="C60" s="2" t="s">
        <v>116</v>
      </c>
      <c r="D60" s="44" t="s">
        <v>143</v>
      </c>
      <c r="E60" s="34">
        <v>0</v>
      </c>
      <c r="F60" s="27">
        <v>0</v>
      </c>
      <c r="G60" s="26">
        <f t="shared" si="2"/>
        <v>0</v>
      </c>
      <c r="H60" s="28">
        <v>0</v>
      </c>
      <c r="I60" s="27">
        <v>0</v>
      </c>
      <c r="J60" s="28">
        <f t="shared" si="3"/>
        <v>0</v>
      </c>
    </row>
    <row r="61" spans="1:10" ht="30">
      <c r="A61" s="4" t="s">
        <v>111</v>
      </c>
      <c r="B61" s="36" t="s">
        <v>151</v>
      </c>
      <c r="C61" s="2" t="s">
        <v>116</v>
      </c>
      <c r="D61" s="44" t="s">
        <v>143</v>
      </c>
      <c r="E61" s="34">
        <v>0</v>
      </c>
      <c r="F61" s="27">
        <v>0</v>
      </c>
      <c r="G61" s="26">
        <f t="shared" si="2"/>
        <v>0</v>
      </c>
      <c r="H61" s="28">
        <v>0</v>
      </c>
      <c r="I61" s="27">
        <v>0</v>
      </c>
      <c r="J61" s="28">
        <f t="shared" si="3"/>
        <v>0</v>
      </c>
    </row>
    <row r="62" spans="1:10">
      <c r="A62" s="4" t="s">
        <v>112</v>
      </c>
      <c r="B62" s="4" t="s">
        <v>152</v>
      </c>
      <c r="C62" s="2" t="s">
        <v>116</v>
      </c>
      <c r="D62" s="40">
        <f>'61 Dino Musuem'!C6</f>
        <v>1.2361731756019998</v>
      </c>
      <c r="E62" s="33">
        <f>'61 Dino Musuem'!N6</f>
        <v>11</v>
      </c>
      <c r="F62" s="7">
        <v>10</v>
      </c>
      <c r="G62" s="26">
        <f t="shared" si="2"/>
        <v>1</v>
      </c>
      <c r="H62" s="12">
        <f>'61 Dino Musuem'!O6</f>
        <v>1.4000000000000001</v>
      </c>
      <c r="I62" s="7">
        <v>10</v>
      </c>
      <c r="J62" s="28">
        <f t="shared" si="3"/>
        <v>0.1</v>
      </c>
    </row>
    <row r="63" spans="1:10">
      <c r="A63" s="4" t="s">
        <v>113</v>
      </c>
      <c r="B63" s="4" t="s">
        <v>153</v>
      </c>
      <c r="C63" s="2" t="s">
        <v>116</v>
      </c>
      <c r="D63" s="40">
        <f>'62 N Orlando'!C7</f>
        <v>1.6689021276391003</v>
      </c>
      <c r="E63" s="33">
        <f>'62 N Orlando'!N7</f>
        <v>26</v>
      </c>
      <c r="F63" s="7">
        <v>10</v>
      </c>
      <c r="G63" s="26">
        <f t="shared" si="2"/>
        <v>3</v>
      </c>
      <c r="H63" s="12">
        <f>'62 N Orlando'!O7</f>
        <v>6.4</v>
      </c>
      <c r="I63" s="7">
        <v>10</v>
      </c>
      <c r="J63" s="28">
        <f t="shared" si="3"/>
        <v>0.6</v>
      </c>
    </row>
    <row r="64" spans="1:10">
      <c r="A64" s="4" t="s">
        <v>114</v>
      </c>
      <c r="B64" s="4" t="s">
        <v>162</v>
      </c>
      <c r="C64" s="4" t="s">
        <v>162</v>
      </c>
      <c r="D64" s="44" t="s">
        <v>163</v>
      </c>
      <c r="E64" s="44" t="s">
        <v>163</v>
      </c>
      <c r="F64" s="44" t="s">
        <v>163</v>
      </c>
      <c r="G64" s="26">
        <f>'63 Street Sweeping'!A10</f>
        <v>145.52564012163518</v>
      </c>
      <c r="H64" s="44" t="s">
        <v>163</v>
      </c>
      <c r="I64" s="44" t="s">
        <v>163</v>
      </c>
      <c r="J64" s="28">
        <f>'63 Street Sweeping'!A14</f>
        <v>65.542482558386624</v>
      </c>
    </row>
    <row r="65" spans="1:11" ht="30">
      <c r="A65" s="4" t="s">
        <v>182</v>
      </c>
      <c r="B65" s="52" t="s">
        <v>184</v>
      </c>
      <c r="C65" s="4" t="s">
        <v>183</v>
      </c>
      <c r="D65" s="44" t="s">
        <v>163</v>
      </c>
      <c r="E65" s="53">
        <v>18300</v>
      </c>
      <c r="F65" s="44">
        <v>5.25</v>
      </c>
      <c r="G65" s="26">
        <f>ROUND(E65*F65/100,0)</f>
        <v>961</v>
      </c>
      <c r="H65" s="54">
        <v>3811.5</v>
      </c>
      <c r="I65" s="44">
        <v>5.25</v>
      </c>
      <c r="J65" s="28">
        <f>ROUND(H65*I65/100,1)</f>
        <v>200.1</v>
      </c>
    </row>
    <row r="66" spans="1:11" ht="30">
      <c r="A66" s="4" t="s">
        <v>185</v>
      </c>
      <c r="B66" s="52" t="s">
        <v>186</v>
      </c>
      <c r="C66" s="52" t="s">
        <v>187</v>
      </c>
      <c r="D66" s="44">
        <f>'65 Minutemen Causeway'!C13</f>
        <v>16.2100814426</v>
      </c>
      <c r="E66" s="53">
        <f>'65 Minutemen Causeway'!N13</f>
        <v>330</v>
      </c>
      <c r="F66" s="44">
        <f>'Retention Calcs'!B115</f>
        <v>100</v>
      </c>
      <c r="G66" s="26">
        <f>ROUND(E66*F66/100,0)</f>
        <v>330</v>
      </c>
      <c r="H66" s="54">
        <f>'65 Minutemen Causeway'!O13</f>
        <v>74.2</v>
      </c>
      <c r="I66" s="44">
        <f>'Retention Calcs'!B115</f>
        <v>100</v>
      </c>
      <c r="J66" s="28">
        <f>ROUND(H66*I66/100,1)</f>
        <v>74.2</v>
      </c>
    </row>
    <row r="67" spans="1:11">
      <c r="A67" s="5"/>
      <c r="B67" s="5"/>
      <c r="C67" s="5"/>
    </row>
    <row r="68" spans="1:11">
      <c r="A68" s="5"/>
      <c r="B68" s="5"/>
      <c r="C68" s="5"/>
      <c r="G68" s="37" t="s">
        <v>154</v>
      </c>
      <c r="J68" s="37" t="s">
        <v>155</v>
      </c>
    </row>
    <row r="69" spans="1:11">
      <c r="A69" s="5"/>
      <c r="B69" s="5"/>
      <c r="C69" s="5"/>
      <c r="F69" s="38" t="s">
        <v>156</v>
      </c>
      <c r="G69" s="37">
        <f>SUM(G2:G66)</f>
        <v>2768.1196770709362</v>
      </c>
      <c r="J69" s="39">
        <f>SUM(J2:J66)</f>
        <v>781.98554324315796</v>
      </c>
    </row>
    <row r="70" spans="1:11">
      <c r="A70" s="5"/>
      <c r="B70" s="5"/>
      <c r="C70" s="5"/>
      <c r="E70" s="49"/>
      <c r="F70" s="50" t="s">
        <v>179</v>
      </c>
      <c r="G70" s="39">
        <v>2202.8000000000002</v>
      </c>
      <c r="H70" s="39"/>
      <c r="I70" s="38"/>
      <c r="J70" s="39">
        <v>478.4</v>
      </c>
      <c r="K70" s="38"/>
    </row>
    <row r="71" spans="1:11">
      <c r="A71" s="5"/>
      <c r="B71" s="5"/>
      <c r="C71" s="5"/>
      <c r="E71" s="49"/>
      <c r="F71" s="51" t="s">
        <v>180</v>
      </c>
      <c r="G71" s="39">
        <f>G70-G69</f>
        <v>-565.319677070936</v>
      </c>
      <c r="H71" s="39"/>
      <c r="I71" s="38"/>
      <c r="J71" s="39">
        <f>J70-J69</f>
        <v>-303.58554324315799</v>
      </c>
      <c r="K71" s="38" t="s">
        <v>181</v>
      </c>
    </row>
    <row r="72" spans="1:11">
      <c r="A72" s="5"/>
      <c r="B72" s="5"/>
      <c r="C72" s="5"/>
    </row>
    <row r="73" spans="1:11">
      <c r="A73" s="5"/>
      <c r="B73" s="5"/>
      <c r="C73" s="5"/>
    </row>
    <row r="74" spans="1:11">
      <c r="A74" s="5"/>
      <c r="B74" s="5"/>
      <c r="C74" s="5"/>
    </row>
    <row r="75" spans="1:11">
      <c r="A75" s="5"/>
      <c r="B75" s="5"/>
      <c r="C75" s="5"/>
    </row>
    <row r="76" spans="1:11">
      <c r="B76" s="5"/>
      <c r="C76" s="5"/>
    </row>
    <row r="77" spans="1:11">
      <c r="B77" s="5"/>
      <c r="C77" s="5"/>
    </row>
    <row r="78" spans="1:11">
      <c r="B78" s="5"/>
      <c r="C78" s="5"/>
    </row>
    <row r="79" spans="1:11">
      <c r="B79" s="5"/>
      <c r="C79" s="5"/>
    </row>
    <row r="80" spans="1:11">
      <c r="B80" s="5"/>
      <c r="C80" s="5"/>
    </row>
    <row r="81" spans="2:3">
      <c r="B81" s="6"/>
      <c r="C81" s="5"/>
    </row>
    <row r="82" spans="2:3">
      <c r="B82" s="6"/>
      <c r="C82" s="5"/>
    </row>
    <row r="83" spans="2:3">
      <c r="B83" s="6"/>
      <c r="C83" s="5"/>
    </row>
    <row r="84" spans="2:3">
      <c r="B84" s="6"/>
      <c r="C84" s="5"/>
    </row>
    <row r="85" spans="2:3">
      <c r="B85" s="6"/>
      <c r="C85" s="5"/>
    </row>
    <row r="86" spans="2:3">
      <c r="B86" s="6"/>
      <c r="C86" s="5"/>
    </row>
    <row r="87" spans="2:3">
      <c r="B87" s="6"/>
      <c r="C87" s="5"/>
    </row>
    <row r="88" spans="2:3">
      <c r="B88" s="6"/>
      <c r="C88" s="5"/>
    </row>
    <row r="89" spans="2:3">
      <c r="B89" s="6"/>
      <c r="C89" s="5"/>
    </row>
    <row r="90" spans="2:3">
      <c r="B90" s="6"/>
      <c r="C90" s="5"/>
    </row>
    <row r="91" spans="2:3">
      <c r="B91" s="6"/>
      <c r="C91" s="5"/>
    </row>
    <row r="92" spans="2:3">
      <c r="B92" s="6"/>
      <c r="C92" s="5"/>
    </row>
    <row r="93" spans="2:3">
      <c r="B93" s="6"/>
      <c r="C93" s="5"/>
    </row>
    <row r="94" spans="2:3">
      <c r="B94" s="6"/>
      <c r="C94" s="5"/>
    </row>
    <row r="95" spans="2:3">
      <c r="B95" s="6"/>
      <c r="C95" s="5"/>
    </row>
    <row r="96" spans="2:3">
      <c r="B96" s="6"/>
      <c r="C96" s="5"/>
    </row>
    <row r="97" spans="2:3">
      <c r="B97" s="6"/>
      <c r="C97" s="5"/>
    </row>
    <row r="98" spans="2:3">
      <c r="B98" s="6"/>
      <c r="C98" s="5"/>
    </row>
    <row r="99" spans="2:3">
      <c r="B99" s="6"/>
      <c r="C99" s="5"/>
    </row>
    <row r="100" spans="2:3">
      <c r="B100" s="6"/>
      <c r="C100" s="5"/>
    </row>
    <row r="101" spans="2:3">
      <c r="B101" s="6"/>
      <c r="C101" s="5"/>
    </row>
    <row r="102" spans="2:3">
      <c r="B102" s="6"/>
      <c r="C102" s="5"/>
    </row>
    <row r="103" spans="2:3">
      <c r="B103" s="6"/>
      <c r="C103" s="5"/>
    </row>
    <row r="104" spans="2:3">
      <c r="B104" s="6"/>
      <c r="C104" s="5"/>
    </row>
    <row r="105" spans="2:3">
      <c r="B105" s="6"/>
      <c r="C105" s="5"/>
    </row>
    <row r="106" spans="2:3">
      <c r="B106" s="6"/>
      <c r="C106" s="5"/>
    </row>
    <row r="107" spans="2:3">
      <c r="B107" s="6"/>
      <c r="C107" s="5"/>
    </row>
    <row r="108" spans="2:3">
      <c r="B108" s="6"/>
      <c r="C108" s="5"/>
    </row>
    <row r="109" spans="2:3">
      <c r="B109" s="6"/>
      <c r="C109" s="5"/>
    </row>
    <row r="110" spans="2:3">
      <c r="B110" s="6"/>
      <c r="C110" s="5"/>
    </row>
    <row r="111" spans="2:3">
      <c r="B111" s="6"/>
      <c r="C111" s="5"/>
    </row>
    <row r="112" spans="2:3">
      <c r="B112" s="6"/>
      <c r="C112" s="5"/>
    </row>
    <row r="113" spans="2:3">
      <c r="B113" s="6"/>
      <c r="C113" s="5"/>
    </row>
    <row r="114" spans="2:3">
      <c r="B114" s="6"/>
      <c r="C114" s="5"/>
    </row>
    <row r="115" spans="2:3">
      <c r="B115" s="6"/>
      <c r="C115" s="5"/>
    </row>
    <row r="116" spans="2:3">
      <c r="B116" s="6"/>
      <c r="C116" s="5"/>
    </row>
    <row r="117" spans="2:3">
      <c r="B117" s="6"/>
      <c r="C117" s="5"/>
    </row>
    <row r="118" spans="2:3">
      <c r="B118" s="6"/>
      <c r="C118" s="5"/>
    </row>
    <row r="119" spans="2:3">
      <c r="B119" s="6"/>
      <c r="C119" s="5"/>
    </row>
    <row r="120" spans="2:3">
      <c r="B120" s="6"/>
      <c r="C120" s="5"/>
    </row>
    <row r="121" spans="2:3">
      <c r="B121" s="6"/>
      <c r="C121" s="5"/>
    </row>
    <row r="122" spans="2:3">
      <c r="B122" s="6"/>
      <c r="C122" s="5"/>
    </row>
    <row r="123" spans="2:3">
      <c r="B123" s="6"/>
      <c r="C123" s="5"/>
    </row>
    <row r="124" spans="2:3">
      <c r="B124" s="6"/>
      <c r="C124" s="5"/>
    </row>
    <row r="125" spans="2:3">
      <c r="B125" s="6"/>
      <c r="C125" s="5"/>
    </row>
    <row r="126" spans="2:3">
      <c r="B126" s="6"/>
      <c r="C126" s="5"/>
    </row>
    <row r="127" spans="2:3">
      <c r="B127" s="6"/>
      <c r="C127" s="5"/>
    </row>
    <row r="128" spans="2:3">
      <c r="B128" s="6"/>
      <c r="C128" s="5"/>
    </row>
    <row r="129" spans="2:3">
      <c r="B129" s="6"/>
      <c r="C129" s="5"/>
    </row>
    <row r="130" spans="2:3">
      <c r="B130" s="6"/>
      <c r="C130" s="5"/>
    </row>
    <row r="131" spans="2:3">
      <c r="B131" s="6"/>
      <c r="C131" s="5"/>
    </row>
    <row r="132" spans="2:3">
      <c r="B132" s="6"/>
      <c r="C132" s="5"/>
    </row>
    <row r="133" spans="2:3">
      <c r="B133" s="6"/>
      <c r="C133" s="5"/>
    </row>
    <row r="134" spans="2:3">
      <c r="B134" s="6"/>
      <c r="C134" s="5"/>
    </row>
    <row r="135" spans="2:3">
      <c r="B135" s="6"/>
      <c r="C135" s="5"/>
    </row>
    <row r="136" spans="2:3">
      <c r="B136" s="6"/>
      <c r="C136" s="5"/>
    </row>
    <row r="137" spans="2:3">
      <c r="B137" s="6"/>
      <c r="C137" s="5"/>
    </row>
    <row r="138" spans="2:3">
      <c r="B138" s="6"/>
      <c r="C138" s="5"/>
    </row>
    <row r="139" spans="2:3">
      <c r="B139" s="6"/>
      <c r="C139" s="5"/>
    </row>
    <row r="140" spans="2:3">
      <c r="B140" s="6"/>
      <c r="C140" s="5"/>
    </row>
    <row r="141" spans="2:3">
      <c r="B141" s="6"/>
      <c r="C141" s="5"/>
    </row>
    <row r="142" spans="2:3">
      <c r="B142" s="6"/>
      <c r="C142" s="5"/>
    </row>
    <row r="143" spans="2:3">
      <c r="B143" s="6"/>
      <c r="C143" s="5"/>
    </row>
    <row r="144" spans="2:3">
      <c r="B144" s="6"/>
      <c r="C144" s="5"/>
    </row>
    <row r="145" spans="2:3">
      <c r="B145" s="6"/>
      <c r="C145" s="5"/>
    </row>
    <row r="146" spans="2:3">
      <c r="B146" s="6"/>
      <c r="C146" s="5"/>
    </row>
    <row r="147" spans="2:3">
      <c r="B147" s="6"/>
      <c r="C147" s="5"/>
    </row>
    <row r="148" spans="2:3">
      <c r="B148" s="6"/>
      <c r="C148" s="5"/>
    </row>
    <row r="149" spans="2:3">
      <c r="B149" s="6"/>
      <c r="C149" s="5"/>
    </row>
    <row r="150" spans="2:3">
      <c r="B150" s="6"/>
      <c r="C150" s="5"/>
    </row>
    <row r="151" spans="2:3">
      <c r="B151" s="6"/>
      <c r="C151" s="5"/>
    </row>
    <row r="152" spans="2:3">
      <c r="B152" s="6"/>
      <c r="C152" s="5"/>
    </row>
    <row r="153" spans="2:3">
      <c r="B153" s="6"/>
      <c r="C153" s="5"/>
    </row>
    <row r="154" spans="2:3">
      <c r="B154" s="6"/>
      <c r="C154" s="5"/>
    </row>
    <row r="155" spans="2:3">
      <c r="B155" s="6"/>
      <c r="C155" s="5"/>
    </row>
    <row r="156" spans="2:3">
      <c r="B156" s="6"/>
      <c r="C156" s="5"/>
    </row>
    <row r="157" spans="2:3">
      <c r="B157" s="6"/>
      <c r="C157" s="5"/>
    </row>
    <row r="158" spans="2:3">
      <c r="B158" s="6"/>
      <c r="C158" s="5"/>
    </row>
    <row r="159" spans="2:3">
      <c r="B159" s="6"/>
      <c r="C159" s="5"/>
    </row>
    <row r="160" spans="2:3">
      <c r="B160" s="6"/>
      <c r="C160" s="5"/>
    </row>
    <row r="161" spans="2:3">
      <c r="B161" s="6"/>
      <c r="C161" s="5"/>
    </row>
    <row r="162" spans="2:3">
      <c r="B162" s="6"/>
      <c r="C162" s="5"/>
    </row>
    <row r="163" spans="2:3">
      <c r="B163" s="6"/>
      <c r="C163" s="5"/>
    </row>
    <row r="164" spans="2:3">
      <c r="B164" s="6"/>
      <c r="C164" s="5"/>
    </row>
  </sheetData>
  <pageMargins left="0.7" right="0.7" top="0.75" bottom="0.75" header="0.3" footer="0.3"/>
  <pageSetup scale="69" orientation="landscape" horizontalDpi="0" verticalDpi="0" r:id="rId1"/>
  <headerFooter>
    <oddHeader>&amp;C&amp;"-,Bold"Banana River Lagoon BMAP
Cocoa Beach Projects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1" width="9.85546875" style="21" bestFit="1" customWidth="1"/>
    <col min="2" max="2" width="7.85546875" style="21" bestFit="1" customWidth="1"/>
    <col min="3" max="3" width="13.7109375" style="21" bestFit="1" customWidth="1"/>
    <col min="4" max="4" width="6.5703125" style="17" bestFit="1" customWidth="1"/>
    <col min="5" max="5" width="13.5703125" style="17" bestFit="1" customWidth="1"/>
    <col min="6" max="6" width="9.28515625" style="17" bestFit="1" customWidth="1"/>
    <col min="7" max="7" width="9" style="17" bestFit="1" customWidth="1"/>
    <col min="8" max="8" width="11.140625" style="17" bestFit="1" customWidth="1"/>
    <col min="9" max="10" width="9" style="17" customWidth="1"/>
    <col min="11" max="11" width="12.28515625" style="21" bestFit="1" customWidth="1"/>
    <col min="12" max="12" width="13.28515625" style="21" customWidth="1"/>
    <col min="13" max="13" width="14.7109375" style="22" bestFit="1" customWidth="1"/>
    <col min="14" max="14" width="13.7109375" style="22" bestFit="1" customWidth="1"/>
    <col min="15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1200</v>
      </c>
      <c r="C2" s="22">
        <v>2.7396173029800002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50907</v>
      </c>
      <c r="L2" s="21">
        <f>E2*D2*C2*12</f>
        <v>596.71297639069439</v>
      </c>
      <c r="M2" s="20">
        <f>ROUND(E2*D2*C2*102.79,0)</f>
        <v>5111</v>
      </c>
      <c r="N2" s="20">
        <f>ROUND(I2*M2*0.002205,0)</f>
        <v>25</v>
      </c>
      <c r="O2" s="20">
        <f>ROUND(J2*M2*0.002205,1)</f>
        <v>3.6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2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9" width="7.7109375" style="22" bestFit="1" customWidth="1"/>
    <col min="10" max="10" width="7.42578125" style="22" bestFit="1" customWidth="1"/>
    <col min="11" max="11" width="12.28515625" style="21" bestFit="1" customWidth="1"/>
    <col min="12" max="12" width="13.28515625" style="21" customWidth="1"/>
    <col min="13" max="13" width="12.140625" customWidth="1"/>
    <col min="15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1200</v>
      </c>
      <c r="C2" s="22">
        <v>1.7374435861499999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50907</v>
      </c>
      <c r="L2" s="21">
        <f>E2*D2*C2*12</f>
        <v>378.43064156251501</v>
      </c>
      <c r="M2" s="20">
        <f>ROUND(E2*D2*C2*102.79,0)</f>
        <v>3242</v>
      </c>
      <c r="N2" s="20">
        <f>ROUND(I2*M2*0.002205,0)</f>
        <v>16</v>
      </c>
      <c r="O2" s="20">
        <f>ROUND(J2*M2*0.002205,1)</f>
        <v>2.2999999999999998</v>
      </c>
    </row>
    <row r="3" spans="1:15">
      <c r="A3" s="21" t="s">
        <v>135</v>
      </c>
      <c r="B3" s="21">
        <v>1200</v>
      </c>
      <c r="C3" s="22">
        <v>1.0515096941399999E-2</v>
      </c>
      <c r="D3" s="17">
        <v>0.38900000000000001</v>
      </c>
      <c r="E3" s="17">
        <v>46.66</v>
      </c>
      <c r="F3" s="17">
        <v>2.23</v>
      </c>
      <c r="G3" s="17">
        <v>0.316</v>
      </c>
      <c r="H3" s="21">
        <v>0</v>
      </c>
      <c r="I3" s="17">
        <f>F3*0.7</f>
        <v>1.5609999999999999</v>
      </c>
      <c r="J3" s="17">
        <f>G3*0.5</f>
        <v>0.158</v>
      </c>
      <c r="K3" s="21">
        <v>89</v>
      </c>
      <c r="L3" s="21">
        <f>E3*D3*C3*12</f>
        <v>2.2902814878977593</v>
      </c>
      <c r="M3" s="20">
        <f>ROUND(E3*D3*C3*102.79,0)</f>
        <v>20</v>
      </c>
      <c r="N3" s="20">
        <f>ROUND(I3*M3*0.002205,0)</f>
        <v>0</v>
      </c>
      <c r="O3" s="20">
        <f>ROUND(J3*M3*0.002205,1)</f>
        <v>0</v>
      </c>
    </row>
    <row r="4" spans="1:15">
      <c r="C4" s="22">
        <f>SUM(C2:C3)</f>
        <v>1.7479586830914</v>
      </c>
      <c r="N4">
        <f>SUM(N2:N3)</f>
        <v>16</v>
      </c>
      <c r="O4" s="20">
        <f>SUM(O2:O3)</f>
        <v>2.2999999999999998</v>
      </c>
    </row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2" bestFit="1" customWidth="1"/>
    <col min="4" max="4" width="6.5703125" style="22" bestFit="1" customWidth="1"/>
    <col min="5" max="5" width="14.710937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9" width="7.7109375" style="22" bestFit="1" customWidth="1"/>
    <col min="10" max="10" width="7.42578125" style="22" bestFit="1" customWidth="1"/>
    <col min="11" max="11" width="12.28515625" style="21" bestFit="1" customWidth="1"/>
    <col min="12" max="12" width="14.5703125" style="21" customWidth="1"/>
    <col min="13" max="13" width="12.85546875" style="22" customWidth="1"/>
    <col min="15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1200</v>
      </c>
      <c r="C2" s="22">
        <v>1.89673078371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86953</v>
      </c>
      <c r="L2" s="21">
        <f>E2*D2*C2*12</f>
        <v>413.12480766139731</v>
      </c>
      <c r="M2" s="20">
        <f>ROUND(E2*D2*C2*102.79,0)</f>
        <v>3539</v>
      </c>
      <c r="N2" s="20">
        <f>ROUND(I2*M2*0.002205,0)</f>
        <v>17</v>
      </c>
      <c r="O2" s="20">
        <f>ROUND(J2*M2*0.002205,1)</f>
        <v>2.5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N39" sqref="N39"/>
    </sheetView>
  </sheetViews>
  <sheetFormatPr defaultRowHeight="15"/>
  <cols>
    <col min="1" max="1" width="9.85546875" style="21" bestFit="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9" width="11.140625" style="22" customWidth="1"/>
    <col min="10" max="10" width="9" style="22" customWidth="1"/>
    <col min="11" max="11" width="12.28515625" style="21" bestFit="1" customWidth="1"/>
    <col min="12" max="12" width="13.85546875" style="21" bestFit="1" customWidth="1"/>
    <col min="13" max="13" width="11.5703125" style="22" bestFit="1" customWidth="1"/>
    <col min="14" max="14" width="7.7109375" style="22" bestFit="1" customWidth="1"/>
    <col min="15" max="16384" width="9.140625" style="20"/>
  </cols>
  <sheetData>
    <row r="1" spans="1:15" ht="45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21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1200</v>
      </c>
      <c r="C2" s="22">
        <v>2.0272833511999999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12749</v>
      </c>
      <c r="L2" s="21">
        <f>E2*D2*C2*12</f>
        <v>441.56031616751858</v>
      </c>
      <c r="M2" s="20">
        <f>ROUND(E2*D2*C2*102.79,0)</f>
        <v>3782</v>
      </c>
      <c r="N2" s="20">
        <f>ROUND(I2*M2*0.002205,0)</f>
        <v>19</v>
      </c>
      <c r="O2" s="20">
        <f>ROUND(J2*M2*0.002205,1)</f>
        <v>2.6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3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1" bestFit="1" customWidth="1"/>
    <col min="9" max="10" width="9" style="22" customWidth="1"/>
    <col min="11" max="11" width="12.28515625" style="21" bestFit="1" customWidth="1"/>
    <col min="12" max="12" width="14" customWidth="1"/>
    <col min="13" max="13" width="11.570312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1200</v>
      </c>
      <c r="C2" s="22">
        <v>1.99612803626E-2</v>
      </c>
      <c r="D2" s="17">
        <v>0.34699999999999998</v>
      </c>
      <c r="E2" s="17">
        <v>46.66</v>
      </c>
      <c r="F2" s="17">
        <v>2.23</v>
      </c>
      <c r="G2" s="17">
        <v>0.316</v>
      </c>
      <c r="H2" s="21">
        <v>0</v>
      </c>
      <c r="I2" s="17">
        <f>F2*0.7</f>
        <v>1.5609999999999999</v>
      </c>
      <c r="J2" s="17">
        <f>G2*0.5</f>
        <v>0.158</v>
      </c>
      <c r="K2" s="21">
        <v>35</v>
      </c>
      <c r="L2" s="21">
        <f>E2*D2*C2*12</f>
        <v>3.8783218749175656</v>
      </c>
      <c r="M2" s="20">
        <f>ROUND(E2*D2*C2*102.79,0)</f>
        <v>33</v>
      </c>
      <c r="N2" s="20">
        <f>ROUND(I2*M2*0.002205,0)</f>
        <v>0</v>
      </c>
      <c r="O2" s="20">
        <f>ROUND(J2*M2*0.002205,1)</f>
        <v>0</v>
      </c>
    </row>
    <row r="3" spans="1:15">
      <c r="A3" s="21" t="s">
        <v>135</v>
      </c>
      <c r="B3" s="21">
        <v>1300</v>
      </c>
      <c r="C3" s="22">
        <v>0.47297078877199999</v>
      </c>
      <c r="D3" s="17">
        <v>0.67700000000000005</v>
      </c>
      <c r="E3" s="17">
        <v>46.66</v>
      </c>
      <c r="F3" s="17">
        <v>2.1</v>
      </c>
      <c r="G3" s="17">
        <v>0.51600000000000001</v>
      </c>
      <c r="H3" s="21">
        <v>0</v>
      </c>
      <c r="I3" s="17">
        <f>F3*0.7</f>
        <v>1.47</v>
      </c>
      <c r="J3" s="17">
        <f>G3*0.5</f>
        <v>0.25800000000000001</v>
      </c>
      <c r="K3" s="21">
        <v>551</v>
      </c>
      <c r="L3" s="21">
        <f t="shared" ref="L3:L12" si="0">E3*D3*C3*12</f>
        <v>179.28706934132072</v>
      </c>
      <c r="M3" s="20">
        <f t="shared" ref="M3:M12" si="1">ROUND(E3*D3*C3*102.79,0)</f>
        <v>1536</v>
      </c>
      <c r="N3" s="20">
        <f t="shared" ref="N3:N12" si="2">ROUND(I3*M3*0.002205,0)</f>
        <v>5</v>
      </c>
      <c r="O3" s="20">
        <f t="shared" ref="O3:O11" si="3">ROUND(J3*M3*0.002205,1)</f>
        <v>0.9</v>
      </c>
    </row>
    <row r="4" spans="1:15">
      <c r="A4" s="21" t="s">
        <v>135</v>
      </c>
      <c r="B4" s="21">
        <v>1200</v>
      </c>
      <c r="C4" s="22">
        <v>1.12318644797E-2</v>
      </c>
      <c r="D4" s="17">
        <v>0.38900000000000001</v>
      </c>
      <c r="E4" s="17">
        <v>46.66</v>
      </c>
      <c r="F4" s="17">
        <v>2.23</v>
      </c>
      <c r="G4" s="17">
        <v>0.316</v>
      </c>
      <c r="H4" s="21">
        <v>0</v>
      </c>
      <c r="I4" s="17">
        <f>F4*0.7</f>
        <v>1.5609999999999999</v>
      </c>
      <c r="J4" s="17">
        <f>G4*0.5</f>
        <v>0.158</v>
      </c>
      <c r="K4" s="21">
        <v>103351</v>
      </c>
      <c r="L4" s="21">
        <f t="shared" si="0"/>
        <v>2.4463998226352395</v>
      </c>
      <c r="M4" s="20">
        <f t="shared" si="1"/>
        <v>21</v>
      </c>
      <c r="N4" s="20">
        <f t="shared" si="2"/>
        <v>0</v>
      </c>
      <c r="O4" s="20">
        <f t="shared" si="3"/>
        <v>0</v>
      </c>
    </row>
    <row r="5" spans="1:15">
      <c r="A5" s="21" t="s">
        <v>135</v>
      </c>
      <c r="B5" s="21">
        <v>1300</v>
      </c>
      <c r="C5" s="22">
        <v>0.64524677092799998</v>
      </c>
      <c r="D5" s="17">
        <v>0.67700000000000005</v>
      </c>
      <c r="E5" s="17">
        <v>46.66</v>
      </c>
      <c r="F5" s="17">
        <v>2.1</v>
      </c>
      <c r="G5" s="17">
        <v>0.51600000000000001</v>
      </c>
      <c r="H5" s="21">
        <v>1</v>
      </c>
      <c r="I5" s="17">
        <f>F5</f>
        <v>2.1</v>
      </c>
      <c r="J5" s="17">
        <f>G5</f>
        <v>0.51600000000000001</v>
      </c>
      <c r="K5" s="21">
        <v>4088</v>
      </c>
      <c r="L5" s="21">
        <f t="shared" si="0"/>
        <v>244.59100922910989</v>
      </c>
      <c r="M5" s="20">
        <f t="shared" si="1"/>
        <v>2095</v>
      </c>
      <c r="N5" s="20">
        <f t="shared" si="2"/>
        <v>10</v>
      </c>
      <c r="O5" s="20">
        <f t="shared" si="3"/>
        <v>2.4</v>
      </c>
    </row>
    <row r="6" spans="1:15">
      <c r="A6" s="21" t="s">
        <v>135</v>
      </c>
      <c r="B6" s="21">
        <v>1300</v>
      </c>
      <c r="C6" s="22">
        <v>2.5374504090999998E-2</v>
      </c>
      <c r="D6" s="17">
        <v>0.67700000000000005</v>
      </c>
      <c r="E6" s="17">
        <v>46.66</v>
      </c>
      <c r="F6" s="17">
        <v>2.1</v>
      </c>
      <c r="G6" s="17">
        <v>0.51600000000000001</v>
      </c>
      <c r="H6" s="21">
        <v>0</v>
      </c>
      <c r="I6" s="17">
        <f>F6*0.7</f>
        <v>1.47</v>
      </c>
      <c r="J6" s="17">
        <f>G6*0.5</f>
        <v>0.25800000000000001</v>
      </c>
      <c r="K6" s="21">
        <v>92</v>
      </c>
      <c r="L6" s="21">
        <f t="shared" si="0"/>
        <v>9.6186077078383505</v>
      </c>
      <c r="M6" s="20">
        <f t="shared" si="1"/>
        <v>82</v>
      </c>
      <c r="N6" s="20">
        <f t="shared" si="2"/>
        <v>0</v>
      </c>
      <c r="O6" s="20">
        <f t="shared" si="3"/>
        <v>0</v>
      </c>
    </row>
    <row r="7" spans="1:15">
      <c r="A7" s="21" t="s">
        <v>135</v>
      </c>
      <c r="B7" s="21">
        <v>1200</v>
      </c>
      <c r="C7" s="22">
        <v>2.9380415888999999E-2</v>
      </c>
      <c r="D7" s="17">
        <v>0.34699999999999998</v>
      </c>
      <c r="E7" s="17">
        <v>46.66</v>
      </c>
      <c r="F7" s="17">
        <v>2.23</v>
      </c>
      <c r="G7" s="17">
        <v>0.316</v>
      </c>
      <c r="H7" s="21">
        <v>1</v>
      </c>
      <c r="I7" s="17">
        <f>F7</f>
        <v>2.23</v>
      </c>
      <c r="J7" s="17">
        <f>G7</f>
        <v>0.316</v>
      </c>
      <c r="K7" s="21">
        <v>50</v>
      </c>
      <c r="L7" s="21">
        <f t="shared" si="0"/>
        <v>5.7083868152054009</v>
      </c>
      <c r="M7" s="20">
        <f t="shared" si="1"/>
        <v>49</v>
      </c>
      <c r="N7" s="20">
        <f t="shared" si="2"/>
        <v>0</v>
      </c>
      <c r="O7" s="20">
        <f t="shared" si="3"/>
        <v>0</v>
      </c>
    </row>
    <row r="8" spans="1:15">
      <c r="A8" s="21" t="s">
        <v>135</v>
      </c>
      <c r="B8" s="21">
        <v>1300</v>
      </c>
      <c r="C8" s="22">
        <v>0.16440108793700001</v>
      </c>
      <c r="D8" s="17">
        <v>0.69199999999999995</v>
      </c>
      <c r="E8" s="17">
        <v>46.66</v>
      </c>
      <c r="F8" s="17">
        <v>2.1</v>
      </c>
      <c r="G8" s="17">
        <v>0.51600000000000001</v>
      </c>
      <c r="H8" s="21">
        <v>0</v>
      </c>
      <c r="I8" s="17">
        <f>F8*0.7</f>
        <v>1.47</v>
      </c>
      <c r="J8" s="17">
        <f>G8*0.5</f>
        <v>0.25800000000000001</v>
      </c>
      <c r="K8" s="21">
        <v>358</v>
      </c>
      <c r="L8" s="21">
        <f t="shared" si="0"/>
        <v>63.699608353118052</v>
      </c>
      <c r="M8" s="20">
        <f t="shared" si="1"/>
        <v>546</v>
      </c>
      <c r="N8" s="20">
        <f t="shared" si="2"/>
        <v>2</v>
      </c>
      <c r="O8" s="20">
        <f t="shared" si="3"/>
        <v>0.3</v>
      </c>
    </row>
    <row r="9" spans="1:15">
      <c r="A9" s="21" t="s">
        <v>135</v>
      </c>
      <c r="B9" s="21">
        <v>1300</v>
      </c>
      <c r="C9" s="22">
        <v>3.0713666078499999E-2</v>
      </c>
      <c r="D9" s="17">
        <v>0.69199999999999995</v>
      </c>
      <c r="E9" s="17">
        <v>46.66</v>
      </c>
      <c r="F9" s="17">
        <v>2.1</v>
      </c>
      <c r="G9" s="17">
        <v>0.51600000000000001</v>
      </c>
      <c r="H9" s="21">
        <v>1</v>
      </c>
      <c r="I9" s="17">
        <f t="shared" ref="I9:I12" si="4">F9</f>
        <v>2.1</v>
      </c>
      <c r="J9" s="17">
        <f t="shared" ref="J9:J12" si="5">G9</f>
        <v>0.51600000000000001</v>
      </c>
      <c r="K9" s="21">
        <v>6691</v>
      </c>
      <c r="L9" s="21">
        <f t="shared" si="0"/>
        <v>11.900459570186214</v>
      </c>
      <c r="M9" s="20">
        <f t="shared" si="1"/>
        <v>102</v>
      </c>
      <c r="N9" s="20">
        <f t="shared" si="2"/>
        <v>0</v>
      </c>
      <c r="O9" s="20">
        <f t="shared" si="3"/>
        <v>0.1</v>
      </c>
    </row>
    <row r="10" spans="1:15">
      <c r="A10" s="21" t="s">
        <v>135</v>
      </c>
      <c r="B10" s="21">
        <v>1300</v>
      </c>
      <c r="C10" s="22">
        <v>5.1920223306100004E-4</v>
      </c>
      <c r="D10" s="17">
        <v>0.67700000000000005</v>
      </c>
      <c r="E10" s="17">
        <v>46.66</v>
      </c>
      <c r="F10" s="17">
        <v>2.1</v>
      </c>
      <c r="G10" s="17">
        <v>0.51600000000000001</v>
      </c>
      <c r="H10" s="21">
        <v>1</v>
      </c>
      <c r="I10" s="17">
        <f t="shared" si="4"/>
        <v>2.1</v>
      </c>
      <c r="J10" s="17">
        <f t="shared" si="5"/>
        <v>0.51600000000000001</v>
      </c>
      <c r="K10" s="21">
        <v>4088</v>
      </c>
      <c r="L10" s="21">
        <f t="shared" si="0"/>
        <v>0.19681183060514376</v>
      </c>
      <c r="M10" s="20">
        <f t="shared" si="1"/>
        <v>2</v>
      </c>
      <c r="N10" s="20">
        <f t="shared" si="2"/>
        <v>0</v>
      </c>
      <c r="O10" s="20">
        <f t="shared" si="3"/>
        <v>0</v>
      </c>
    </row>
    <row r="11" spans="1:15">
      <c r="A11" s="21" t="s">
        <v>135</v>
      </c>
      <c r="B11" s="21">
        <v>1200</v>
      </c>
      <c r="C11" s="22">
        <v>2.0491222118000001E-4</v>
      </c>
      <c r="D11" s="17">
        <v>0.34699999999999998</v>
      </c>
      <c r="E11" s="17">
        <v>46.66</v>
      </c>
      <c r="F11" s="17">
        <v>2.23</v>
      </c>
      <c r="G11" s="17">
        <v>0.316</v>
      </c>
      <c r="H11" s="21">
        <v>1</v>
      </c>
      <c r="I11" s="17">
        <f t="shared" si="4"/>
        <v>2.23</v>
      </c>
      <c r="J11" s="17">
        <f t="shared" si="5"/>
        <v>0.316</v>
      </c>
      <c r="K11" s="21">
        <v>50</v>
      </c>
      <c r="L11" s="21">
        <f t="shared" si="0"/>
        <v>3.9812854456437639E-2</v>
      </c>
      <c r="M11" s="20">
        <f t="shared" si="1"/>
        <v>0</v>
      </c>
      <c r="N11" s="20">
        <f t="shared" si="2"/>
        <v>0</v>
      </c>
      <c r="O11" s="20">
        <f t="shared" si="3"/>
        <v>0</v>
      </c>
    </row>
    <row r="12" spans="1:15">
      <c r="A12" s="21" t="s">
        <v>135</v>
      </c>
      <c r="B12" s="21">
        <v>1300</v>
      </c>
      <c r="C12" s="22">
        <v>2.7550426390600001E-4</v>
      </c>
      <c r="D12" s="17">
        <v>0.69199999999999995</v>
      </c>
      <c r="E12" s="17">
        <v>46.66</v>
      </c>
      <c r="F12" s="17">
        <v>2.1</v>
      </c>
      <c r="G12" s="17">
        <v>0.51600000000000001</v>
      </c>
      <c r="H12" s="21">
        <v>1</v>
      </c>
      <c r="I12" s="17">
        <f t="shared" si="4"/>
        <v>2.1</v>
      </c>
      <c r="J12" s="17">
        <f t="shared" si="5"/>
        <v>0.51600000000000001</v>
      </c>
      <c r="K12" s="21">
        <v>6691</v>
      </c>
      <c r="L12" s="21">
        <f t="shared" si="0"/>
        <v>0.10674816043280329</v>
      </c>
      <c r="M12" s="20">
        <f t="shared" si="1"/>
        <v>1</v>
      </c>
      <c r="N12" s="20">
        <f t="shared" si="2"/>
        <v>0</v>
      </c>
      <c r="O12" s="20">
        <f>ROUND(J12*M12*0.002205,1)</f>
        <v>0</v>
      </c>
    </row>
    <row r="13" spans="1:15">
      <c r="C13" s="21">
        <f>SUM(C2:C12)</f>
        <v>1.400279997255947</v>
      </c>
      <c r="N13" s="21">
        <f>SUM(N2:N12)</f>
        <v>17</v>
      </c>
      <c r="O13" s="20">
        <f>SUM(O2:O12)</f>
        <v>3.6999999999999997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2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4.85546875" style="21" customWidth="1"/>
    <col min="13" max="13" width="12.140625" style="22" customWidth="1"/>
    <col min="15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1300</v>
      </c>
      <c r="C2" s="22">
        <v>2.87493608945E-5</v>
      </c>
      <c r="D2" s="17">
        <v>0.69199999999999995</v>
      </c>
      <c r="E2" s="17">
        <v>46.66</v>
      </c>
      <c r="F2" s="17">
        <v>2.1</v>
      </c>
      <c r="G2" s="17">
        <v>0.51600000000000001</v>
      </c>
      <c r="H2" s="21">
        <v>1</v>
      </c>
      <c r="I2" s="17">
        <f>F2</f>
        <v>2.1</v>
      </c>
      <c r="J2" s="17">
        <f>G2</f>
        <v>0.51600000000000001</v>
      </c>
      <c r="K2" s="21">
        <v>0</v>
      </c>
      <c r="L2" s="21">
        <f>E2*D2*C2*12</f>
        <v>1.113936076921752E-2</v>
      </c>
      <c r="M2" s="20">
        <f>ROUND(E2*D2*C2*102.79,0)</f>
        <v>0</v>
      </c>
      <c r="N2" s="20">
        <f>ROUND(I2*M2*0.002205,0)</f>
        <v>0</v>
      </c>
      <c r="O2" s="20">
        <f>ROUND(J2*M2*0.002205,1)</f>
        <v>0</v>
      </c>
    </row>
    <row r="3" spans="1:15">
      <c r="A3" s="21" t="s">
        <v>135</v>
      </c>
      <c r="B3" s="21">
        <v>1300</v>
      </c>
      <c r="C3" s="22">
        <v>7.0742880684599996E-3</v>
      </c>
      <c r="D3" s="17">
        <v>0.69199999999999995</v>
      </c>
      <c r="E3" s="17">
        <v>46.66</v>
      </c>
      <c r="F3" s="17">
        <v>2.1</v>
      </c>
      <c r="G3" s="17">
        <v>0.51600000000000001</v>
      </c>
      <c r="H3" s="21">
        <v>1</v>
      </c>
      <c r="I3" s="17">
        <f t="shared" ref="I3:I4" si="0">F3</f>
        <v>2.1</v>
      </c>
      <c r="J3" s="17">
        <f t="shared" ref="J3:J4" si="1">G3</f>
        <v>0.51600000000000001</v>
      </c>
      <c r="K3" s="21">
        <v>4077</v>
      </c>
      <c r="L3" s="21">
        <f t="shared" ref="L3:L4" si="2">E3*D3*C3*12</f>
        <v>2.7410364797021489</v>
      </c>
      <c r="M3" s="20">
        <f t="shared" ref="M3:M4" si="3">ROUND(E3*D3*C3*102.79,0)</f>
        <v>23</v>
      </c>
      <c r="N3" s="20">
        <f t="shared" ref="N3:N4" si="4">ROUND(I3*M3*0.002205,0)</f>
        <v>0</v>
      </c>
      <c r="O3" s="20">
        <f t="shared" ref="O3:O4" si="5">ROUND(J3*M3*0.002205,1)</f>
        <v>0</v>
      </c>
    </row>
    <row r="4" spans="1:15">
      <c r="A4" s="21" t="s">
        <v>135</v>
      </c>
      <c r="B4" s="21">
        <v>1300</v>
      </c>
      <c r="C4" s="22">
        <v>6.3785036606599996E-3</v>
      </c>
      <c r="D4" s="17">
        <v>0.69199999999999995</v>
      </c>
      <c r="E4" s="17">
        <v>46.66</v>
      </c>
      <c r="F4" s="17">
        <v>2.1</v>
      </c>
      <c r="G4" s="17">
        <v>0.51600000000000001</v>
      </c>
      <c r="H4" s="21">
        <v>1</v>
      </c>
      <c r="I4" s="17">
        <f t="shared" si="0"/>
        <v>2.1</v>
      </c>
      <c r="J4" s="17">
        <f t="shared" si="1"/>
        <v>0.51600000000000001</v>
      </c>
      <c r="K4" s="21">
        <v>29</v>
      </c>
      <c r="L4" s="21">
        <f t="shared" si="2"/>
        <v>2.4714446246163089</v>
      </c>
      <c r="M4" s="20">
        <f t="shared" si="3"/>
        <v>21</v>
      </c>
      <c r="N4" s="20">
        <f t="shared" si="4"/>
        <v>0</v>
      </c>
      <c r="O4" s="20">
        <f t="shared" si="5"/>
        <v>0</v>
      </c>
    </row>
    <row r="5" spans="1:15">
      <c r="C5" s="22">
        <f>SUM(C2:C4)</f>
        <v>1.3481541090014499E-2</v>
      </c>
      <c r="N5">
        <f>SUM(N2:N4)</f>
        <v>0</v>
      </c>
      <c r="O5" s="20">
        <f>SUM(O2:O4)</f>
        <v>0</v>
      </c>
    </row>
  </sheetData>
  <pageMargins left="0.7" right="0.7" top="0.75" bottom="0.75" header="0.3" footer="0.3"/>
  <pageSetup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5" t="s">
        <v>142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5" t="s">
        <v>142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5" t="s">
        <v>142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5" t="s">
        <v>142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15"/>
  <sheetViews>
    <sheetView topLeftCell="A88" workbookViewId="0">
      <selection activeCell="B116" sqref="B116"/>
    </sheetView>
  </sheetViews>
  <sheetFormatPr defaultRowHeight="15"/>
  <sheetData>
    <row r="1" spans="1:3" s="20" customFormat="1">
      <c r="A1" s="38" t="s">
        <v>53</v>
      </c>
    </row>
    <row r="2" spans="1:3" s="20" customFormat="1">
      <c r="A2" s="20" t="s">
        <v>158</v>
      </c>
      <c r="B2" s="20">
        <v>0.21</v>
      </c>
      <c r="C2" s="20" t="s">
        <v>159</v>
      </c>
    </row>
    <row r="3" spans="1:3" s="20" customFormat="1">
      <c r="A3" s="20" t="s">
        <v>160</v>
      </c>
      <c r="B3" s="20">
        <f>ROUND((0.8656*B2^0.5403)*100,0)</f>
        <v>37</v>
      </c>
      <c r="C3" s="20" t="s">
        <v>161</v>
      </c>
    </row>
    <row r="4" spans="1:3" s="20" customFormat="1"/>
    <row r="5" spans="1:3" s="20" customFormat="1">
      <c r="A5" s="38" t="s">
        <v>55</v>
      </c>
    </row>
    <row r="6" spans="1:3" s="20" customFormat="1">
      <c r="A6" s="20" t="s">
        <v>158</v>
      </c>
      <c r="B6" s="20">
        <v>4.5999999999999996</v>
      </c>
      <c r="C6" s="20" t="s">
        <v>159</v>
      </c>
    </row>
    <row r="7" spans="1:3" s="20" customFormat="1">
      <c r="A7" s="20" t="s">
        <v>160</v>
      </c>
      <c r="B7" s="20">
        <v>100</v>
      </c>
      <c r="C7" s="20" t="s">
        <v>161</v>
      </c>
    </row>
    <row r="8" spans="1:3" s="20" customFormat="1"/>
    <row r="9" spans="1:3" s="20" customFormat="1">
      <c r="A9" s="38" t="s">
        <v>57</v>
      </c>
    </row>
    <row r="10" spans="1:3" s="20" customFormat="1">
      <c r="A10" s="20" t="s">
        <v>158</v>
      </c>
      <c r="B10" s="20">
        <v>0.11</v>
      </c>
      <c r="C10" s="20" t="s">
        <v>159</v>
      </c>
    </row>
    <row r="11" spans="1:3" s="20" customFormat="1">
      <c r="A11" s="20" t="s">
        <v>160</v>
      </c>
      <c r="B11" s="20">
        <f>ROUND((0.8656*B10^0.5403)*100,0)</f>
        <v>26</v>
      </c>
      <c r="C11" s="20" t="s">
        <v>161</v>
      </c>
    </row>
    <row r="12" spans="1:3" s="20" customFormat="1"/>
    <row r="13" spans="1:3">
      <c r="A13" s="38" t="s">
        <v>58</v>
      </c>
    </row>
    <row r="14" spans="1:3">
      <c r="A14" t="s">
        <v>158</v>
      </c>
      <c r="B14">
        <v>0.62</v>
      </c>
      <c r="C14" t="s">
        <v>159</v>
      </c>
    </row>
    <row r="15" spans="1:3">
      <c r="A15" t="s">
        <v>160</v>
      </c>
      <c r="B15">
        <f>ROUND((0.8656*B14^0.5403)*100,0)</f>
        <v>67</v>
      </c>
      <c r="C15" t="s">
        <v>161</v>
      </c>
    </row>
    <row r="17" spans="1:3">
      <c r="A17" s="38" t="s">
        <v>59</v>
      </c>
      <c r="B17" s="20"/>
      <c r="C17" s="20"/>
    </row>
    <row r="18" spans="1:3">
      <c r="A18" s="20" t="s">
        <v>158</v>
      </c>
      <c r="B18" s="20">
        <v>0.01</v>
      </c>
      <c r="C18" s="20" t="s">
        <v>159</v>
      </c>
    </row>
    <row r="19" spans="1:3">
      <c r="A19" s="20" t="s">
        <v>160</v>
      </c>
      <c r="B19" s="20">
        <f>ROUND((0.8656*B18^0.5403)*100,0)</f>
        <v>7</v>
      </c>
      <c r="C19" s="20" t="s">
        <v>161</v>
      </c>
    </row>
    <row r="21" spans="1:3">
      <c r="A21" s="38" t="s">
        <v>60</v>
      </c>
      <c r="B21" s="20"/>
      <c r="C21" s="20"/>
    </row>
    <row r="22" spans="1:3">
      <c r="A22" s="20" t="s">
        <v>158</v>
      </c>
      <c r="B22" s="20">
        <v>0.01</v>
      </c>
      <c r="C22" s="20" t="s">
        <v>159</v>
      </c>
    </row>
    <row r="23" spans="1:3">
      <c r="A23" s="20" t="s">
        <v>160</v>
      </c>
      <c r="B23" s="20">
        <f>ROUND((0.8656*B22^0.5403)*100,0)</f>
        <v>7</v>
      </c>
      <c r="C23" s="20" t="s">
        <v>161</v>
      </c>
    </row>
    <row r="25" spans="1:3">
      <c r="A25" s="38" t="s">
        <v>61</v>
      </c>
      <c r="B25" s="20"/>
      <c r="C25" s="20"/>
    </row>
    <row r="26" spans="1:3">
      <c r="A26" s="20" t="s">
        <v>158</v>
      </c>
      <c r="B26" s="20">
        <v>0.02</v>
      </c>
      <c r="C26" s="20" t="s">
        <v>159</v>
      </c>
    </row>
    <row r="27" spans="1:3">
      <c r="A27" s="20" t="s">
        <v>160</v>
      </c>
      <c r="B27" s="20">
        <f>ROUND((0.8656*B26^0.5403)*100,0)</f>
        <v>10</v>
      </c>
      <c r="C27" s="20" t="s">
        <v>161</v>
      </c>
    </row>
    <row r="29" spans="1:3">
      <c r="A29" s="38" t="s">
        <v>62</v>
      </c>
      <c r="B29" s="20"/>
      <c r="C29" s="20"/>
    </row>
    <row r="30" spans="1:3">
      <c r="A30" s="20" t="s">
        <v>158</v>
      </c>
      <c r="B30" s="20">
        <v>0.01</v>
      </c>
      <c r="C30" s="20" t="s">
        <v>159</v>
      </c>
    </row>
    <row r="31" spans="1:3">
      <c r="A31" s="20" t="s">
        <v>160</v>
      </c>
      <c r="B31" s="20">
        <f>ROUND((0.8656*B30^0.5403)*100,0)</f>
        <v>7</v>
      </c>
      <c r="C31" s="20" t="s">
        <v>161</v>
      </c>
    </row>
    <row r="33" spans="1:3">
      <c r="A33" s="38" t="s">
        <v>63</v>
      </c>
      <c r="B33" s="20"/>
      <c r="C33" s="20"/>
    </row>
    <row r="34" spans="1:3">
      <c r="A34" s="20" t="s">
        <v>158</v>
      </c>
      <c r="B34" s="20">
        <v>0.01</v>
      </c>
      <c r="C34" s="20" t="s">
        <v>159</v>
      </c>
    </row>
    <row r="35" spans="1:3">
      <c r="A35" s="20" t="s">
        <v>160</v>
      </c>
      <c r="B35" s="20">
        <f>ROUND((0.8656*B34^0.5403)*100,0)</f>
        <v>7</v>
      </c>
      <c r="C35" s="20" t="s">
        <v>161</v>
      </c>
    </row>
    <row r="37" spans="1:3">
      <c r="A37" s="38" t="s">
        <v>64</v>
      </c>
      <c r="B37" s="20"/>
      <c r="C37" s="20"/>
    </row>
    <row r="38" spans="1:3">
      <c r="A38" s="20" t="s">
        <v>158</v>
      </c>
      <c r="B38" s="20">
        <v>0.01</v>
      </c>
      <c r="C38" s="20" t="s">
        <v>159</v>
      </c>
    </row>
    <row r="39" spans="1:3">
      <c r="A39" s="20" t="s">
        <v>160</v>
      </c>
      <c r="B39" s="20">
        <f>ROUND((0.8656*B38^0.5403)*100,0)</f>
        <v>7</v>
      </c>
      <c r="C39" s="20" t="s">
        <v>161</v>
      </c>
    </row>
    <row r="41" spans="1:3">
      <c r="A41" s="38" t="s">
        <v>69</v>
      </c>
      <c r="B41" s="20"/>
      <c r="C41" s="20"/>
    </row>
    <row r="42" spans="1:3">
      <c r="A42" s="20" t="s">
        <v>158</v>
      </c>
      <c r="B42" s="20">
        <v>0.11</v>
      </c>
      <c r="C42" s="20" t="s">
        <v>159</v>
      </c>
    </row>
    <row r="43" spans="1:3">
      <c r="A43" s="20" t="s">
        <v>160</v>
      </c>
      <c r="B43" s="20">
        <f>ROUND((0.8656*B42^0.5403)*100,0)</f>
        <v>26</v>
      </c>
      <c r="C43" s="20" t="s">
        <v>161</v>
      </c>
    </row>
    <row r="45" spans="1:3">
      <c r="A45" s="38" t="s">
        <v>72</v>
      </c>
      <c r="B45" s="20"/>
      <c r="C45" s="20"/>
    </row>
    <row r="46" spans="1:3">
      <c r="A46" s="20" t="s">
        <v>158</v>
      </c>
      <c r="B46" s="20">
        <v>0.28999999999999998</v>
      </c>
      <c r="C46" s="20" t="s">
        <v>159</v>
      </c>
    </row>
    <row r="47" spans="1:3">
      <c r="A47" s="20" t="s">
        <v>160</v>
      </c>
      <c r="B47" s="20">
        <f>ROUND((0.8656*B46^0.5403)*100,0)</f>
        <v>44</v>
      </c>
      <c r="C47" s="20" t="s">
        <v>161</v>
      </c>
    </row>
    <row r="49" spans="1:3">
      <c r="A49" s="38" t="s">
        <v>73</v>
      </c>
      <c r="B49" s="20"/>
      <c r="C49" s="20"/>
    </row>
    <row r="50" spans="1:3">
      <c r="A50" s="20" t="s">
        <v>158</v>
      </c>
      <c r="B50" s="20">
        <v>0.09</v>
      </c>
      <c r="C50" s="20" t="s">
        <v>159</v>
      </c>
    </row>
    <row r="51" spans="1:3">
      <c r="A51" s="20" t="s">
        <v>160</v>
      </c>
      <c r="B51" s="20">
        <f>ROUND((0.8656*B50^0.5403)*100,0)</f>
        <v>24</v>
      </c>
      <c r="C51" s="20" t="s">
        <v>161</v>
      </c>
    </row>
    <row r="53" spans="1:3">
      <c r="A53" s="38" t="s">
        <v>77</v>
      </c>
      <c r="B53" s="20"/>
      <c r="C53" s="20"/>
    </row>
    <row r="54" spans="1:3">
      <c r="A54" s="20" t="s">
        <v>158</v>
      </c>
      <c r="B54" s="20">
        <v>0.09</v>
      </c>
      <c r="C54" s="20" t="s">
        <v>159</v>
      </c>
    </row>
    <row r="55" spans="1:3">
      <c r="A55" s="20" t="s">
        <v>160</v>
      </c>
      <c r="B55" s="20">
        <f>ROUND((0.8656*B54^0.5403)*100,0)</f>
        <v>24</v>
      </c>
      <c r="C55" s="20" t="s">
        <v>161</v>
      </c>
    </row>
    <row r="57" spans="1:3">
      <c r="A57" s="38" t="s">
        <v>78</v>
      </c>
      <c r="B57" s="20"/>
      <c r="C57" s="20"/>
    </row>
    <row r="58" spans="1:3">
      <c r="A58" s="20" t="s">
        <v>158</v>
      </c>
      <c r="B58" s="20">
        <v>0.08</v>
      </c>
      <c r="C58" s="20" t="s">
        <v>159</v>
      </c>
    </row>
    <row r="59" spans="1:3">
      <c r="A59" s="20" t="s">
        <v>160</v>
      </c>
      <c r="B59" s="20">
        <f>ROUND((0.8656*B58^0.5403)*100,0)</f>
        <v>22</v>
      </c>
      <c r="C59" s="20" t="s">
        <v>161</v>
      </c>
    </row>
    <row r="61" spans="1:3">
      <c r="A61" s="38" t="s">
        <v>89</v>
      </c>
      <c r="B61" s="20"/>
      <c r="C61" s="20"/>
    </row>
    <row r="62" spans="1:3">
      <c r="A62" s="20" t="s">
        <v>158</v>
      </c>
      <c r="B62" s="20">
        <v>0.33</v>
      </c>
      <c r="C62" s="20" t="s">
        <v>159</v>
      </c>
    </row>
    <row r="63" spans="1:3">
      <c r="A63" s="20" t="s">
        <v>160</v>
      </c>
      <c r="B63" s="20">
        <f>ROUND((0.8656*B62^0.5403)*100,0)</f>
        <v>48</v>
      </c>
      <c r="C63" s="20" t="s">
        <v>161</v>
      </c>
    </row>
    <row r="65" spans="1:3">
      <c r="A65" s="38" t="s">
        <v>90</v>
      </c>
      <c r="B65" s="20"/>
      <c r="C65" s="20"/>
    </row>
    <row r="66" spans="1:3">
      <c r="A66" s="20" t="s">
        <v>158</v>
      </c>
      <c r="B66" s="20">
        <v>0.13</v>
      </c>
      <c r="C66" s="20" t="s">
        <v>159</v>
      </c>
    </row>
    <row r="67" spans="1:3">
      <c r="A67" s="20" t="s">
        <v>160</v>
      </c>
      <c r="B67" s="20">
        <f>ROUND((0.8656*B66^0.5403)*100,0)</f>
        <v>29</v>
      </c>
      <c r="C67" s="20" t="s">
        <v>161</v>
      </c>
    </row>
    <row r="69" spans="1:3">
      <c r="A69" s="38" t="s">
        <v>91</v>
      </c>
      <c r="B69" s="20"/>
      <c r="C69" s="20"/>
    </row>
    <row r="70" spans="1:3">
      <c r="A70" s="20" t="s">
        <v>158</v>
      </c>
      <c r="B70" s="20">
        <v>0.25</v>
      </c>
      <c r="C70" s="20" t="s">
        <v>159</v>
      </c>
    </row>
    <row r="71" spans="1:3">
      <c r="A71" s="20" t="s">
        <v>160</v>
      </c>
      <c r="B71" s="20">
        <f>ROUND((0.8656*B70^0.5403)*100,0)</f>
        <v>41</v>
      </c>
      <c r="C71" s="20" t="s">
        <v>161</v>
      </c>
    </row>
    <row r="73" spans="1:3">
      <c r="A73" s="38" t="s">
        <v>94</v>
      </c>
      <c r="B73" s="20"/>
      <c r="C73" s="20"/>
    </row>
    <row r="74" spans="1:3">
      <c r="A74" s="20" t="s">
        <v>158</v>
      </c>
      <c r="B74" s="20">
        <v>0.13</v>
      </c>
      <c r="C74" s="20" t="s">
        <v>159</v>
      </c>
    </row>
    <row r="75" spans="1:3">
      <c r="A75" s="20" t="s">
        <v>160</v>
      </c>
      <c r="B75" s="20">
        <f>ROUND((0.8656*B74^0.5403)*100,0)</f>
        <v>29</v>
      </c>
      <c r="C75" s="20" t="s">
        <v>161</v>
      </c>
    </row>
    <row r="77" spans="1:3">
      <c r="A77" s="38" t="s">
        <v>95</v>
      </c>
      <c r="B77" s="20"/>
      <c r="C77" s="20"/>
    </row>
    <row r="78" spans="1:3">
      <c r="A78" s="20" t="s">
        <v>158</v>
      </c>
      <c r="B78" s="20">
        <v>1.17</v>
      </c>
      <c r="C78" s="20" t="s">
        <v>159</v>
      </c>
    </row>
    <row r="79" spans="1:3">
      <c r="A79" s="20" t="s">
        <v>160</v>
      </c>
      <c r="B79" s="20">
        <f>ROUND((0.8656*B78^0.5403)*100,0)</f>
        <v>94</v>
      </c>
      <c r="C79" s="20" t="s">
        <v>161</v>
      </c>
    </row>
    <row r="81" spans="1:3">
      <c r="A81" s="38" t="s">
        <v>96</v>
      </c>
      <c r="B81" s="20"/>
      <c r="C81" s="20"/>
    </row>
    <row r="82" spans="1:3">
      <c r="A82" s="20" t="s">
        <v>158</v>
      </c>
      <c r="B82" s="20">
        <v>8.61</v>
      </c>
      <c r="C82" s="20" t="s">
        <v>159</v>
      </c>
    </row>
    <row r="83" spans="1:3">
      <c r="A83" s="20" t="s">
        <v>160</v>
      </c>
      <c r="B83" s="20">
        <v>100</v>
      </c>
      <c r="C83" s="20" t="s">
        <v>161</v>
      </c>
    </row>
    <row r="85" spans="1:3">
      <c r="A85" s="38" t="s">
        <v>97</v>
      </c>
      <c r="B85" s="20"/>
      <c r="C85" s="20"/>
    </row>
    <row r="86" spans="1:3">
      <c r="A86" s="20" t="s">
        <v>158</v>
      </c>
      <c r="B86" s="20">
        <v>0.12</v>
      </c>
      <c r="C86" s="20" t="s">
        <v>159</v>
      </c>
    </row>
    <row r="87" spans="1:3">
      <c r="A87" s="20" t="s">
        <v>160</v>
      </c>
      <c r="B87" s="20">
        <f>ROUND((0.8656*B86^0.5403)*100,0)</f>
        <v>28</v>
      </c>
      <c r="C87" s="20" t="s">
        <v>161</v>
      </c>
    </row>
    <row r="89" spans="1:3">
      <c r="A89" s="38" t="s">
        <v>98</v>
      </c>
      <c r="B89" s="20"/>
      <c r="C89" s="20"/>
    </row>
    <row r="90" spans="1:3">
      <c r="A90" s="20" t="s">
        <v>158</v>
      </c>
      <c r="B90" s="20">
        <v>0.37</v>
      </c>
      <c r="C90" s="20" t="s">
        <v>159</v>
      </c>
    </row>
    <row r="91" spans="1:3">
      <c r="A91" s="20" t="s">
        <v>160</v>
      </c>
      <c r="B91" s="20">
        <f>ROUND((0.8656*B90^0.5403)*100,0)</f>
        <v>51</v>
      </c>
      <c r="C91" s="20" t="s">
        <v>161</v>
      </c>
    </row>
    <row r="93" spans="1:3">
      <c r="A93" s="38" t="s">
        <v>99</v>
      </c>
      <c r="B93" s="20"/>
      <c r="C93" s="20"/>
    </row>
    <row r="94" spans="1:3">
      <c r="A94" s="20" t="s">
        <v>158</v>
      </c>
      <c r="B94" s="20">
        <v>0.24</v>
      </c>
      <c r="C94" s="20" t="s">
        <v>159</v>
      </c>
    </row>
    <row r="95" spans="1:3">
      <c r="A95" s="20" t="s">
        <v>160</v>
      </c>
      <c r="B95" s="20">
        <f>ROUND((0.8656*B94^0.5403)*100,0)</f>
        <v>40</v>
      </c>
      <c r="C95" s="20" t="s">
        <v>161</v>
      </c>
    </row>
    <row r="97" spans="1:3">
      <c r="A97" s="38" t="s">
        <v>100</v>
      </c>
      <c r="B97" s="20"/>
      <c r="C97" s="20"/>
    </row>
    <row r="98" spans="1:3">
      <c r="A98" s="20" t="s">
        <v>158</v>
      </c>
      <c r="B98" s="20">
        <v>0.14000000000000001</v>
      </c>
      <c r="C98" s="20" t="s">
        <v>159</v>
      </c>
    </row>
    <row r="99" spans="1:3">
      <c r="A99" s="20" t="s">
        <v>160</v>
      </c>
      <c r="B99" s="20">
        <f>ROUND((0.8656*B98^0.5403)*100,0)</f>
        <v>30</v>
      </c>
      <c r="C99" s="20" t="s">
        <v>161</v>
      </c>
    </row>
    <row r="101" spans="1:3">
      <c r="A101" s="38" t="s">
        <v>101</v>
      </c>
      <c r="B101" s="20"/>
      <c r="C101" s="20"/>
    </row>
    <row r="102" spans="1:3">
      <c r="A102" s="20" t="s">
        <v>158</v>
      </c>
      <c r="B102" s="20">
        <v>0.08</v>
      </c>
      <c r="C102" s="20" t="s">
        <v>159</v>
      </c>
    </row>
    <row r="103" spans="1:3">
      <c r="A103" s="20" t="s">
        <v>160</v>
      </c>
      <c r="B103" s="20">
        <f>ROUND((0.8656*B102^0.5403)*100,0)</f>
        <v>22</v>
      </c>
      <c r="C103" s="20" t="s">
        <v>161</v>
      </c>
    </row>
    <row r="105" spans="1:3">
      <c r="A105" s="38" t="s">
        <v>102</v>
      </c>
      <c r="B105" s="20"/>
      <c r="C105" s="20"/>
    </row>
    <row r="106" spans="1:3">
      <c r="A106" s="20" t="s">
        <v>158</v>
      </c>
      <c r="B106" s="20">
        <v>0.05</v>
      </c>
      <c r="C106" s="20" t="s">
        <v>159</v>
      </c>
    </row>
    <row r="107" spans="1:3">
      <c r="A107" s="20" t="s">
        <v>160</v>
      </c>
      <c r="B107" s="20">
        <f>ROUND((0.8656*B106^0.5403)*100,0)</f>
        <v>17</v>
      </c>
      <c r="C107" s="20" t="s">
        <v>161</v>
      </c>
    </row>
    <row r="109" spans="1:3">
      <c r="A109" s="38" t="s">
        <v>103</v>
      </c>
      <c r="B109" s="20"/>
      <c r="C109" s="20"/>
    </row>
    <row r="110" spans="1:3">
      <c r="A110" s="20" t="s">
        <v>158</v>
      </c>
      <c r="B110" s="20">
        <v>0.04</v>
      </c>
      <c r="C110" s="20" t="s">
        <v>159</v>
      </c>
    </row>
    <row r="111" spans="1:3">
      <c r="A111" s="20" t="s">
        <v>160</v>
      </c>
      <c r="B111" s="20">
        <f>ROUND((0.8656*B110^0.5403)*100,0)</f>
        <v>15</v>
      </c>
      <c r="C111" s="20" t="s">
        <v>161</v>
      </c>
    </row>
    <row r="113" spans="1:3">
      <c r="A113" s="38" t="s">
        <v>185</v>
      </c>
      <c r="B113" s="20"/>
      <c r="C113" s="20"/>
    </row>
    <row r="114" spans="1:3">
      <c r="A114" s="20" t="s">
        <v>158</v>
      </c>
      <c r="B114" s="20">
        <v>1.41</v>
      </c>
      <c r="C114" s="20" t="s">
        <v>159</v>
      </c>
    </row>
    <row r="115" spans="1:3">
      <c r="A115" s="20" t="s">
        <v>160</v>
      </c>
      <c r="B115" s="20">
        <v>100</v>
      </c>
      <c r="C115" s="20" t="s">
        <v>161</v>
      </c>
    </row>
  </sheetData>
  <pageMargins left="0.7" right="0.7" top="0.75" bottom="0.75" header="0.3" footer="0.3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140625" style="21" customWidth="1"/>
    <col min="13" max="13" width="14" style="22" customWidth="1"/>
    <col min="14" max="14" width="13.7109375" style="22" bestFit="1" customWidth="1"/>
    <col min="15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1200</v>
      </c>
      <c r="C2" s="22">
        <v>0.20437109373599999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24335</v>
      </c>
      <c r="L2" s="21">
        <f>E2*D2*C2*12</f>
        <v>44.51383903101317</v>
      </c>
      <c r="M2" s="20">
        <f>ROUND(E2*D2*C2*102.79,0)</f>
        <v>381</v>
      </c>
      <c r="N2" s="20">
        <f>ROUND(I2*M2*0.002205,0)</f>
        <v>2</v>
      </c>
      <c r="O2" s="20">
        <f>ROUND(J2*M2*0.002205,1)</f>
        <v>0.3</v>
      </c>
    </row>
    <row r="3" spans="1:15">
      <c r="A3" s="21" t="s">
        <v>135</v>
      </c>
      <c r="B3" s="21">
        <v>1200</v>
      </c>
      <c r="C3" s="22">
        <v>0.51300799620399995</v>
      </c>
      <c r="D3" s="17">
        <v>0.38900000000000001</v>
      </c>
      <c r="E3" s="17">
        <v>46.66</v>
      </c>
      <c r="F3" s="17">
        <v>2.23</v>
      </c>
      <c r="G3" s="17">
        <v>0.316</v>
      </c>
      <c r="H3" s="21">
        <v>1</v>
      </c>
      <c r="I3" s="17">
        <f>F3</f>
        <v>2.23</v>
      </c>
      <c r="J3" s="17">
        <f>G3</f>
        <v>0.316</v>
      </c>
      <c r="K3" s="21">
        <v>24335</v>
      </c>
      <c r="L3" s="21">
        <f>E3*D3*C3*12</f>
        <v>111.73769708423748</v>
      </c>
      <c r="M3" s="20">
        <f>ROUND(E3*D3*C3*102.79,0)</f>
        <v>957</v>
      </c>
      <c r="N3" s="20">
        <f>ROUND(I3*M3*0.002205,0)</f>
        <v>5</v>
      </c>
      <c r="O3" s="20">
        <f>ROUND(J3*M3*0.002205,1)</f>
        <v>0.7</v>
      </c>
    </row>
    <row r="4" spans="1:15">
      <c r="C4" s="30">
        <f>SUM(C2:C3)</f>
        <v>0.71737908993999988</v>
      </c>
      <c r="N4" s="22">
        <f>SUM(N2:N3)</f>
        <v>7</v>
      </c>
      <c r="O4" s="20">
        <f>SUM(O2:O3)</f>
        <v>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5" t="s">
        <v>142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5" t="s">
        <v>142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140625" style="21" customWidth="1"/>
    <col min="13" max="13" width="11.85546875" style="22" customWidth="1"/>
    <col min="14" max="14" width="13.7109375" style="22" bestFit="1" customWidth="1"/>
    <col min="15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1400</v>
      </c>
      <c r="C2" s="22">
        <v>6.1544649783799997E-2</v>
      </c>
      <c r="D2" s="17">
        <v>0.89</v>
      </c>
      <c r="E2" s="17">
        <v>46.66</v>
      </c>
      <c r="F2" s="17">
        <v>1.93</v>
      </c>
      <c r="G2" s="17">
        <v>0.497</v>
      </c>
      <c r="H2" s="21">
        <v>1</v>
      </c>
      <c r="I2" s="17">
        <f>F2</f>
        <v>1.93</v>
      </c>
      <c r="J2" s="17">
        <f>G2</f>
        <v>0.497</v>
      </c>
      <c r="K2" s="21">
        <v>31102</v>
      </c>
      <c r="L2" s="21">
        <f>E2*D2*C2*12</f>
        <v>30.669471473181314</v>
      </c>
      <c r="M2" s="20">
        <f>ROUND(E2*D2*C2*102.79,0)</f>
        <v>263</v>
      </c>
      <c r="N2" s="20">
        <f>ROUND(I2*M2*0.002205,0)</f>
        <v>1</v>
      </c>
      <c r="O2" s="20">
        <f>ROUND(J2*M2*0.002205,1)</f>
        <v>0.3</v>
      </c>
    </row>
    <row r="3" spans="1:15">
      <c r="A3" s="21" t="s">
        <v>135</v>
      </c>
      <c r="B3" s="21">
        <v>1300</v>
      </c>
      <c r="C3" s="22">
        <v>8.3692936969500004E-2</v>
      </c>
      <c r="D3" s="17">
        <v>0.67700000000000005</v>
      </c>
      <c r="E3" s="17">
        <v>46.66</v>
      </c>
      <c r="F3" s="17">
        <v>2.1</v>
      </c>
      <c r="G3" s="17">
        <v>0.51600000000000001</v>
      </c>
      <c r="H3" s="21">
        <v>1</v>
      </c>
      <c r="I3" s="17">
        <f>F3</f>
        <v>2.1</v>
      </c>
      <c r="J3" s="17">
        <f>G3</f>
        <v>0.51600000000000001</v>
      </c>
      <c r="K3" s="21">
        <v>2018</v>
      </c>
      <c r="L3" s="21">
        <f>E3*D3*C3*12</f>
        <v>31.725133454410571</v>
      </c>
      <c r="M3" s="20">
        <f>ROUND(E3*D3*C3*102.79,0)</f>
        <v>272</v>
      </c>
      <c r="N3" s="20">
        <f>ROUND(I3*M3*0.002205,0)</f>
        <v>1</v>
      </c>
      <c r="O3" s="20">
        <f>ROUND(J3*M3*0.002205,1)</f>
        <v>0.3</v>
      </c>
    </row>
    <row r="4" spans="1:15">
      <c r="C4" s="22">
        <f>SUM(C2:C3)</f>
        <v>0.14523758675330001</v>
      </c>
      <c r="N4" s="22">
        <f>SUM(N2:N3)</f>
        <v>2</v>
      </c>
      <c r="O4" s="20">
        <f>SUM(O2:O3)</f>
        <v>0.6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42578125" style="21" customWidth="1"/>
    <col min="12" max="12" width="14" style="21" customWidth="1"/>
    <col min="13" max="13" width="12.28515625" customWidth="1"/>
    <col min="14" max="14" width="10.42578125" style="22" customWidth="1"/>
    <col min="15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1300</v>
      </c>
      <c r="C2" s="22">
        <v>0.50600263481100005</v>
      </c>
      <c r="D2" s="17">
        <v>0.67700000000000005</v>
      </c>
      <c r="E2" s="17">
        <v>46.66</v>
      </c>
      <c r="F2" s="17">
        <v>2.1</v>
      </c>
      <c r="G2" s="17">
        <v>0.51600000000000001</v>
      </c>
      <c r="H2" s="21">
        <v>1</v>
      </c>
      <c r="I2" s="17">
        <f>F2</f>
        <v>2.1</v>
      </c>
      <c r="J2" s="17">
        <f>G2</f>
        <v>0.51600000000000001</v>
      </c>
      <c r="K2" s="21">
        <v>2018</v>
      </c>
      <c r="L2" s="21">
        <f>E2*D2*C2*12</f>
        <v>191.80831380684495</v>
      </c>
      <c r="M2" s="20">
        <f>ROUND(E2*D2*C2*102.79,0)</f>
        <v>1643</v>
      </c>
      <c r="N2" s="20">
        <f>ROUND(I2*M2*0.002205,0)</f>
        <v>8</v>
      </c>
      <c r="O2" s="20">
        <f>ROUND(J2*M2*0.002205,1)</f>
        <v>1.9</v>
      </c>
    </row>
    <row r="3" spans="1:15">
      <c r="A3" s="21" t="s">
        <v>135</v>
      </c>
      <c r="B3" s="21">
        <v>1300</v>
      </c>
      <c r="C3" s="22">
        <v>4.01643411045E-3</v>
      </c>
      <c r="D3" s="17">
        <v>0.67700000000000005</v>
      </c>
      <c r="E3" s="17">
        <v>46.66</v>
      </c>
      <c r="F3" s="17">
        <v>2.1</v>
      </c>
      <c r="G3" s="17">
        <v>0.51600000000000001</v>
      </c>
      <c r="H3" s="21">
        <v>1</v>
      </c>
      <c r="I3" s="17">
        <f t="shared" ref="I3:I5" si="0">F3</f>
        <v>2.1</v>
      </c>
      <c r="J3" s="17">
        <f t="shared" ref="J3:J5" si="1">G3</f>
        <v>0.51600000000000001</v>
      </c>
      <c r="K3" s="21">
        <v>24</v>
      </c>
      <c r="L3" s="21">
        <f t="shared" ref="L3:L5" si="2">E3*D3*C3*12</f>
        <v>1.5224929698823817</v>
      </c>
      <c r="M3" s="20">
        <f t="shared" ref="M3:M5" si="3">ROUND(E3*D3*C3*102.79,0)</f>
        <v>13</v>
      </c>
      <c r="N3" s="20">
        <f t="shared" ref="N3:N5" si="4">ROUND(I3*M3*0.002205,0)</f>
        <v>0</v>
      </c>
      <c r="O3" s="20">
        <f t="shared" ref="O3:O5" si="5">ROUND(J3*M3*0.002205,1)</f>
        <v>0</v>
      </c>
    </row>
    <row r="4" spans="1:15">
      <c r="A4" s="21" t="s">
        <v>135</v>
      </c>
      <c r="B4" s="21">
        <v>1300</v>
      </c>
      <c r="C4" s="22">
        <v>7.9034066830499999E-5</v>
      </c>
      <c r="D4" s="17">
        <v>0.67700000000000005</v>
      </c>
      <c r="E4" s="17">
        <v>46.66</v>
      </c>
      <c r="F4" s="17">
        <v>2.1</v>
      </c>
      <c r="G4" s="17">
        <v>0.51600000000000001</v>
      </c>
      <c r="H4" s="21">
        <v>1</v>
      </c>
      <c r="I4" s="17">
        <f t="shared" si="0"/>
        <v>2.1</v>
      </c>
      <c r="J4" s="17">
        <f t="shared" si="1"/>
        <v>0.51600000000000001</v>
      </c>
      <c r="K4" s="21">
        <v>0</v>
      </c>
      <c r="L4" s="21">
        <f t="shared" si="2"/>
        <v>2.995911493171962E-2</v>
      </c>
      <c r="M4" s="20">
        <f t="shared" si="3"/>
        <v>0</v>
      </c>
      <c r="N4" s="20">
        <f t="shared" si="4"/>
        <v>0</v>
      </c>
      <c r="O4" s="20">
        <f t="shared" si="5"/>
        <v>0</v>
      </c>
    </row>
    <row r="5" spans="1:15">
      <c r="A5" s="21" t="s">
        <v>135</v>
      </c>
      <c r="B5" s="21">
        <v>1300</v>
      </c>
      <c r="C5" s="22">
        <v>7.8138734849099998E-4</v>
      </c>
      <c r="D5" s="17">
        <v>0.67700000000000005</v>
      </c>
      <c r="E5" s="17">
        <v>46.66</v>
      </c>
      <c r="F5" s="17">
        <v>2.1</v>
      </c>
      <c r="G5" s="17">
        <v>0.51600000000000001</v>
      </c>
      <c r="H5" s="21">
        <v>1</v>
      </c>
      <c r="I5" s="17">
        <f t="shared" si="0"/>
        <v>2.1</v>
      </c>
      <c r="J5" s="17">
        <f t="shared" si="1"/>
        <v>0.51600000000000001</v>
      </c>
      <c r="K5" s="21">
        <v>2018</v>
      </c>
      <c r="L5" s="21">
        <f t="shared" si="2"/>
        <v>0.29619725162111366</v>
      </c>
      <c r="M5" s="20">
        <f t="shared" si="3"/>
        <v>3</v>
      </c>
      <c r="N5" s="20">
        <f t="shared" si="4"/>
        <v>0</v>
      </c>
      <c r="O5" s="20">
        <f t="shared" si="5"/>
        <v>0</v>
      </c>
    </row>
    <row r="6" spans="1:15">
      <c r="C6" s="22">
        <f>SUM(C2:C5)</f>
        <v>0.5108794903367716</v>
      </c>
      <c r="N6" s="21">
        <f>SUM(N2:N5)</f>
        <v>8</v>
      </c>
      <c r="O6" s="20">
        <f>SUM(O2:O5)</f>
        <v>1.9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31" t="s">
        <v>142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31" t="s">
        <v>142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31" t="s">
        <v>142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customWidth="1"/>
    <col min="14" max="14" width="8" style="22" bestFit="1" customWidth="1"/>
    <col min="15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1200</v>
      </c>
      <c r="C2" s="22">
        <v>0.45317756976500001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5042</v>
      </c>
      <c r="L2" s="21">
        <f>E2*D2*C2*12</f>
        <v>98.706098911636516</v>
      </c>
      <c r="M2" s="20">
        <f>ROUND(E2*D2*C2*102.79,0)</f>
        <v>845</v>
      </c>
      <c r="N2" s="20">
        <f>ROUND(I2*M2*0.002205,0)</f>
        <v>4</v>
      </c>
      <c r="O2" s="20">
        <f>ROUND(J2*M2*0.002205,1)</f>
        <v>0.6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Q26" sqref="Q26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4.140625" style="21" customWidth="1"/>
    <col min="13" max="13" width="11.85546875" style="22" customWidth="1"/>
    <col min="14" max="14" width="8" style="22" bestFit="1" customWidth="1"/>
    <col min="15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22" t="s">
        <v>127</v>
      </c>
      <c r="E1" s="22" t="s">
        <v>132</v>
      </c>
      <c r="F1" s="22" t="s">
        <v>128</v>
      </c>
      <c r="G1" s="22" t="s">
        <v>129</v>
      </c>
      <c r="H1" s="21" t="s">
        <v>131</v>
      </c>
      <c r="I1" s="22" t="s">
        <v>136</v>
      </c>
      <c r="J1" s="22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1200</v>
      </c>
      <c r="C2" s="22">
        <v>6.8564230725499997E-2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5042</v>
      </c>
      <c r="L2" s="21">
        <f>E2*D2*C2*12</f>
        <v>14.93389830238274</v>
      </c>
      <c r="M2" s="20">
        <f>ROUND(E2*D2*C2*102.79,0)</f>
        <v>128</v>
      </c>
      <c r="N2" s="20">
        <f>ROUND(I2*M2*0.002205,0)</f>
        <v>1</v>
      </c>
      <c r="O2" s="20">
        <f>ROUND(J2*M2*0.002205,1)</f>
        <v>0.1</v>
      </c>
    </row>
    <row r="3" spans="1:15">
      <c r="A3" s="21" t="s">
        <v>135</v>
      </c>
      <c r="B3" s="21">
        <v>1100</v>
      </c>
      <c r="C3" s="22">
        <v>2.03343463126</v>
      </c>
      <c r="D3" s="17">
        <v>0.28599999999999998</v>
      </c>
      <c r="E3" s="17">
        <v>46.66</v>
      </c>
      <c r="F3" s="17">
        <v>1.85</v>
      </c>
      <c r="G3" s="17">
        <v>0.22</v>
      </c>
      <c r="H3" s="21">
        <v>1</v>
      </c>
      <c r="I3" s="17">
        <f>F3</f>
        <v>1.85</v>
      </c>
      <c r="J3" s="17">
        <f>G3</f>
        <v>0.22</v>
      </c>
      <c r="K3" s="21">
        <v>2189</v>
      </c>
      <c r="L3" s="21">
        <f>E3*D3*C3*12</f>
        <v>325.62836555823833</v>
      </c>
      <c r="M3" s="20">
        <f>ROUND(E3*D3*C3*102.79,0)</f>
        <v>2789</v>
      </c>
      <c r="N3" s="20">
        <f>ROUND(I3*M3*0.002205,0)</f>
        <v>11</v>
      </c>
      <c r="O3" s="20">
        <f>ROUND(J3*M3*0.002205,1)</f>
        <v>1.4</v>
      </c>
    </row>
    <row r="4" spans="1:15">
      <c r="C4" s="22">
        <f>SUM(C2:C3)</f>
        <v>2.1019988619854999</v>
      </c>
      <c r="N4" s="21">
        <f>SUM(N2:N3)</f>
        <v>12</v>
      </c>
      <c r="O4" s="20">
        <f>SUM(O2:O3)</f>
        <v>1.5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1048576"/>
  <sheetViews>
    <sheetView workbookViewId="0">
      <selection activeCell="J2" sqref="J2"/>
    </sheetView>
  </sheetViews>
  <sheetFormatPr defaultRowHeight="15"/>
  <cols>
    <col min="1" max="1" width="9.85546875" style="10" bestFit="1" customWidth="1"/>
    <col min="2" max="2" width="7.85546875" style="10" bestFit="1" customWidth="1"/>
    <col min="3" max="3" width="15.7109375" style="11" bestFit="1" customWidth="1"/>
    <col min="4" max="4" width="6.5703125" style="17" bestFit="1" customWidth="1"/>
    <col min="5" max="5" width="13.5703125" style="17" bestFit="1" customWidth="1"/>
    <col min="6" max="6" width="9.28515625" style="17" bestFit="1" customWidth="1"/>
    <col min="7" max="7" width="9" style="17" bestFit="1" customWidth="1"/>
    <col min="8" max="8" width="11.140625" style="10" bestFit="1" customWidth="1"/>
    <col min="9" max="9" width="7.7109375" style="17" bestFit="1" customWidth="1"/>
    <col min="10" max="10" width="7.42578125" style="17" bestFit="1" customWidth="1"/>
    <col min="11" max="11" width="12.28515625" style="10" bestFit="1" customWidth="1"/>
    <col min="12" max="12" width="14.5703125" customWidth="1"/>
    <col min="13" max="13" width="13.7109375" style="11" customWidth="1"/>
    <col min="14" max="14" width="15.140625" style="11" bestFit="1" customWidth="1"/>
    <col min="15" max="15" width="7.7109375" style="11" bestFit="1" customWidth="1"/>
    <col min="17" max="18" width="19.7109375" style="11" customWidth="1"/>
    <col min="20" max="21" width="19.7109375" style="11" customWidth="1"/>
    <col min="22" max="16384" width="9.140625" style="9"/>
  </cols>
  <sheetData>
    <row r="1" spans="1:19" ht="30">
      <c r="A1" s="10" t="s">
        <v>134</v>
      </c>
      <c r="B1" s="10" t="s">
        <v>126</v>
      </c>
      <c r="C1" s="11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10" t="s">
        <v>131</v>
      </c>
      <c r="I1" s="17" t="s">
        <v>136</v>
      </c>
      <c r="J1" s="17" t="s">
        <v>137</v>
      </c>
      <c r="K1" s="10" t="s">
        <v>130</v>
      </c>
      <c r="L1" s="19" t="s">
        <v>138</v>
      </c>
      <c r="M1" s="19" t="s">
        <v>139</v>
      </c>
      <c r="N1" s="19" t="s">
        <v>140</v>
      </c>
      <c r="O1" s="19" t="s">
        <v>141</v>
      </c>
      <c r="P1" s="9"/>
      <c r="S1" s="9"/>
    </row>
    <row r="2" spans="1:19">
      <c r="A2" s="10" t="s">
        <v>135</v>
      </c>
      <c r="B2" s="10">
        <v>1200</v>
      </c>
      <c r="C2" s="11">
        <v>2.2561704747500002E-3</v>
      </c>
      <c r="D2" s="17">
        <v>0.34699999999999998</v>
      </c>
      <c r="E2" s="17">
        <v>46.66</v>
      </c>
      <c r="F2" s="17">
        <v>2.23</v>
      </c>
      <c r="G2" s="17">
        <v>0.316</v>
      </c>
      <c r="H2" s="10">
        <v>0</v>
      </c>
      <c r="I2" s="17">
        <f>F2*0.7</f>
        <v>1.5609999999999999</v>
      </c>
      <c r="J2" s="17">
        <f>G2*0.5</f>
        <v>0.158</v>
      </c>
      <c r="K2" s="10">
        <v>2</v>
      </c>
      <c r="L2" s="21">
        <f>E2*D2*C2*12</f>
        <v>0.43835641536104092</v>
      </c>
      <c r="M2" s="20">
        <f>ROUND(E2*D2*C2*102.79,0)</f>
        <v>4</v>
      </c>
      <c r="N2" s="20">
        <f>ROUND(I2*M2*0.002205,0)</f>
        <v>0</v>
      </c>
      <c r="O2" s="20">
        <f>ROUND(J2*M2*0.002205,1)</f>
        <v>0</v>
      </c>
      <c r="P2" s="9"/>
      <c r="S2" s="9"/>
    </row>
    <row r="3" spans="1:19">
      <c r="A3" s="10" t="s">
        <v>135</v>
      </c>
      <c r="B3" s="10">
        <v>1200</v>
      </c>
      <c r="C3" s="11">
        <v>6.9668616996499996E-2</v>
      </c>
      <c r="D3" s="17">
        <v>0.34699999999999998</v>
      </c>
      <c r="E3" s="17">
        <v>46.66</v>
      </c>
      <c r="F3" s="17">
        <v>2.23</v>
      </c>
      <c r="G3" s="17">
        <v>0.316</v>
      </c>
      <c r="H3" s="10">
        <v>1</v>
      </c>
      <c r="I3" s="17">
        <f>F3</f>
        <v>2.23</v>
      </c>
      <c r="J3" s="17">
        <f>G3</f>
        <v>0.316</v>
      </c>
      <c r="K3" s="10">
        <v>134</v>
      </c>
      <c r="L3" s="21">
        <f t="shared" ref="L3:L66" si="0">E3*D3*C3*12</f>
        <v>13.536071653952057</v>
      </c>
      <c r="M3" s="20">
        <f t="shared" ref="M3:M66" si="1">ROUND(E3*D3*C3*102.79,0)</f>
        <v>116</v>
      </c>
      <c r="N3" s="20">
        <f t="shared" ref="N3:N66" si="2">ROUND(I3*M3*0.002205,0)</f>
        <v>1</v>
      </c>
      <c r="O3" s="20">
        <f t="shared" ref="O3:O66" si="3">ROUND(J3*M3*0.002205,1)</f>
        <v>0.1</v>
      </c>
      <c r="P3" s="9"/>
      <c r="S3" s="9"/>
    </row>
    <row r="4" spans="1:19">
      <c r="A4" s="10" t="s">
        <v>135</v>
      </c>
      <c r="B4" s="10">
        <v>1200</v>
      </c>
      <c r="C4" s="11">
        <v>0.50782238133699997</v>
      </c>
      <c r="D4" s="17">
        <v>0.38900000000000001</v>
      </c>
      <c r="E4" s="17">
        <v>46.66</v>
      </c>
      <c r="F4" s="17">
        <v>2.23</v>
      </c>
      <c r="G4" s="17">
        <v>0.316</v>
      </c>
      <c r="H4" s="10">
        <v>1</v>
      </c>
      <c r="I4" s="17">
        <f t="shared" ref="I4:I8" si="4">F4</f>
        <v>2.23</v>
      </c>
      <c r="J4" s="17">
        <f t="shared" ref="J4:J8" si="5">G4</f>
        <v>0.316</v>
      </c>
      <c r="K4" s="10">
        <v>409</v>
      </c>
      <c r="L4" s="21">
        <f t="shared" si="0"/>
        <v>110.60822411794487</v>
      </c>
      <c r="M4" s="20">
        <f t="shared" si="1"/>
        <v>947</v>
      </c>
      <c r="N4" s="20">
        <f t="shared" si="2"/>
        <v>5</v>
      </c>
      <c r="O4" s="20">
        <f t="shared" si="3"/>
        <v>0.7</v>
      </c>
      <c r="P4" s="9"/>
      <c r="S4" s="9"/>
    </row>
    <row r="5" spans="1:19">
      <c r="A5" s="10" t="s">
        <v>135</v>
      </c>
      <c r="B5" s="10">
        <v>1200</v>
      </c>
      <c r="C5" s="11">
        <v>4.4113890732500001E-2</v>
      </c>
      <c r="D5" s="17">
        <v>0.38900000000000001</v>
      </c>
      <c r="E5" s="17">
        <v>46.66</v>
      </c>
      <c r="F5" s="17">
        <v>2.23</v>
      </c>
      <c r="G5" s="17">
        <v>0.316</v>
      </c>
      <c r="H5" s="10">
        <v>1</v>
      </c>
      <c r="I5" s="17">
        <f t="shared" si="4"/>
        <v>2.23</v>
      </c>
      <c r="J5" s="17">
        <f t="shared" si="5"/>
        <v>0.316</v>
      </c>
      <c r="K5" s="10">
        <v>39</v>
      </c>
      <c r="L5" s="21">
        <f t="shared" si="0"/>
        <v>9.6083971328882036</v>
      </c>
      <c r="M5" s="20">
        <f t="shared" si="1"/>
        <v>82</v>
      </c>
      <c r="N5" s="20">
        <f t="shared" si="2"/>
        <v>0</v>
      </c>
      <c r="O5" s="20">
        <f t="shared" si="3"/>
        <v>0.1</v>
      </c>
      <c r="P5" s="9"/>
      <c r="S5" s="9"/>
    </row>
    <row r="6" spans="1:19">
      <c r="A6" s="10" t="s">
        <v>135</v>
      </c>
      <c r="B6" s="10">
        <v>3200</v>
      </c>
      <c r="C6" s="11">
        <v>3.0758783532399998</v>
      </c>
      <c r="D6" s="17">
        <v>0.06</v>
      </c>
      <c r="E6" s="17">
        <v>46.66</v>
      </c>
      <c r="F6" s="17">
        <v>1.2</v>
      </c>
      <c r="G6" s="17">
        <v>6.4000000000000001E-2</v>
      </c>
      <c r="H6" s="10">
        <v>1</v>
      </c>
      <c r="I6" s="17">
        <f t="shared" si="4"/>
        <v>1.2</v>
      </c>
      <c r="J6" s="17">
        <f t="shared" si="5"/>
        <v>6.4000000000000001E-2</v>
      </c>
      <c r="K6" s="10">
        <v>316</v>
      </c>
      <c r="L6" s="21">
        <f t="shared" si="0"/>
        <v>103.33474845276845</v>
      </c>
      <c r="M6" s="20">
        <f t="shared" si="1"/>
        <v>885</v>
      </c>
      <c r="N6" s="20">
        <f t="shared" si="2"/>
        <v>2</v>
      </c>
      <c r="O6" s="20">
        <f t="shared" si="3"/>
        <v>0.1</v>
      </c>
      <c r="P6" s="9"/>
      <c r="S6" s="9"/>
    </row>
    <row r="7" spans="1:19">
      <c r="A7" s="10" t="s">
        <v>135</v>
      </c>
      <c r="B7" s="10">
        <v>4200</v>
      </c>
      <c r="C7" s="11">
        <v>4.0219132098499998E-2</v>
      </c>
      <c r="D7" s="17">
        <v>0.10199999999999999</v>
      </c>
      <c r="E7" s="17">
        <v>46.66</v>
      </c>
      <c r="F7" s="17">
        <v>0.7</v>
      </c>
      <c r="G7" s="17">
        <v>0.09</v>
      </c>
      <c r="H7" s="10">
        <v>1</v>
      </c>
      <c r="I7" s="17">
        <f t="shared" si="4"/>
        <v>0.7</v>
      </c>
      <c r="J7" s="17">
        <f t="shared" si="5"/>
        <v>0.09</v>
      </c>
      <c r="K7" s="10">
        <v>12</v>
      </c>
      <c r="L7" s="21">
        <f t="shared" si="0"/>
        <v>2.2969886373483961</v>
      </c>
      <c r="M7" s="20">
        <f t="shared" si="1"/>
        <v>20</v>
      </c>
      <c r="N7" s="20">
        <f t="shared" si="2"/>
        <v>0</v>
      </c>
      <c r="O7" s="20">
        <f t="shared" si="3"/>
        <v>0</v>
      </c>
      <c r="P7" s="9"/>
      <c r="S7" s="9"/>
    </row>
    <row r="8" spans="1:19">
      <c r="A8" s="10" t="s">
        <v>135</v>
      </c>
      <c r="B8" s="10">
        <v>1400</v>
      </c>
      <c r="C8" s="11">
        <v>3.3712121335599998</v>
      </c>
      <c r="D8" s="17">
        <v>0.88800000000000001</v>
      </c>
      <c r="E8" s="17">
        <v>46.66</v>
      </c>
      <c r="F8" s="17">
        <v>1.93</v>
      </c>
      <c r="G8" s="17">
        <v>0.497</v>
      </c>
      <c r="H8" s="10">
        <v>1</v>
      </c>
      <c r="I8" s="17">
        <f t="shared" si="4"/>
        <v>1.93</v>
      </c>
      <c r="J8" s="17">
        <f t="shared" si="5"/>
        <v>0.497</v>
      </c>
      <c r="K8" s="10">
        <v>22142</v>
      </c>
      <c r="L8" s="21">
        <f t="shared" si="0"/>
        <v>1676.1968788667484</v>
      </c>
      <c r="M8" s="20">
        <f t="shared" si="1"/>
        <v>14358</v>
      </c>
      <c r="N8" s="20">
        <f t="shared" si="2"/>
        <v>61</v>
      </c>
      <c r="O8" s="20">
        <f t="shared" si="3"/>
        <v>15.7</v>
      </c>
      <c r="P8" s="9"/>
      <c r="S8" s="9"/>
    </row>
    <row r="9" spans="1:19">
      <c r="A9" s="10" t="s">
        <v>135</v>
      </c>
      <c r="B9" s="10">
        <v>1300</v>
      </c>
      <c r="C9" s="11">
        <v>6.8508789090500004</v>
      </c>
      <c r="D9" s="17">
        <v>0.67700000000000005</v>
      </c>
      <c r="E9" s="17">
        <v>46.66</v>
      </c>
      <c r="F9" s="17">
        <v>2.1</v>
      </c>
      <c r="G9" s="17">
        <v>0.51600000000000001</v>
      </c>
      <c r="H9" s="10">
        <v>1</v>
      </c>
      <c r="I9" s="17">
        <f>F9</f>
        <v>2.1</v>
      </c>
      <c r="J9" s="17">
        <f>G9</f>
        <v>0.51600000000000001</v>
      </c>
      <c r="K9" s="10">
        <v>16410</v>
      </c>
      <c r="L9" s="21">
        <f t="shared" si="0"/>
        <v>2596.9341683973216</v>
      </c>
      <c r="M9" s="20">
        <f t="shared" si="1"/>
        <v>22245</v>
      </c>
      <c r="N9" s="20">
        <f t="shared" si="2"/>
        <v>103</v>
      </c>
      <c r="O9" s="20">
        <f t="shared" si="3"/>
        <v>25.3</v>
      </c>
      <c r="P9" s="9"/>
      <c r="S9" s="9"/>
    </row>
    <row r="10" spans="1:19">
      <c r="A10" s="10" t="s">
        <v>135</v>
      </c>
      <c r="B10" s="10">
        <v>1300</v>
      </c>
      <c r="C10" s="11">
        <v>0.33437772506899999</v>
      </c>
      <c r="D10" s="17">
        <v>0.69199999999999995</v>
      </c>
      <c r="E10" s="17">
        <v>46.66</v>
      </c>
      <c r="F10" s="17">
        <v>2.1</v>
      </c>
      <c r="G10" s="17">
        <v>0.51600000000000001</v>
      </c>
      <c r="H10" s="10">
        <v>0</v>
      </c>
      <c r="I10" s="17">
        <f>F10*0.7</f>
        <v>1.47</v>
      </c>
      <c r="J10" s="17">
        <f>G10*0.5</f>
        <v>0.25800000000000001</v>
      </c>
      <c r="K10" s="10">
        <v>1756</v>
      </c>
      <c r="L10" s="21">
        <f t="shared" si="0"/>
        <v>129.55954486787903</v>
      </c>
      <c r="M10" s="20">
        <f t="shared" si="1"/>
        <v>1110</v>
      </c>
      <c r="N10" s="20">
        <f t="shared" si="2"/>
        <v>4</v>
      </c>
      <c r="O10" s="20">
        <f t="shared" si="3"/>
        <v>0.6</v>
      </c>
      <c r="P10" s="9"/>
      <c r="S10" s="9"/>
    </row>
    <row r="11" spans="1:19">
      <c r="A11" s="10" t="s">
        <v>135</v>
      </c>
      <c r="B11" s="10">
        <v>1300</v>
      </c>
      <c r="C11" s="11">
        <v>1.55917888216E-2</v>
      </c>
      <c r="D11" s="17">
        <v>0.67700000000000005</v>
      </c>
      <c r="E11" s="17">
        <v>46.66</v>
      </c>
      <c r="F11" s="17">
        <v>2.1</v>
      </c>
      <c r="G11" s="17">
        <v>0.51600000000000001</v>
      </c>
      <c r="H11" s="10">
        <v>1</v>
      </c>
      <c r="I11" s="17">
        <f t="shared" ref="I11:I14" si="6">F11</f>
        <v>2.1</v>
      </c>
      <c r="J11" s="17">
        <f t="shared" ref="J11:J14" si="7">G11</f>
        <v>0.51600000000000001</v>
      </c>
      <c r="K11" s="10">
        <v>53</v>
      </c>
      <c r="L11" s="21">
        <f t="shared" si="0"/>
        <v>5.9103145267624146</v>
      </c>
      <c r="M11" s="20">
        <f t="shared" si="1"/>
        <v>51</v>
      </c>
      <c r="N11" s="20">
        <f t="shared" si="2"/>
        <v>0</v>
      </c>
      <c r="O11" s="20">
        <f t="shared" si="3"/>
        <v>0.1</v>
      </c>
      <c r="P11" s="9"/>
      <c r="S11" s="9"/>
    </row>
    <row r="12" spans="1:19">
      <c r="A12" s="10" t="s">
        <v>135</v>
      </c>
      <c r="B12" s="10">
        <v>1400</v>
      </c>
      <c r="C12" s="11">
        <v>7.4710215899399995E-2</v>
      </c>
      <c r="D12" s="17">
        <v>0.89</v>
      </c>
      <c r="E12" s="17">
        <v>46.66</v>
      </c>
      <c r="F12" s="17">
        <v>1.93</v>
      </c>
      <c r="G12" s="17">
        <v>0.497</v>
      </c>
      <c r="H12" s="10">
        <v>1</v>
      </c>
      <c r="I12" s="17">
        <f t="shared" si="6"/>
        <v>1.93</v>
      </c>
      <c r="J12" s="17">
        <f t="shared" si="7"/>
        <v>0.497</v>
      </c>
      <c r="K12" s="10">
        <v>381</v>
      </c>
      <c r="L12" s="21">
        <f t="shared" si="0"/>
        <v>37.230252236888923</v>
      </c>
      <c r="M12" s="20">
        <f t="shared" si="1"/>
        <v>319</v>
      </c>
      <c r="N12" s="20">
        <f t="shared" si="2"/>
        <v>1</v>
      </c>
      <c r="O12" s="20">
        <f t="shared" si="3"/>
        <v>0.3</v>
      </c>
      <c r="P12" s="9"/>
      <c r="S12" s="9"/>
    </row>
    <row r="13" spans="1:19">
      <c r="A13" s="10" t="s">
        <v>135</v>
      </c>
      <c r="B13" s="10">
        <v>1300</v>
      </c>
      <c r="C13" s="11">
        <v>2.1244680434099998</v>
      </c>
      <c r="D13" s="17">
        <v>0.69199999999999995</v>
      </c>
      <c r="E13" s="17">
        <v>46.66</v>
      </c>
      <c r="F13" s="17">
        <v>2.1</v>
      </c>
      <c r="G13" s="17">
        <v>0.51600000000000001</v>
      </c>
      <c r="H13" s="10">
        <v>1</v>
      </c>
      <c r="I13" s="17">
        <f t="shared" si="6"/>
        <v>2.1</v>
      </c>
      <c r="J13" s="17">
        <f t="shared" si="7"/>
        <v>0.51600000000000001</v>
      </c>
      <c r="K13" s="10">
        <v>2492</v>
      </c>
      <c r="L13" s="21">
        <f t="shared" si="0"/>
        <v>823.15624563135987</v>
      </c>
      <c r="M13" s="20">
        <f t="shared" si="1"/>
        <v>7051</v>
      </c>
      <c r="N13" s="20">
        <f t="shared" si="2"/>
        <v>33</v>
      </c>
      <c r="O13" s="20">
        <f t="shared" si="3"/>
        <v>8</v>
      </c>
      <c r="P13" s="9"/>
      <c r="S13" s="9"/>
    </row>
    <row r="14" spans="1:19">
      <c r="A14" s="10" t="s">
        <v>135</v>
      </c>
      <c r="B14" s="10">
        <v>1300</v>
      </c>
      <c r="C14" s="11">
        <v>13.266151474500001</v>
      </c>
      <c r="D14" s="17">
        <v>0.63100000000000001</v>
      </c>
      <c r="E14" s="17">
        <v>46.66</v>
      </c>
      <c r="F14" s="17">
        <v>2.1</v>
      </c>
      <c r="G14" s="17">
        <v>0.51600000000000001</v>
      </c>
      <c r="H14" s="10">
        <v>1</v>
      </c>
      <c r="I14" s="17">
        <f t="shared" si="6"/>
        <v>2.1</v>
      </c>
      <c r="J14" s="17">
        <f t="shared" si="7"/>
        <v>0.51600000000000001</v>
      </c>
      <c r="K14" s="10">
        <v>14257</v>
      </c>
      <c r="L14" s="21">
        <f t="shared" si="0"/>
        <v>4687.057609702887</v>
      </c>
      <c r="M14" s="20">
        <f t="shared" si="1"/>
        <v>40149</v>
      </c>
      <c r="N14" s="20">
        <f t="shared" si="2"/>
        <v>186</v>
      </c>
      <c r="O14" s="20">
        <f t="shared" si="3"/>
        <v>45.7</v>
      </c>
      <c r="P14" s="9"/>
      <c r="S14" s="9"/>
    </row>
    <row r="15" spans="1:19">
      <c r="A15" s="10" t="s">
        <v>135</v>
      </c>
      <c r="B15" s="10">
        <v>1300</v>
      </c>
      <c r="C15" s="11">
        <v>0.245686519795</v>
      </c>
      <c r="D15" s="17">
        <v>0.69199999999999995</v>
      </c>
      <c r="E15" s="17">
        <v>46.66</v>
      </c>
      <c r="F15" s="17">
        <v>2.1</v>
      </c>
      <c r="G15" s="17">
        <v>0.51600000000000001</v>
      </c>
      <c r="H15" s="10">
        <v>0</v>
      </c>
      <c r="I15" s="17">
        <f t="shared" ref="I15:I16" si="8">F15*0.7</f>
        <v>1.47</v>
      </c>
      <c r="J15" s="17">
        <f t="shared" ref="J15:J16" si="9">G15*0.5</f>
        <v>0.25800000000000001</v>
      </c>
      <c r="K15" s="10">
        <v>286</v>
      </c>
      <c r="L15" s="21">
        <f t="shared" si="0"/>
        <v>95.194838945222543</v>
      </c>
      <c r="M15" s="20">
        <f t="shared" si="1"/>
        <v>815</v>
      </c>
      <c r="N15" s="20">
        <f t="shared" si="2"/>
        <v>3</v>
      </c>
      <c r="O15" s="20">
        <f t="shared" si="3"/>
        <v>0.5</v>
      </c>
      <c r="P15" s="9"/>
      <c r="S15" s="9"/>
    </row>
    <row r="16" spans="1:19">
      <c r="A16" s="10" t="s">
        <v>135</v>
      </c>
      <c r="B16" s="10">
        <v>1400</v>
      </c>
      <c r="C16" s="11">
        <v>0.25392782822100002</v>
      </c>
      <c r="D16" s="17">
        <v>0.88800000000000001</v>
      </c>
      <c r="E16" s="17">
        <v>46.66</v>
      </c>
      <c r="F16" s="17">
        <v>1.93</v>
      </c>
      <c r="G16" s="17">
        <v>0.497</v>
      </c>
      <c r="H16" s="10">
        <v>0</v>
      </c>
      <c r="I16" s="17">
        <f t="shared" si="8"/>
        <v>1.351</v>
      </c>
      <c r="J16" s="17">
        <f t="shared" si="9"/>
        <v>0.2485</v>
      </c>
      <c r="K16" s="10">
        <v>379</v>
      </c>
      <c r="L16" s="21">
        <f t="shared" si="0"/>
        <v>126.25519138482207</v>
      </c>
      <c r="M16" s="20">
        <f t="shared" si="1"/>
        <v>1081</v>
      </c>
      <c r="N16" s="20">
        <f t="shared" si="2"/>
        <v>3</v>
      </c>
      <c r="O16" s="20">
        <f t="shared" si="3"/>
        <v>0.6</v>
      </c>
      <c r="P16" s="9"/>
      <c r="S16" s="9"/>
    </row>
    <row r="17" spans="1:19">
      <c r="A17" s="10" t="s">
        <v>135</v>
      </c>
      <c r="B17" s="10">
        <v>3100</v>
      </c>
      <c r="C17" s="11">
        <v>0.19653409947</v>
      </c>
      <c r="D17" s="17">
        <v>0.3</v>
      </c>
      <c r="E17" s="17">
        <v>46.66</v>
      </c>
      <c r="F17" s="17">
        <v>1.2</v>
      </c>
      <c r="G17" s="17">
        <v>6.4000000000000001E-2</v>
      </c>
      <c r="H17" s="10">
        <v>1</v>
      </c>
      <c r="I17" s="17">
        <f t="shared" ref="I17:I18" si="10">F17</f>
        <v>1.2</v>
      </c>
      <c r="J17" s="17">
        <f t="shared" ref="J17:J18" si="11">G17</f>
        <v>6.4000000000000001E-2</v>
      </c>
      <c r="K17" s="10">
        <v>106</v>
      </c>
      <c r="L17" s="21">
        <f t="shared" si="0"/>
        <v>33.01301189257272</v>
      </c>
      <c r="M17" s="20">
        <f t="shared" si="1"/>
        <v>283</v>
      </c>
      <c r="N17" s="20">
        <f t="shared" si="2"/>
        <v>1</v>
      </c>
      <c r="O17" s="20">
        <f t="shared" si="3"/>
        <v>0</v>
      </c>
      <c r="P17" s="9"/>
      <c r="S17" s="9"/>
    </row>
    <row r="18" spans="1:19">
      <c r="A18" s="10" t="s">
        <v>135</v>
      </c>
      <c r="B18" s="10">
        <v>3100</v>
      </c>
      <c r="C18" s="11">
        <v>2.5785221805899998</v>
      </c>
      <c r="D18" s="17">
        <v>0.3</v>
      </c>
      <c r="E18" s="17">
        <v>46.66</v>
      </c>
      <c r="F18" s="17">
        <v>1.2</v>
      </c>
      <c r="G18" s="17">
        <v>6.4000000000000001E-2</v>
      </c>
      <c r="H18" s="10">
        <v>1</v>
      </c>
      <c r="I18" s="17">
        <f t="shared" si="10"/>
        <v>1.2</v>
      </c>
      <c r="J18" s="17">
        <f t="shared" si="11"/>
        <v>6.4000000000000001E-2</v>
      </c>
      <c r="K18" s="10">
        <v>1410</v>
      </c>
      <c r="L18" s="21">
        <f t="shared" si="0"/>
        <v>433.12984180678575</v>
      </c>
      <c r="M18" s="20">
        <f t="shared" si="1"/>
        <v>3710</v>
      </c>
      <c r="N18" s="20">
        <f t="shared" si="2"/>
        <v>10</v>
      </c>
      <c r="O18" s="20">
        <f t="shared" si="3"/>
        <v>0.5</v>
      </c>
      <c r="P18" s="9"/>
      <c r="S18" s="9"/>
    </row>
    <row r="19" spans="1:19">
      <c r="A19" s="10" t="s">
        <v>135</v>
      </c>
      <c r="B19" s="10">
        <v>1400</v>
      </c>
      <c r="C19" s="11">
        <v>0.17335576026899999</v>
      </c>
      <c r="D19" s="17">
        <v>0.88800000000000001</v>
      </c>
      <c r="E19" s="17">
        <v>46.66</v>
      </c>
      <c r="F19" s="17">
        <v>1.93</v>
      </c>
      <c r="G19" s="17">
        <v>0.497</v>
      </c>
      <c r="H19" s="10">
        <v>0</v>
      </c>
      <c r="I19" s="17">
        <f t="shared" ref="I19:I20" si="12">F19*0.7</f>
        <v>1.351</v>
      </c>
      <c r="J19" s="17">
        <f t="shared" ref="J19:J20" si="13">G19*0.5</f>
        <v>0.2485</v>
      </c>
      <c r="K19" s="10">
        <v>259</v>
      </c>
      <c r="L19" s="21">
        <f t="shared" si="0"/>
        <v>86.194037273358788</v>
      </c>
      <c r="M19" s="20">
        <f t="shared" si="1"/>
        <v>738</v>
      </c>
      <c r="N19" s="20">
        <f t="shared" si="2"/>
        <v>2</v>
      </c>
      <c r="O19" s="20">
        <f t="shared" si="3"/>
        <v>0.4</v>
      </c>
      <c r="P19" s="9"/>
      <c r="S19" s="9"/>
    </row>
    <row r="20" spans="1:19">
      <c r="A20" s="10" t="s">
        <v>135</v>
      </c>
      <c r="B20" s="10">
        <v>1300</v>
      </c>
      <c r="C20" s="11">
        <v>0.32987853986299998</v>
      </c>
      <c r="D20" s="17">
        <v>0.63100000000000001</v>
      </c>
      <c r="E20" s="17">
        <v>46.66</v>
      </c>
      <c r="F20" s="17">
        <v>2.1</v>
      </c>
      <c r="G20" s="17">
        <v>0.51600000000000001</v>
      </c>
      <c r="H20" s="10">
        <v>0</v>
      </c>
      <c r="I20" s="17">
        <f t="shared" si="12"/>
        <v>1.47</v>
      </c>
      <c r="J20" s="17">
        <f t="shared" si="13"/>
        <v>0.25800000000000001</v>
      </c>
      <c r="K20" s="10">
        <v>350</v>
      </c>
      <c r="L20" s="21">
        <f t="shared" si="0"/>
        <v>116.54922857729737</v>
      </c>
      <c r="M20" s="20">
        <f t="shared" si="1"/>
        <v>998</v>
      </c>
      <c r="N20" s="20">
        <f t="shared" si="2"/>
        <v>3</v>
      </c>
      <c r="O20" s="20">
        <f t="shared" si="3"/>
        <v>0.6</v>
      </c>
      <c r="P20" s="9"/>
      <c r="S20" s="9"/>
    </row>
    <row r="21" spans="1:19">
      <c r="A21" s="10" t="s">
        <v>135</v>
      </c>
      <c r="B21" s="10">
        <v>1300</v>
      </c>
      <c r="C21" s="11">
        <v>4.0014310013699997E-6</v>
      </c>
      <c r="D21" s="17">
        <v>0.69199999999999995</v>
      </c>
      <c r="E21" s="17">
        <v>46.66</v>
      </c>
      <c r="F21" s="17">
        <v>2.1</v>
      </c>
      <c r="G21" s="17">
        <v>0.51600000000000001</v>
      </c>
      <c r="H21" s="10">
        <v>1</v>
      </c>
      <c r="I21" s="17">
        <f t="shared" ref="I21:I23" si="14">F21</f>
        <v>2.1</v>
      </c>
      <c r="J21" s="17">
        <f t="shared" ref="J21:J23" si="15">G21</f>
        <v>0.51600000000000001</v>
      </c>
      <c r="K21" s="10">
        <v>19</v>
      </c>
      <c r="L21" s="21">
        <f t="shared" si="0"/>
        <v>1.5504130224306663E-3</v>
      </c>
      <c r="M21" s="20">
        <f t="shared" si="1"/>
        <v>0</v>
      </c>
      <c r="N21" s="20">
        <f t="shared" si="2"/>
        <v>0</v>
      </c>
      <c r="O21" s="20">
        <f t="shared" si="3"/>
        <v>0</v>
      </c>
      <c r="P21" s="9"/>
      <c r="S21" s="9"/>
    </row>
    <row r="22" spans="1:19">
      <c r="A22" s="10" t="s">
        <v>135</v>
      </c>
      <c r="B22" s="10">
        <v>3100</v>
      </c>
      <c r="C22" s="11">
        <v>0.23043345079499999</v>
      </c>
      <c r="D22" s="17">
        <v>0.3</v>
      </c>
      <c r="E22" s="17">
        <v>46.66</v>
      </c>
      <c r="F22" s="17">
        <v>1.2</v>
      </c>
      <c r="G22" s="17">
        <v>6.4000000000000001E-2</v>
      </c>
      <c r="H22" s="10">
        <v>1</v>
      </c>
      <c r="I22" s="17">
        <f t="shared" si="14"/>
        <v>1.2</v>
      </c>
      <c r="J22" s="17">
        <f t="shared" si="15"/>
        <v>6.4000000000000001E-2</v>
      </c>
      <c r="K22" s="10">
        <v>122</v>
      </c>
      <c r="L22" s="21">
        <f t="shared" si="0"/>
        <v>38.70728933074092</v>
      </c>
      <c r="M22" s="20">
        <f t="shared" si="1"/>
        <v>332</v>
      </c>
      <c r="N22" s="20">
        <f t="shared" si="2"/>
        <v>1</v>
      </c>
      <c r="O22" s="20">
        <f t="shared" si="3"/>
        <v>0</v>
      </c>
      <c r="P22" s="9"/>
      <c r="S22" s="9"/>
    </row>
    <row r="23" spans="1:19">
      <c r="A23" s="10" t="s">
        <v>135</v>
      </c>
      <c r="B23" s="10">
        <v>1300</v>
      </c>
      <c r="C23" s="11">
        <v>1.62915636735</v>
      </c>
      <c r="D23" s="17">
        <v>0.69199999999999995</v>
      </c>
      <c r="E23" s="17">
        <v>46.66</v>
      </c>
      <c r="F23" s="17">
        <v>2.1</v>
      </c>
      <c r="G23" s="17">
        <v>0.51600000000000001</v>
      </c>
      <c r="H23" s="10">
        <v>1</v>
      </c>
      <c r="I23" s="17">
        <f t="shared" si="14"/>
        <v>2.1</v>
      </c>
      <c r="J23" s="17">
        <f t="shared" si="15"/>
        <v>0.51600000000000001</v>
      </c>
      <c r="K23" s="10">
        <v>2063</v>
      </c>
      <c r="L23" s="21">
        <f t="shared" si="0"/>
        <v>631.24048537897545</v>
      </c>
      <c r="M23" s="20">
        <f t="shared" si="1"/>
        <v>5407</v>
      </c>
      <c r="N23" s="20">
        <f t="shared" si="2"/>
        <v>25</v>
      </c>
      <c r="O23" s="20">
        <f t="shared" si="3"/>
        <v>6.2</v>
      </c>
      <c r="P23" s="9"/>
      <c r="S23" s="9"/>
    </row>
    <row r="24" spans="1:19">
      <c r="A24" s="10" t="s">
        <v>135</v>
      </c>
      <c r="B24" s="10">
        <v>1300</v>
      </c>
      <c r="C24" s="11">
        <v>0.74792276867800001</v>
      </c>
      <c r="D24" s="17">
        <v>0.63100000000000001</v>
      </c>
      <c r="E24" s="17">
        <v>46.66</v>
      </c>
      <c r="F24" s="17">
        <v>2.1</v>
      </c>
      <c r="G24" s="17">
        <v>0.51600000000000001</v>
      </c>
      <c r="H24" s="10">
        <v>0</v>
      </c>
      <c r="I24" s="17">
        <f t="shared" ref="I24:I26" si="16">F24*0.7</f>
        <v>1.47</v>
      </c>
      <c r="J24" s="17">
        <f t="shared" ref="J24:J26" si="17">G24*0.5</f>
        <v>0.25800000000000001</v>
      </c>
      <c r="K24" s="10">
        <v>793</v>
      </c>
      <c r="L24" s="21">
        <f t="shared" si="0"/>
        <v>264.24823439869522</v>
      </c>
      <c r="M24" s="20">
        <f t="shared" si="1"/>
        <v>2264</v>
      </c>
      <c r="N24" s="20">
        <f t="shared" si="2"/>
        <v>7</v>
      </c>
      <c r="O24" s="20">
        <f t="shared" si="3"/>
        <v>1.3</v>
      </c>
      <c r="P24" s="9"/>
      <c r="S24" s="9"/>
    </row>
    <row r="25" spans="1:19">
      <c r="A25" s="10" t="s">
        <v>135</v>
      </c>
      <c r="B25" s="10">
        <v>1200</v>
      </c>
      <c r="C25" s="11">
        <v>4.8548758031199997</v>
      </c>
      <c r="D25" s="17">
        <v>0.38900000000000001</v>
      </c>
      <c r="E25" s="17">
        <v>46.66</v>
      </c>
      <c r="F25" s="17">
        <v>2.23</v>
      </c>
      <c r="G25" s="17">
        <v>0.316</v>
      </c>
      <c r="H25" s="10">
        <v>0</v>
      </c>
      <c r="I25" s="17">
        <f t="shared" si="16"/>
        <v>1.5609999999999999</v>
      </c>
      <c r="J25" s="17">
        <f t="shared" si="17"/>
        <v>0.158</v>
      </c>
      <c r="K25" s="10">
        <v>27838</v>
      </c>
      <c r="L25" s="21">
        <f t="shared" si="0"/>
        <v>1057.4350612166677</v>
      </c>
      <c r="M25" s="20">
        <f t="shared" si="1"/>
        <v>9058</v>
      </c>
      <c r="N25" s="20">
        <f t="shared" si="2"/>
        <v>31</v>
      </c>
      <c r="O25" s="20">
        <f t="shared" si="3"/>
        <v>3.2</v>
      </c>
      <c r="P25" s="9"/>
      <c r="S25" s="9"/>
    </row>
    <row r="26" spans="1:19">
      <c r="A26" s="10" t="s">
        <v>135</v>
      </c>
      <c r="B26" s="10">
        <v>1300</v>
      </c>
      <c r="C26" s="11">
        <v>2.9575255480399999E-2</v>
      </c>
      <c r="D26" s="17">
        <v>0.69199999999999995</v>
      </c>
      <c r="E26" s="17">
        <v>46.66</v>
      </c>
      <c r="F26" s="17">
        <v>2.1</v>
      </c>
      <c r="G26" s="17">
        <v>0.51600000000000001</v>
      </c>
      <c r="H26" s="10">
        <v>0</v>
      </c>
      <c r="I26" s="17">
        <f t="shared" si="16"/>
        <v>1.47</v>
      </c>
      <c r="J26" s="17">
        <f t="shared" si="17"/>
        <v>0.25800000000000001</v>
      </c>
      <c r="K26" s="10">
        <v>48</v>
      </c>
      <c r="L26" s="21">
        <f t="shared" si="0"/>
        <v>11.459365717621212</v>
      </c>
      <c r="M26" s="20">
        <f t="shared" si="1"/>
        <v>98</v>
      </c>
      <c r="N26" s="20">
        <f t="shared" si="2"/>
        <v>0</v>
      </c>
      <c r="O26" s="20">
        <f t="shared" si="3"/>
        <v>0.1</v>
      </c>
      <c r="P26" s="9"/>
      <c r="S26" s="9"/>
    </row>
    <row r="27" spans="1:19">
      <c r="A27" s="10" t="s">
        <v>135</v>
      </c>
      <c r="B27" s="10">
        <v>1300</v>
      </c>
      <c r="C27" s="11">
        <v>6.8638241202000003E-2</v>
      </c>
      <c r="D27" s="17">
        <v>0.67700000000000005</v>
      </c>
      <c r="E27" s="17">
        <v>46.66</v>
      </c>
      <c r="F27" s="17">
        <v>2.1</v>
      </c>
      <c r="G27" s="17">
        <v>0.51600000000000001</v>
      </c>
      <c r="H27" s="10">
        <v>1</v>
      </c>
      <c r="I27" s="17">
        <f>F27</f>
        <v>2.1</v>
      </c>
      <c r="J27" s="17">
        <f>G27</f>
        <v>0.51600000000000001</v>
      </c>
      <c r="K27" s="10">
        <v>78</v>
      </c>
      <c r="L27" s="21">
        <f t="shared" si="0"/>
        <v>26.018412557358737</v>
      </c>
      <c r="M27" s="20">
        <f t="shared" si="1"/>
        <v>223</v>
      </c>
      <c r="N27" s="20">
        <f t="shared" si="2"/>
        <v>1</v>
      </c>
      <c r="O27" s="20">
        <f t="shared" si="3"/>
        <v>0.3</v>
      </c>
      <c r="P27" s="9"/>
      <c r="S27" s="9"/>
    </row>
    <row r="28" spans="1:19">
      <c r="A28" s="10" t="s">
        <v>135</v>
      </c>
      <c r="B28" s="10">
        <v>1300</v>
      </c>
      <c r="C28" s="11">
        <v>1.66589232201E-2</v>
      </c>
      <c r="D28" s="17">
        <v>0.67700000000000005</v>
      </c>
      <c r="E28" s="17">
        <v>46.66</v>
      </c>
      <c r="F28" s="17">
        <v>2.1</v>
      </c>
      <c r="G28" s="17">
        <v>0.51600000000000001</v>
      </c>
      <c r="H28" s="10">
        <v>0</v>
      </c>
      <c r="I28" s="17">
        <f t="shared" ref="I28:I30" si="18">F28*0.7</f>
        <v>1.47</v>
      </c>
      <c r="J28" s="17">
        <f t="shared" ref="J28:J30" si="19">G28*0.5</f>
        <v>0.25800000000000001</v>
      </c>
      <c r="K28" s="10">
        <v>24</v>
      </c>
      <c r="L28" s="21">
        <f t="shared" si="0"/>
        <v>6.3148287239227106</v>
      </c>
      <c r="M28" s="20">
        <f t="shared" si="1"/>
        <v>54</v>
      </c>
      <c r="N28" s="20">
        <f t="shared" si="2"/>
        <v>0</v>
      </c>
      <c r="O28" s="20">
        <f t="shared" si="3"/>
        <v>0</v>
      </c>
      <c r="P28" s="9"/>
      <c r="S28" s="9"/>
    </row>
    <row r="29" spans="1:19">
      <c r="A29" s="10" t="s">
        <v>135</v>
      </c>
      <c r="B29" s="10">
        <v>1300</v>
      </c>
      <c r="C29" s="11">
        <v>2.45984628701E-2</v>
      </c>
      <c r="D29" s="17">
        <v>0.69199999999999995</v>
      </c>
      <c r="E29" s="17">
        <v>46.66</v>
      </c>
      <c r="F29" s="17">
        <v>2.1</v>
      </c>
      <c r="G29" s="17">
        <v>0.51600000000000001</v>
      </c>
      <c r="H29" s="10">
        <v>0</v>
      </c>
      <c r="I29" s="17">
        <f t="shared" si="18"/>
        <v>1.47</v>
      </c>
      <c r="J29" s="17">
        <f t="shared" si="19"/>
        <v>0.25800000000000001</v>
      </c>
      <c r="K29" s="10">
        <v>29</v>
      </c>
      <c r="L29" s="21">
        <f t="shared" si="0"/>
        <v>9.5310345605166624</v>
      </c>
      <c r="M29" s="20">
        <f t="shared" si="1"/>
        <v>82</v>
      </c>
      <c r="N29" s="20">
        <f t="shared" si="2"/>
        <v>0</v>
      </c>
      <c r="O29" s="20">
        <f t="shared" si="3"/>
        <v>0</v>
      </c>
      <c r="P29" s="9"/>
      <c r="S29" s="9"/>
    </row>
    <row r="30" spans="1:19">
      <c r="A30" s="10" t="s">
        <v>135</v>
      </c>
      <c r="B30" s="10">
        <v>1300</v>
      </c>
      <c r="C30" s="11">
        <v>4.6321794635600003E-2</v>
      </c>
      <c r="D30" s="17">
        <v>0.63100000000000001</v>
      </c>
      <c r="E30" s="17">
        <v>46.66</v>
      </c>
      <c r="F30" s="17">
        <v>2.1</v>
      </c>
      <c r="G30" s="17">
        <v>0.51600000000000001</v>
      </c>
      <c r="H30" s="10">
        <v>0</v>
      </c>
      <c r="I30" s="17">
        <f t="shared" si="18"/>
        <v>1.47</v>
      </c>
      <c r="J30" s="17">
        <f t="shared" si="19"/>
        <v>0.25800000000000001</v>
      </c>
      <c r="K30" s="10">
        <v>49</v>
      </c>
      <c r="L30" s="21">
        <f t="shared" si="0"/>
        <v>16.365931028242411</v>
      </c>
      <c r="M30" s="20">
        <f t="shared" si="1"/>
        <v>140</v>
      </c>
      <c r="N30" s="20">
        <f t="shared" si="2"/>
        <v>0</v>
      </c>
      <c r="O30" s="20">
        <f t="shared" si="3"/>
        <v>0.1</v>
      </c>
      <c r="P30" s="9"/>
      <c r="S30" s="9"/>
    </row>
    <row r="31" spans="1:19">
      <c r="A31" s="10" t="s">
        <v>135</v>
      </c>
      <c r="B31" s="10">
        <v>1300</v>
      </c>
      <c r="C31" s="11">
        <v>4.5733160792200002E-6</v>
      </c>
      <c r="D31" s="17">
        <v>0.63100000000000001</v>
      </c>
      <c r="E31" s="17">
        <v>46.66</v>
      </c>
      <c r="F31" s="17">
        <v>2.1</v>
      </c>
      <c r="G31" s="17">
        <v>0.51600000000000001</v>
      </c>
      <c r="H31" s="10">
        <v>1</v>
      </c>
      <c r="I31" s="17">
        <f t="shared" ref="I31:I32" si="20">F31</f>
        <v>2.1</v>
      </c>
      <c r="J31" s="17">
        <f t="shared" ref="J31:J32" si="21">G31</f>
        <v>0.51600000000000001</v>
      </c>
      <c r="K31" s="10">
        <v>0</v>
      </c>
      <c r="L31" s="21">
        <f t="shared" si="0"/>
        <v>1.6157961087575E-3</v>
      </c>
      <c r="M31" s="20">
        <f t="shared" si="1"/>
        <v>0</v>
      </c>
      <c r="N31" s="20">
        <f t="shared" si="2"/>
        <v>0</v>
      </c>
      <c r="O31" s="20">
        <f t="shared" si="3"/>
        <v>0</v>
      </c>
      <c r="P31" s="9"/>
      <c r="S31" s="9"/>
    </row>
    <row r="32" spans="1:19">
      <c r="A32" s="10" t="s">
        <v>135</v>
      </c>
      <c r="B32" s="10">
        <v>1300</v>
      </c>
      <c r="C32" s="11">
        <v>1.51630282701E-2</v>
      </c>
      <c r="D32" s="17">
        <v>0.63100000000000001</v>
      </c>
      <c r="E32" s="17">
        <v>46.66</v>
      </c>
      <c r="F32" s="17">
        <v>2.1</v>
      </c>
      <c r="G32" s="17">
        <v>0.51600000000000001</v>
      </c>
      <c r="H32" s="10">
        <v>1</v>
      </c>
      <c r="I32" s="17">
        <f t="shared" si="20"/>
        <v>2.1</v>
      </c>
      <c r="J32" s="17">
        <f t="shared" si="21"/>
        <v>0.51600000000000001</v>
      </c>
      <c r="K32" s="10">
        <v>16</v>
      </c>
      <c r="L32" s="21">
        <f t="shared" si="0"/>
        <v>5.3572422398554611</v>
      </c>
      <c r="M32" s="20">
        <f t="shared" si="1"/>
        <v>46</v>
      </c>
      <c r="N32" s="20">
        <f t="shared" si="2"/>
        <v>0</v>
      </c>
      <c r="O32" s="20">
        <f t="shared" si="3"/>
        <v>0.1</v>
      </c>
      <c r="P32" s="9"/>
      <c r="S32" s="9"/>
    </row>
    <row r="33" spans="1:19">
      <c r="A33" s="10" t="s">
        <v>135</v>
      </c>
      <c r="B33" s="10">
        <v>1300</v>
      </c>
      <c r="C33" s="11">
        <v>0.57273599828099997</v>
      </c>
      <c r="D33" s="17">
        <v>0.67700000000000005</v>
      </c>
      <c r="E33" s="17">
        <v>46.66</v>
      </c>
      <c r="F33" s="17">
        <v>2.1</v>
      </c>
      <c r="G33" s="17">
        <v>0.51600000000000001</v>
      </c>
      <c r="H33" s="10">
        <v>0</v>
      </c>
      <c r="I33" s="17">
        <f>F33*0.7</f>
        <v>1.47</v>
      </c>
      <c r="J33" s="17">
        <f>G33*0.5</f>
        <v>0.25800000000000001</v>
      </c>
      <c r="K33" s="10">
        <v>652</v>
      </c>
      <c r="L33" s="21">
        <f t="shared" si="0"/>
        <v>217.10465228662582</v>
      </c>
      <c r="M33" s="20">
        <f t="shared" si="1"/>
        <v>1860</v>
      </c>
      <c r="N33" s="20">
        <f t="shared" si="2"/>
        <v>6</v>
      </c>
      <c r="O33" s="20">
        <f t="shared" si="3"/>
        <v>1.1000000000000001</v>
      </c>
      <c r="P33" s="9"/>
      <c r="S33" s="9"/>
    </row>
    <row r="34" spans="1:19">
      <c r="A34" s="10" t="s">
        <v>135</v>
      </c>
      <c r="B34" s="10">
        <v>1200</v>
      </c>
      <c r="C34" s="11">
        <v>2.0110156632299998</v>
      </c>
      <c r="D34" s="17">
        <v>0.34699999999999998</v>
      </c>
      <c r="E34" s="17">
        <v>46.66</v>
      </c>
      <c r="F34" s="17">
        <v>2.23</v>
      </c>
      <c r="G34" s="17">
        <v>0.316</v>
      </c>
      <c r="H34" s="10">
        <v>1</v>
      </c>
      <c r="I34" s="17">
        <f t="shared" ref="I34:I36" si="22">F34</f>
        <v>2.23</v>
      </c>
      <c r="J34" s="17">
        <f t="shared" ref="J34:J36" si="23">G34</f>
        <v>0.316</v>
      </c>
      <c r="K34" s="10">
        <v>2233</v>
      </c>
      <c r="L34" s="21">
        <f t="shared" si="0"/>
        <v>390.72473788404227</v>
      </c>
      <c r="M34" s="20">
        <f t="shared" si="1"/>
        <v>3347</v>
      </c>
      <c r="N34" s="20">
        <f t="shared" si="2"/>
        <v>16</v>
      </c>
      <c r="O34" s="20">
        <f t="shared" si="3"/>
        <v>2.2999999999999998</v>
      </c>
      <c r="P34" s="9"/>
      <c r="S34" s="9"/>
    </row>
    <row r="35" spans="1:19">
      <c r="A35" s="10" t="s">
        <v>135</v>
      </c>
      <c r="B35" s="10">
        <v>4200</v>
      </c>
      <c r="C35" s="11">
        <v>1.23485784154</v>
      </c>
      <c r="D35" s="17">
        <v>0.10199999999999999</v>
      </c>
      <c r="E35" s="17">
        <v>46.66</v>
      </c>
      <c r="F35" s="17">
        <v>0.7</v>
      </c>
      <c r="G35" s="17">
        <v>0.09</v>
      </c>
      <c r="H35" s="10">
        <v>1</v>
      </c>
      <c r="I35" s="17">
        <f t="shared" si="22"/>
        <v>0.7</v>
      </c>
      <c r="J35" s="17">
        <f t="shared" si="23"/>
        <v>0.09</v>
      </c>
      <c r="K35" s="10">
        <v>217</v>
      </c>
      <c r="L35" s="21">
        <f t="shared" si="0"/>
        <v>70.525003468777825</v>
      </c>
      <c r="M35" s="20">
        <f t="shared" si="1"/>
        <v>604</v>
      </c>
      <c r="N35" s="20">
        <f t="shared" si="2"/>
        <v>1</v>
      </c>
      <c r="O35" s="20">
        <f t="shared" si="3"/>
        <v>0.1</v>
      </c>
      <c r="P35" s="9"/>
      <c r="S35" s="9"/>
    </row>
    <row r="36" spans="1:19">
      <c r="A36" s="10" t="s">
        <v>135</v>
      </c>
      <c r="B36" s="10">
        <v>3200</v>
      </c>
      <c r="C36" s="11">
        <v>0.13108063786599999</v>
      </c>
      <c r="D36" s="17">
        <v>0.06</v>
      </c>
      <c r="E36" s="17">
        <v>46.66</v>
      </c>
      <c r="F36" s="17">
        <v>1.2</v>
      </c>
      <c r="G36" s="17">
        <v>6.4000000000000001E-2</v>
      </c>
      <c r="H36" s="10">
        <v>1</v>
      </c>
      <c r="I36" s="17">
        <f t="shared" si="22"/>
        <v>1.2</v>
      </c>
      <c r="J36" s="17">
        <f t="shared" si="23"/>
        <v>6.4000000000000001E-2</v>
      </c>
      <c r="K36" s="10">
        <v>13</v>
      </c>
      <c r="L36" s="21">
        <f t="shared" si="0"/>
        <v>4.4036802452358428</v>
      </c>
      <c r="M36" s="20">
        <f t="shared" si="1"/>
        <v>38</v>
      </c>
      <c r="N36" s="20">
        <f t="shared" si="2"/>
        <v>0</v>
      </c>
      <c r="O36" s="20">
        <f t="shared" si="3"/>
        <v>0</v>
      </c>
      <c r="P36" s="9"/>
      <c r="S36" s="9"/>
    </row>
    <row r="37" spans="1:19">
      <c r="A37" s="10" t="s">
        <v>135</v>
      </c>
      <c r="B37" s="10">
        <v>1200</v>
      </c>
      <c r="C37" s="11">
        <v>1.9983061388500001E-3</v>
      </c>
      <c r="D37" s="17">
        <v>0.34699999999999998</v>
      </c>
      <c r="E37" s="17">
        <v>46.66</v>
      </c>
      <c r="F37" s="17">
        <v>2.23</v>
      </c>
      <c r="G37" s="17">
        <v>0.316</v>
      </c>
      <c r="H37" s="10">
        <v>0</v>
      </c>
      <c r="I37" s="17">
        <f>F37*0.7</f>
        <v>1.5609999999999999</v>
      </c>
      <c r="J37" s="17">
        <f>G37*0.5</f>
        <v>0.158</v>
      </c>
      <c r="K37" s="10">
        <v>195</v>
      </c>
      <c r="L37" s="21">
        <f t="shared" si="0"/>
        <v>0.38825537592291753</v>
      </c>
      <c r="M37" s="20">
        <f t="shared" si="1"/>
        <v>3</v>
      </c>
      <c r="N37" s="20">
        <f t="shared" si="2"/>
        <v>0</v>
      </c>
      <c r="O37" s="20">
        <f t="shared" si="3"/>
        <v>0</v>
      </c>
      <c r="P37" s="9"/>
      <c r="S37" s="9"/>
    </row>
    <row r="38" spans="1:19">
      <c r="A38" s="10" t="s">
        <v>135</v>
      </c>
      <c r="B38" s="10">
        <v>3200</v>
      </c>
      <c r="C38" s="11">
        <v>0.53377750412799996</v>
      </c>
      <c r="D38" s="17">
        <v>0.06</v>
      </c>
      <c r="E38" s="17">
        <v>46.66</v>
      </c>
      <c r="F38" s="17">
        <v>1.2</v>
      </c>
      <c r="G38" s="17">
        <v>6.4000000000000001E-2</v>
      </c>
      <c r="H38" s="10">
        <v>1</v>
      </c>
      <c r="I38" s="17">
        <f t="shared" ref="I38:I43" si="24">F38</f>
        <v>1.2</v>
      </c>
      <c r="J38" s="17">
        <f t="shared" ref="J38:J43" si="25">G38</f>
        <v>6.4000000000000001E-2</v>
      </c>
      <c r="K38" s="10">
        <v>54</v>
      </c>
      <c r="L38" s="21">
        <f t="shared" si="0"/>
        <v>17.932362006680982</v>
      </c>
      <c r="M38" s="20">
        <f t="shared" si="1"/>
        <v>154</v>
      </c>
      <c r="N38" s="20">
        <f t="shared" si="2"/>
        <v>0</v>
      </c>
      <c r="O38" s="20">
        <f t="shared" si="3"/>
        <v>0</v>
      </c>
      <c r="P38" s="9"/>
      <c r="S38" s="9"/>
    </row>
    <row r="39" spans="1:19">
      <c r="A39" s="10" t="s">
        <v>135</v>
      </c>
      <c r="B39" s="10">
        <v>1800</v>
      </c>
      <c r="C39" s="11">
        <v>2.9804861323399998</v>
      </c>
      <c r="D39" s="17">
        <v>0.127</v>
      </c>
      <c r="E39" s="17">
        <v>46.66</v>
      </c>
      <c r="F39" s="17">
        <v>1.25</v>
      </c>
      <c r="G39" s="17">
        <v>0.08</v>
      </c>
      <c r="H39" s="10">
        <v>1</v>
      </c>
      <c r="I39" s="17">
        <f t="shared" si="24"/>
        <v>1.25</v>
      </c>
      <c r="J39" s="17">
        <f t="shared" si="25"/>
        <v>0.08</v>
      </c>
      <c r="K39" s="10">
        <v>645</v>
      </c>
      <c r="L39" s="21">
        <f t="shared" si="0"/>
        <v>211.9418919929162</v>
      </c>
      <c r="M39" s="20">
        <f t="shared" si="1"/>
        <v>1815</v>
      </c>
      <c r="N39" s="20">
        <f t="shared" si="2"/>
        <v>5</v>
      </c>
      <c r="O39" s="20">
        <f t="shared" si="3"/>
        <v>0.3</v>
      </c>
      <c r="P39" s="9"/>
      <c r="S39" s="9"/>
    </row>
    <row r="40" spans="1:19">
      <c r="A40" s="10" t="s">
        <v>135</v>
      </c>
      <c r="B40" s="10">
        <v>1800</v>
      </c>
      <c r="C40" s="11">
        <v>8.8328171003200007E-2</v>
      </c>
      <c r="D40" s="17">
        <v>0.127</v>
      </c>
      <c r="E40" s="17">
        <v>46.66</v>
      </c>
      <c r="F40" s="17">
        <v>1.25</v>
      </c>
      <c r="G40" s="17">
        <v>0.08</v>
      </c>
      <c r="H40" s="10">
        <v>1</v>
      </c>
      <c r="I40" s="17">
        <f t="shared" si="24"/>
        <v>1.25</v>
      </c>
      <c r="J40" s="17">
        <f t="shared" si="25"/>
        <v>0.08</v>
      </c>
      <c r="K40" s="10">
        <v>21</v>
      </c>
      <c r="L40" s="21">
        <f t="shared" si="0"/>
        <v>6.2810021075301918</v>
      </c>
      <c r="M40" s="20">
        <f t="shared" si="1"/>
        <v>54</v>
      </c>
      <c r="N40" s="20">
        <f t="shared" si="2"/>
        <v>0</v>
      </c>
      <c r="O40" s="20">
        <f t="shared" si="3"/>
        <v>0</v>
      </c>
      <c r="P40" s="9"/>
      <c r="S40" s="9"/>
    </row>
    <row r="41" spans="1:19">
      <c r="A41" s="10" t="s">
        <v>135</v>
      </c>
      <c r="B41" s="10">
        <v>1800</v>
      </c>
      <c r="C41" s="11">
        <v>9.2777999615700005E-3</v>
      </c>
      <c r="D41" s="17">
        <v>0.127</v>
      </c>
      <c r="E41" s="17">
        <v>46.66</v>
      </c>
      <c r="F41" s="17">
        <v>1.25</v>
      </c>
      <c r="G41" s="17">
        <v>0.08</v>
      </c>
      <c r="H41" s="10">
        <v>1</v>
      </c>
      <c r="I41" s="17">
        <f t="shared" si="24"/>
        <v>1.25</v>
      </c>
      <c r="J41" s="17">
        <f t="shared" si="25"/>
        <v>0.08</v>
      </c>
      <c r="K41" s="10">
        <v>2</v>
      </c>
      <c r="L41" s="21">
        <f t="shared" si="0"/>
        <v>0.65974287081924887</v>
      </c>
      <c r="M41" s="20">
        <f t="shared" si="1"/>
        <v>6</v>
      </c>
      <c r="N41" s="20">
        <f t="shared" si="2"/>
        <v>0</v>
      </c>
      <c r="O41" s="20">
        <f t="shared" si="3"/>
        <v>0</v>
      </c>
      <c r="P41" s="9"/>
      <c r="S41" s="9"/>
    </row>
    <row r="42" spans="1:19">
      <c r="A42" s="10" t="s">
        <v>135</v>
      </c>
      <c r="B42" s="10">
        <v>1200</v>
      </c>
      <c r="C42" s="11">
        <v>8.1699316838999992E-3</v>
      </c>
      <c r="D42" s="17">
        <v>0.38900000000000001</v>
      </c>
      <c r="E42" s="17">
        <v>46.66</v>
      </c>
      <c r="F42" s="17">
        <v>2.23</v>
      </c>
      <c r="G42" s="17">
        <v>0.316</v>
      </c>
      <c r="H42" s="10">
        <v>1</v>
      </c>
      <c r="I42" s="17">
        <f t="shared" si="24"/>
        <v>2.23</v>
      </c>
      <c r="J42" s="17">
        <f t="shared" si="25"/>
        <v>0.316</v>
      </c>
      <c r="K42" s="10">
        <v>6</v>
      </c>
      <c r="L42" s="21">
        <f t="shared" si="0"/>
        <v>1.7794836697467729</v>
      </c>
      <c r="M42" s="20">
        <f t="shared" si="1"/>
        <v>15</v>
      </c>
      <c r="N42" s="20">
        <f t="shared" si="2"/>
        <v>0</v>
      </c>
      <c r="O42" s="20">
        <f t="shared" si="3"/>
        <v>0</v>
      </c>
      <c r="P42" s="9"/>
      <c r="S42" s="9"/>
    </row>
    <row r="43" spans="1:19">
      <c r="A43" s="10" t="s">
        <v>135</v>
      </c>
      <c r="B43" s="10">
        <v>1200</v>
      </c>
      <c r="C43" s="11">
        <v>5.9828864073599997E-2</v>
      </c>
      <c r="D43" s="17">
        <v>0.34699999999999998</v>
      </c>
      <c r="E43" s="17">
        <v>46.66</v>
      </c>
      <c r="F43" s="17">
        <v>2.23</v>
      </c>
      <c r="G43" s="17">
        <v>0.316</v>
      </c>
      <c r="H43" s="10">
        <v>1</v>
      </c>
      <c r="I43" s="17">
        <f t="shared" si="24"/>
        <v>2.23</v>
      </c>
      <c r="J43" s="17">
        <f t="shared" si="25"/>
        <v>0.316</v>
      </c>
      <c r="K43" s="10">
        <v>41</v>
      </c>
      <c r="L43" s="21">
        <f t="shared" si="0"/>
        <v>11.624284017515267</v>
      </c>
      <c r="M43" s="20">
        <f t="shared" si="1"/>
        <v>100</v>
      </c>
      <c r="N43" s="20">
        <f t="shared" si="2"/>
        <v>0</v>
      </c>
      <c r="O43" s="20">
        <f t="shared" si="3"/>
        <v>0.1</v>
      </c>
      <c r="P43" s="9"/>
      <c r="S43" s="9"/>
    </row>
    <row r="44" spans="1:19">
      <c r="A44" s="10" t="s">
        <v>135</v>
      </c>
      <c r="B44" s="10">
        <v>1200</v>
      </c>
      <c r="C44" s="11">
        <v>6.0876202454000002E-2</v>
      </c>
      <c r="D44" s="17">
        <v>0.34699999999999998</v>
      </c>
      <c r="E44" s="17">
        <v>46.66</v>
      </c>
      <c r="F44" s="17">
        <v>2.23</v>
      </c>
      <c r="G44" s="17">
        <v>0.316</v>
      </c>
      <c r="H44" s="10">
        <v>0</v>
      </c>
      <c r="I44" s="17">
        <f>F44*0.7</f>
        <v>1.5609999999999999</v>
      </c>
      <c r="J44" s="17">
        <f>G44*0.5</f>
        <v>0.158</v>
      </c>
      <c r="K44" s="10">
        <v>139</v>
      </c>
      <c r="L44" s="21">
        <f t="shared" si="0"/>
        <v>11.827773737481156</v>
      </c>
      <c r="M44" s="20">
        <f t="shared" si="1"/>
        <v>101</v>
      </c>
      <c r="N44" s="20">
        <f t="shared" si="2"/>
        <v>0</v>
      </c>
      <c r="O44" s="20">
        <f t="shared" si="3"/>
        <v>0</v>
      </c>
      <c r="P44" s="9"/>
      <c r="S44" s="9"/>
    </row>
    <row r="45" spans="1:19">
      <c r="A45" s="10" t="s">
        <v>135</v>
      </c>
      <c r="B45" s="10">
        <v>1200</v>
      </c>
      <c r="C45" s="11">
        <v>0.75465551276499998</v>
      </c>
      <c r="D45" s="17">
        <v>0.38900000000000001</v>
      </c>
      <c r="E45" s="17">
        <v>46.66</v>
      </c>
      <c r="F45" s="17">
        <v>2.23</v>
      </c>
      <c r="G45" s="17">
        <v>0.316</v>
      </c>
      <c r="H45" s="10">
        <v>1</v>
      </c>
      <c r="I45" s="17">
        <f t="shared" ref="I45:I46" si="26">F45</f>
        <v>2.23</v>
      </c>
      <c r="J45" s="17">
        <f t="shared" ref="J45:J46" si="27">G45</f>
        <v>0.316</v>
      </c>
      <c r="K45" s="10">
        <v>558</v>
      </c>
      <c r="L45" s="21">
        <f t="shared" si="0"/>
        <v>164.37067202117032</v>
      </c>
      <c r="M45" s="20">
        <f t="shared" si="1"/>
        <v>1408</v>
      </c>
      <c r="N45" s="20">
        <f t="shared" si="2"/>
        <v>7</v>
      </c>
      <c r="O45" s="20">
        <f t="shared" si="3"/>
        <v>1</v>
      </c>
      <c r="P45" s="9"/>
      <c r="S45" s="9"/>
    </row>
    <row r="46" spans="1:19">
      <c r="A46" s="10" t="s">
        <v>135</v>
      </c>
      <c r="B46" s="10">
        <v>1800</v>
      </c>
      <c r="C46" s="11">
        <v>1.1779368642800001</v>
      </c>
      <c r="D46" s="17">
        <v>0.127</v>
      </c>
      <c r="E46" s="17">
        <v>46.66</v>
      </c>
      <c r="F46" s="17">
        <v>1.25</v>
      </c>
      <c r="G46" s="17">
        <v>0.08</v>
      </c>
      <c r="H46" s="10">
        <v>1</v>
      </c>
      <c r="I46" s="17">
        <f t="shared" si="26"/>
        <v>1.25</v>
      </c>
      <c r="J46" s="17">
        <f t="shared" si="27"/>
        <v>0.08</v>
      </c>
      <c r="K46" s="10">
        <v>255</v>
      </c>
      <c r="L46" s="21">
        <f t="shared" si="0"/>
        <v>83.76290194905252</v>
      </c>
      <c r="M46" s="20">
        <f t="shared" si="1"/>
        <v>717</v>
      </c>
      <c r="N46" s="20">
        <f t="shared" si="2"/>
        <v>2</v>
      </c>
      <c r="O46" s="20">
        <f t="shared" si="3"/>
        <v>0.1</v>
      </c>
      <c r="P46" s="9"/>
      <c r="S46" s="9"/>
    </row>
    <row r="47" spans="1:19">
      <c r="A47" s="10" t="s">
        <v>135</v>
      </c>
      <c r="B47" s="10">
        <v>1200</v>
      </c>
      <c r="C47" s="11">
        <v>1.2735172241899999E-2</v>
      </c>
      <c r="D47" s="17">
        <v>0.38900000000000001</v>
      </c>
      <c r="E47" s="17">
        <v>46.66</v>
      </c>
      <c r="F47" s="17">
        <v>2.23</v>
      </c>
      <c r="G47" s="17">
        <v>0.316</v>
      </c>
      <c r="H47" s="10">
        <v>0</v>
      </c>
      <c r="I47" s="17">
        <f t="shared" ref="I47:I48" si="28">F47*0.7</f>
        <v>1.5609999999999999</v>
      </c>
      <c r="J47" s="17">
        <f t="shared" ref="J47:J48" si="29">G47*0.5</f>
        <v>0.158</v>
      </c>
      <c r="K47" s="10">
        <v>29</v>
      </c>
      <c r="L47" s="21">
        <f t="shared" si="0"/>
        <v>2.7738336026153281</v>
      </c>
      <c r="M47" s="20">
        <f t="shared" si="1"/>
        <v>24</v>
      </c>
      <c r="N47" s="20">
        <f t="shared" si="2"/>
        <v>0</v>
      </c>
      <c r="O47" s="20">
        <f t="shared" si="3"/>
        <v>0</v>
      </c>
      <c r="P47" s="9"/>
      <c r="S47" s="9"/>
    </row>
    <row r="48" spans="1:19">
      <c r="A48" s="10" t="s">
        <v>135</v>
      </c>
      <c r="B48" s="10">
        <v>1400</v>
      </c>
      <c r="C48" s="11">
        <v>6.4153827079799997E-2</v>
      </c>
      <c r="D48" s="17">
        <v>0.88800000000000001</v>
      </c>
      <c r="E48" s="17">
        <v>46.66</v>
      </c>
      <c r="F48" s="17">
        <v>1.93</v>
      </c>
      <c r="G48" s="17">
        <v>0.497</v>
      </c>
      <c r="H48" s="10">
        <v>0</v>
      </c>
      <c r="I48" s="17">
        <f t="shared" si="28"/>
        <v>1.351</v>
      </c>
      <c r="J48" s="17">
        <f t="shared" si="29"/>
        <v>0.2485</v>
      </c>
      <c r="K48" s="10">
        <v>96</v>
      </c>
      <c r="L48" s="21">
        <f t="shared" si="0"/>
        <v>31.897857642367189</v>
      </c>
      <c r="M48" s="20">
        <f t="shared" si="1"/>
        <v>273</v>
      </c>
      <c r="N48" s="20">
        <f t="shared" si="2"/>
        <v>1</v>
      </c>
      <c r="O48" s="20">
        <f t="shared" si="3"/>
        <v>0.1</v>
      </c>
      <c r="P48" s="9"/>
      <c r="S48" s="9"/>
    </row>
    <row r="49" spans="1:19">
      <c r="A49" s="10" t="s">
        <v>135</v>
      </c>
      <c r="B49" s="10">
        <v>1400</v>
      </c>
      <c r="C49" s="11">
        <v>2.95467800631</v>
      </c>
      <c r="D49" s="17">
        <v>0.88800000000000001</v>
      </c>
      <c r="E49" s="17">
        <v>46.66</v>
      </c>
      <c r="F49" s="17">
        <v>1.93</v>
      </c>
      <c r="G49" s="17">
        <v>0.497</v>
      </c>
      <c r="H49" s="10">
        <v>1</v>
      </c>
      <c r="I49" s="17">
        <f>F49</f>
        <v>1.93</v>
      </c>
      <c r="J49" s="17">
        <f>G49</f>
        <v>0.497</v>
      </c>
      <c r="K49" s="10">
        <v>4799</v>
      </c>
      <c r="L49" s="21">
        <f t="shared" si="0"/>
        <v>1469.0923786522683</v>
      </c>
      <c r="M49" s="20">
        <f t="shared" si="1"/>
        <v>12584</v>
      </c>
      <c r="N49" s="20">
        <f t="shared" si="2"/>
        <v>54</v>
      </c>
      <c r="O49" s="20">
        <f t="shared" si="3"/>
        <v>13.8</v>
      </c>
      <c r="P49" s="9"/>
      <c r="S49" s="9"/>
    </row>
    <row r="50" spans="1:19">
      <c r="A50" s="10" t="s">
        <v>135</v>
      </c>
      <c r="B50" s="10">
        <v>1400</v>
      </c>
      <c r="C50" s="11">
        <v>3.5561282755800002E-3</v>
      </c>
      <c r="D50" s="17">
        <v>0.88800000000000001</v>
      </c>
      <c r="E50" s="17">
        <v>46.66</v>
      </c>
      <c r="F50" s="17">
        <v>1.93</v>
      </c>
      <c r="G50" s="17">
        <v>0.497</v>
      </c>
      <c r="H50" s="10">
        <v>0</v>
      </c>
      <c r="I50" s="17">
        <f>F50*0.7</f>
        <v>1.351</v>
      </c>
      <c r="J50" s="17">
        <f>G50*0.5</f>
        <v>0.2485</v>
      </c>
      <c r="K50" s="10">
        <v>55</v>
      </c>
      <c r="L50" s="21">
        <f t="shared" si="0"/>
        <v>1.7681388415277248</v>
      </c>
      <c r="M50" s="20">
        <f t="shared" si="1"/>
        <v>15</v>
      </c>
      <c r="N50" s="20">
        <f t="shared" si="2"/>
        <v>0</v>
      </c>
      <c r="O50" s="20">
        <f t="shared" si="3"/>
        <v>0</v>
      </c>
      <c r="P50" s="9"/>
      <c r="S50" s="9"/>
    </row>
    <row r="51" spans="1:19">
      <c r="A51" s="10" t="s">
        <v>135</v>
      </c>
      <c r="B51" s="10">
        <v>4200</v>
      </c>
      <c r="C51" s="11">
        <v>3.70739583757</v>
      </c>
      <c r="D51" s="17">
        <v>0.10199999999999999</v>
      </c>
      <c r="E51" s="17">
        <v>46.66</v>
      </c>
      <c r="F51" s="17">
        <v>0.7</v>
      </c>
      <c r="G51" s="17">
        <v>0.09</v>
      </c>
      <c r="H51" s="10">
        <v>1</v>
      </c>
      <c r="I51" s="17">
        <f t="shared" ref="I51:I62" si="30">F51</f>
        <v>0.7</v>
      </c>
      <c r="J51" s="17">
        <f t="shared" ref="J51:J62" si="31">G51</f>
        <v>0.09</v>
      </c>
      <c r="K51" s="10">
        <v>640</v>
      </c>
      <c r="L51" s="21">
        <f t="shared" si="0"/>
        <v>211.73619789196385</v>
      </c>
      <c r="M51" s="20">
        <f t="shared" si="1"/>
        <v>1814</v>
      </c>
      <c r="N51" s="20">
        <f t="shared" si="2"/>
        <v>3</v>
      </c>
      <c r="O51" s="20">
        <f t="shared" si="3"/>
        <v>0.4</v>
      </c>
      <c r="P51" s="9"/>
      <c r="S51" s="9"/>
    </row>
    <row r="52" spans="1:19">
      <c r="A52" s="10" t="s">
        <v>135</v>
      </c>
      <c r="B52" s="10">
        <v>4200</v>
      </c>
      <c r="C52" s="11">
        <v>0.183489130926</v>
      </c>
      <c r="D52" s="17">
        <v>0.10199999999999999</v>
      </c>
      <c r="E52" s="17">
        <v>46.66</v>
      </c>
      <c r="F52" s="17">
        <v>0.7</v>
      </c>
      <c r="G52" s="17">
        <v>0.09</v>
      </c>
      <c r="H52" s="10">
        <v>1</v>
      </c>
      <c r="I52" s="17">
        <f t="shared" si="30"/>
        <v>0.7</v>
      </c>
      <c r="J52" s="17">
        <f t="shared" si="31"/>
        <v>0.09</v>
      </c>
      <c r="K52" s="10">
        <v>31</v>
      </c>
      <c r="L52" s="21">
        <f t="shared" si="0"/>
        <v>10.479401887184762</v>
      </c>
      <c r="M52" s="20">
        <f t="shared" si="1"/>
        <v>90</v>
      </c>
      <c r="N52" s="20">
        <f t="shared" si="2"/>
        <v>0</v>
      </c>
      <c r="O52" s="20">
        <f t="shared" si="3"/>
        <v>0</v>
      </c>
      <c r="P52" s="9"/>
      <c r="S52" s="9"/>
    </row>
    <row r="53" spans="1:19">
      <c r="A53" s="10" t="s">
        <v>135</v>
      </c>
      <c r="B53" s="10">
        <v>1200</v>
      </c>
      <c r="C53" s="11">
        <v>1.2080914384200001</v>
      </c>
      <c r="D53" s="17">
        <v>0.38900000000000001</v>
      </c>
      <c r="E53" s="17">
        <v>46.66</v>
      </c>
      <c r="F53" s="17">
        <v>2.23</v>
      </c>
      <c r="G53" s="17">
        <v>0.316</v>
      </c>
      <c r="H53" s="10">
        <v>1</v>
      </c>
      <c r="I53" s="17">
        <f t="shared" si="30"/>
        <v>2.23</v>
      </c>
      <c r="J53" s="17">
        <f t="shared" si="31"/>
        <v>0.316</v>
      </c>
      <c r="K53" s="10">
        <v>790</v>
      </c>
      <c r="L53" s="21">
        <f t="shared" si="0"/>
        <v>263.13304313984918</v>
      </c>
      <c r="M53" s="20">
        <f t="shared" si="1"/>
        <v>2254</v>
      </c>
      <c r="N53" s="20">
        <f t="shared" si="2"/>
        <v>11</v>
      </c>
      <c r="O53" s="20">
        <f t="shared" si="3"/>
        <v>1.6</v>
      </c>
      <c r="P53" s="9"/>
      <c r="S53" s="9"/>
    </row>
    <row r="54" spans="1:19">
      <c r="A54" s="10" t="s">
        <v>135</v>
      </c>
      <c r="B54" s="10">
        <v>1800</v>
      </c>
      <c r="C54" s="11">
        <v>3.6371401372799997E-2</v>
      </c>
      <c r="D54" s="17">
        <v>0.127</v>
      </c>
      <c r="E54" s="17">
        <v>46.66</v>
      </c>
      <c r="F54" s="17">
        <v>1.25</v>
      </c>
      <c r="G54" s="17">
        <v>0.08</v>
      </c>
      <c r="H54" s="10">
        <v>1</v>
      </c>
      <c r="I54" s="17">
        <f t="shared" si="30"/>
        <v>1.25</v>
      </c>
      <c r="J54" s="17">
        <f t="shared" si="31"/>
        <v>0.08</v>
      </c>
      <c r="K54" s="10">
        <v>8</v>
      </c>
      <c r="L54" s="21">
        <f t="shared" si="0"/>
        <v>2.5863645321955882</v>
      </c>
      <c r="M54" s="20">
        <f t="shared" si="1"/>
        <v>22</v>
      </c>
      <c r="N54" s="20">
        <f t="shared" si="2"/>
        <v>0</v>
      </c>
      <c r="O54" s="20">
        <f t="shared" si="3"/>
        <v>0</v>
      </c>
      <c r="P54" s="9"/>
      <c r="S54" s="9"/>
    </row>
    <row r="55" spans="1:19">
      <c r="A55" s="10" t="s">
        <v>135</v>
      </c>
      <c r="B55" s="10">
        <v>1800</v>
      </c>
      <c r="C55" s="11">
        <v>3.0926665300099999E-2</v>
      </c>
      <c r="D55" s="17">
        <v>0.127</v>
      </c>
      <c r="E55" s="17">
        <v>46.66</v>
      </c>
      <c r="F55" s="17">
        <v>1.25</v>
      </c>
      <c r="G55" s="17">
        <v>0.08</v>
      </c>
      <c r="H55" s="10">
        <v>1</v>
      </c>
      <c r="I55" s="17">
        <f t="shared" si="30"/>
        <v>1.25</v>
      </c>
      <c r="J55" s="17">
        <f t="shared" si="31"/>
        <v>0.08</v>
      </c>
      <c r="K55" s="10">
        <v>7</v>
      </c>
      <c r="L55" s="21">
        <f t="shared" si="0"/>
        <v>2.1991902212236631</v>
      </c>
      <c r="M55" s="20">
        <f t="shared" si="1"/>
        <v>19</v>
      </c>
      <c r="N55" s="20">
        <f t="shared" si="2"/>
        <v>0</v>
      </c>
      <c r="O55" s="20">
        <f t="shared" si="3"/>
        <v>0</v>
      </c>
      <c r="P55" s="9"/>
      <c r="S55" s="9"/>
    </row>
    <row r="56" spans="1:19">
      <c r="A56" s="10" t="s">
        <v>135</v>
      </c>
      <c r="B56" s="10">
        <v>1800</v>
      </c>
      <c r="C56" s="11">
        <v>2.4621476789900001E-8</v>
      </c>
      <c r="D56" s="17">
        <v>0.182</v>
      </c>
      <c r="E56" s="17">
        <v>46.66</v>
      </c>
      <c r="F56" s="17">
        <v>1.25</v>
      </c>
      <c r="G56" s="17">
        <v>0.08</v>
      </c>
      <c r="H56" s="10">
        <v>1</v>
      </c>
      <c r="I56" s="17">
        <f t="shared" si="30"/>
        <v>1.25</v>
      </c>
      <c r="J56" s="17">
        <f t="shared" si="31"/>
        <v>0.08</v>
      </c>
      <c r="K56" s="10">
        <v>1</v>
      </c>
      <c r="L56" s="21">
        <f t="shared" si="0"/>
        <v>2.5090624257245471E-6</v>
      </c>
      <c r="M56" s="20">
        <f t="shared" si="1"/>
        <v>0</v>
      </c>
      <c r="N56" s="20">
        <f t="shared" si="2"/>
        <v>0</v>
      </c>
      <c r="O56" s="20">
        <f t="shared" si="3"/>
        <v>0</v>
      </c>
      <c r="P56" s="9"/>
      <c r="S56" s="9"/>
    </row>
    <row r="57" spans="1:19">
      <c r="A57" s="10" t="s">
        <v>135</v>
      </c>
      <c r="B57" s="10">
        <v>1800</v>
      </c>
      <c r="C57" s="11">
        <v>1.04950813365E-2</v>
      </c>
      <c r="D57" s="17">
        <v>0.127</v>
      </c>
      <c r="E57" s="17">
        <v>46.66</v>
      </c>
      <c r="F57" s="17">
        <v>1.25</v>
      </c>
      <c r="G57" s="17">
        <v>0.08</v>
      </c>
      <c r="H57" s="10">
        <v>1</v>
      </c>
      <c r="I57" s="17">
        <f t="shared" si="30"/>
        <v>1.25</v>
      </c>
      <c r="J57" s="17">
        <f t="shared" si="31"/>
        <v>0.08</v>
      </c>
      <c r="K57" s="10">
        <v>2</v>
      </c>
      <c r="L57" s="21">
        <f t="shared" si="0"/>
        <v>0.74630355462550113</v>
      </c>
      <c r="M57" s="20">
        <f t="shared" si="1"/>
        <v>6</v>
      </c>
      <c r="N57" s="20">
        <f t="shared" si="2"/>
        <v>0</v>
      </c>
      <c r="O57" s="20">
        <f t="shared" si="3"/>
        <v>0</v>
      </c>
      <c r="P57" s="9"/>
      <c r="S57" s="9"/>
    </row>
    <row r="58" spans="1:19">
      <c r="A58" s="10" t="s">
        <v>135</v>
      </c>
      <c r="B58" s="10">
        <v>1800</v>
      </c>
      <c r="C58" s="11">
        <v>2.6600683886700002E-2</v>
      </c>
      <c r="D58" s="17">
        <v>0.127</v>
      </c>
      <c r="E58" s="17">
        <v>46.66</v>
      </c>
      <c r="F58" s="17">
        <v>1.25</v>
      </c>
      <c r="G58" s="17">
        <v>0.08</v>
      </c>
      <c r="H58" s="10">
        <v>1</v>
      </c>
      <c r="I58" s="17">
        <f t="shared" si="30"/>
        <v>1.25</v>
      </c>
      <c r="J58" s="17">
        <f t="shared" si="31"/>
        <v>0.08</v>
      </c>
      <c r="K58" s="10">
        <v>6</v>
      </c>
      <c r="L58" s="21">
        <f t="shared" si="0"/>
        <v>1.8915703750738153</v>
      </c>
      <c r="M58" s="20">
        <f t="shared" si="1"/>
        <v>16</v>
      </c>
      <c r="N58" s="20">
        <f t="shared" si="2"/>
        <v>0</v>
      </c>
      <c r="O58" s="20">
        <f t="shared" si="3"/>
        <v>0</v>
      </c>
      <c r="P58" s="9"/>
      <c r="S58" s="9"/>
    </row>
    <row r="59" spans="1:19">
      <c r="A59" s="10" t="s">
        <v>135</v>
      </c>
      <c r="B59" s="10">
        <v>1800</v>
      </c>
      <c r="C59" s="11">
        <v>4.3025424686799996</v>
      </c>
      <c r="D59" s="17">
        <v>0.127</v>
      </c>
      <c r="E59" s="17">
        <v>46.66</v>
      </c>
      <c r="F59" s="17">
        <v>1.25</v>
      </c>
      <c r="G59" s="17">
        <v>0.08</v>
      </c>
      <c r="H59" s="10">
        <v>1</v>
      </c>
      <c r="I59" s="17">
        <f t="shared" si="30"/>
        <v>1.25</v>
      </c>
      <c r="J59" s="17">
        <f t="shared" si="31"/>
        <v>0.08</v>
      </c>
      <c r="K59" s="10">
        <v>918</v>
      </c>
      <c r="L59" s="21">
        <f t="shared" si="0"/>
        <v>305.9531065410398</v>
      </c>
      <c r="M59" s="20">
        <f t="shared" si="1"/>
        <v>2621</v>
      </c>
      <c r="N59" s="20">
        <f t="shared" si="2"/>
        <v>7</v>
      </c>
      <c r="O59" s="20">
        <f t="shared" si="3"/>
        <v>0.5</v>
      </c>
      <c r="P59" s="9"/>
      <c r="S59" s="9"/>
    </row>
    <row r="60" spans="1:19">
      <c r="A60" s="10" t="s">
        <v>135</v>
      </c>
      <c r="B60" s="10">
        <v>1800</v>
      </c>
      <c r="C60" s="11">
        <v>0.15922885639600001</v>
      </c>
      <c r="D60" s="17">
        <v>0.127</v>
      </c>
      <c r="E60" s="17">
        <v>46.66</v>
      </c>
      <c r="F60" s="17">
        <v>1.25</v>
      </c>
      <c r="G60" s="17">
        <v>0.08</v>
      </c>
      <c r="H60" s="10">
        <v>1</v>
      </c>
      <c r="I60" s="17">
        <f t="shared" si="30"/>
        <v>1.25</v>
      </c>
      <c r="J60" s="17">
        <f t="shared" si="31"/>
        <v>0.08</v>
      </c>
      <c r="K60" s="10">
        <v>34</v>
      </c>
      <c r="L60" s="21">
        <f t="shared" si="0"/>
        <v>11.322738501702538</v>
      </c>
      <c r="M60" s="20">
        <f t="shared" si="1"/>
        <v>97</v>
      </c>
      <c r="N60" s="20">
        <f t="shared" si="2"/>
        <v>0</v>
      </c>
      <c r="O60" s="20">
        <f t="shared" si="3"/>
        <v>0</v>
      </c>
      <c r="P60" s="9"/>
      <c r="S60" s="9"/>
    </row>
    <row r="61" spans="1:19">
      <c r="A61" s="10" t="s">
        <v>135</v>
      </c>
      <c r="B61" s="10">
        <v>1800</v>
      </c>
      <c r="C61" s="11">
        <v>3.2747835391900001E-2</v>
      </c>
      <c r="D61" s="17">
        <v>0.182</v>
      </c>
      <c r="E61" s="17">
        <v>46.66</v>
      </c>
      <c r="F61" s="17">
        <v>1.25</v>
      </c>
      <c r="G61" s="17">
        <v>0.08</v>
      </c>
      <c r="H61" s="10">
        <v>1</v>
      </c>
      <c r="I61" s="17">
        <f t="shared" si="30"/>
        <v>1.25</v>
      </c>
      <c r="J61" s="17">
        <f t="shared" si="31"/>
        <v>0.08</v>
      </c>
      <c r="K61" s="10">
        <v>28</v>
      </c>
      <c r="L61" s="21">
        <f t="shared" si="0"/>
        <v>3.3371825746591419</v>
      </c>
      <c r="M61" s="20">
        <f t="shared" si="1"/>
        <v>29</v>
      </c>
      <c r="N61" s="20">
        <f t="shared" si="2"/>
        <v>0</v>
      </c>
      <c r="O61" s="20">
        <f t="shared" si="3"/>
        <v>0</v>
      </c>
      <c r="P61" s="9"/>
      <c r="S61" s="9"/>
    </row>
    <row r="62" spans="1:19">
      <c r="A62" s="10" t="s">
        <v>135</v>
      </c>
      <c r="B62" s="10">
        <v>1800</v>
      </c>
      <c r="C62" s="11">
        <v>1.48021611619E-2</v>
      </c>
      <c r="D62" s="17">
        <v>0.16900000000000001</v>
      </c>
      <c r="E62" s="17">
        <v>46.66</v>
      </c>
      <c r="F62" s="17">
        <v>1.25</v>
      </c>
      <c r="G62" s="17">
        <v>0.08</v>
      </c>
      <c r="H62" s="10">
        <v>1</v>
      </c>
      <c r="I62" s="17">
        <f t="shared" si="30"/>
        <v>1.25</v>
      </c>
      <c r="J62" s="17">
        <f t="shared" si="31"/>
        <v>0.08</v>
      </c>
      <c r="K62" s="10">
        <v>6</v>
      </c>
      <c r="L62" s="21">
        <f t="shared" si="0"/>
        <v>1.4006764071433069</v>
      </c>
      <c r="M62" s="20">
        <f t="shared" si="1"/>
        <v>12</v>
      </c>
      <c r="N62" s="20">
        <f t="shared" si="2"/>
        <v>0</v>
      </c>
      <c r="O62" s="20">
        <f t="shared" si="3"/>
        <v>0</v>
      </c>
      <c r="P62" s="9"/>
      <c r="S62" s="9"/>
    </row>
    <row r="63" spans="1:19">
      <c r="A63" s="10" t="s">
        <v>135</v>
      </c>
      <c r="B63" s="10">
        <v>1200</v>
      </c>
      <c r="C63" s="11">
        <v>2.20836093675E-3</v>
      </c>
      <c r="D63" s="17">
        <v>0.34699999999999998</v>
      </c>
      <c r="E63" s="17">
        <v>46.66</v>
      </c>
      <c r="F63" s="17">
        <v>2.23</v>
      </c>
      <c r="G63" s="17">
        <v>0.316</v>
      </c>
      <c r="H63" s="10">
        <v>0</v>
      </c>
      <c r="I63" s="17">
        <f>F63*0.7</f>
        <v>1.5609999999999999</v>
      </c>
      <c r="J63" s="17">
        <f>G63*0.5</f>
        <v>0.158</v>
      </c>
      <c r="K63" s="10">
        <v>1</v>
      </c>
      <c r="L63" s="21">
        <f t="shared" si="0"/>
        <v>0.42906739312965575</v>
      </c>
      <c r="M63" s="20">
        <f t="shared" si="1"/>
        <v>4</v>
      </c>
      <c r="N63" s="20">
        <f t="shared" si="2"/>
        <v>0</v>
      </c>
      <c r="O63" s="20">
        <f t="shared" si="3"/>
        <v>0</v>
      </c>
      <c r="P63" s="9"/>
      <c r="S63" s="9"/>
    </row>
    <row r="64" spans="1:19">
      <c r="A64" s="10" t="s">
        <v>135</v>
      </c>
      <c r="B64" s="10">
        <v>1800</v>
      </c>
      <c r="C64" s="11">
        <v>4.9484027307200003E-3</v>
      </c>
      <c r="D64" s="17">
        <v>0.16900000000000001</v>
      </c>
      <c r="E64" s="17">
        <v>46.66</v>
      </c>
      <c r="F64" s="17">
        <v>1.25</v>
      </c>
      <c r="G64" s="17">
        <v>0.08</v>
      </c>
      <c r="H64" s="10">
        <v>1</v>
      </c>
      <c r="I64" s="17">
        <f t="shared" ref="I64:I74" si="32">F64</f>
        <v>1.25</v>
      </c>
      <c r="J64" s="17">
        <f t="shared" ref="J64:J74" si="33">G64</f>
        <v>0.08</v>
      </c>
      <c r="K64" s="10">
        <v>1</v>
      </c>
      <c r="L64" s="21">
        <f t="shared" si="0"/>
        <v>0.46824993203042153</v>
      </c>
      <c r="M64" s="20">
        <f t="shared" si="1"/>
        <v>4</v>
      </c>
      <c r="N64" s="20">
        <f t="shared" si="2"/>
        <v>0</v>
      </c>
      <c r="O64" s="20">
        <f t="shared" si="3"/>
        <v>0</v>
      </c>
      <c r="P64" s="9"/>
      <c r="S64" s="9"/>
    </row>
    <row r="65" spans="1:19">
      <c r="A65" s="10" t="s">
        <v>135</v>
      </c>
      <c r="B65" s="10">
        <v>1400</v>
      </c>
      <c r="C65" s="11">
        <v>0.38170471736099998</v>
      </c>
      <c r="D65" s="17">
        <v>0.89</v>
      </c>
      <c r="E65" s="17">
        <v>46.66</v>
      </c>
      <c r="F65" s="17">
        <v>1.93</v>
      </c>
      <c r="G65" s="17">
        <v>0.497</v>
      </c>
      <c r="H65" s="10">
        <v>1</v>
      </c>
      <c r="I65" s="17">
        <f t="shared" si="32"/>
        <v>1.93</v>
      </c>
      <c r="J65" s="17">
        <f t="shared" si="33"/>
        <v>0.497</v>
      </c>
      <c r="K65" s="10">
        <v>4507</v>
      </c>
      <c r="L65" s="21">
        <f t="shared" si="0"/>
        <v>190.2144537568463</v>
      </c>
      <c r="M65" s="20">
        <f t="shared" si="1"/>
        <v>1629</v>
      </c>
      <c r="N65" s="20">
        <f t="shared" si="2"/>
        <v>7</v>
      </c>
      <c r="O65" s="20">
        <f t="shared" si="3"/>
        <v>1.8</v>
      </c>
      <c r="P65" s="9"/>
      <c r="S65" s="9"/>
    </row>
    <row r="66" spans="1:19">
      <c r="A66" s="10" t="s">
        <v>135</v>
      </c>
      <c r="B66" s="10">
        <v>1400</v>
      </c>
      <c r="C66" s="11">
        <v>1.7303401056800002E-2</v>
      </c>
      <c r="D66" s="17">
        <v>0.88800000000000001</v>
      </c>
      <c r="E66" s="17">
        <v>46.66</v>
      </c>
      <c r="F66" s="17">
        <v>1.93</v>
      </c>
      <c r="G66" s="17">
        <v>0.497</v>
      </c>
      <c r="H66" s="10">
        <v>1</v>
      </c>
      <c r="I66" s="17">
        <f t="shared" si="32"/>
        <v>1.93</v>
      </c>
      <c r="J66" s="17">
        <f t="shared" si="33"/>
        <v>0.497</v>
      </c>
      <c r="K66" s="10">
        <v>636</v>
      </c>
      <c r="L66" s="21">
        <f t="shared" si="0"/>
        <v>8.6034060439144291</v>
      </c>
      <c r="M66" s="20">
        <f t="shared" si="1"/>
        <v>74</v>
      </c>
      <c r="N66" s="20">
        <f t="shared" si="2"/>
        <v>0</v>
      </c>
      <c r="O66" s="20">
        <f t="shared" si="3"/>
        <v>0.1</v>
      </c>
      <c r="P66" s="9"/>
      <c r="S66" s="9"/>
    </row>
    <row r="67" spans="1:19">
      <c r="A67" s="10" t="s">
        <v>135</v>
      </c>
      <c r="B67" s="10">
        <v>1300</v>
      </c>
      <c r="C67" s="11">
        <v>0.25148199914899999</v>
      </c>
      <c r="D67" s="17">
        <v>0.63100000000000001</v>
      </c>
      <c r="E67" s="17">
        <v>46.66</v>
      </c>
      <c r="F67" s="17">
        <v>2.1</v>
      </c>
      <c r="G67" s="17">
        <v>0.51600000000000001</v>
      </c>
      <c r="H67" s="10">
        <v>1</v>
      </c>
      <c r="I67" s="17">
        <f t="shared" si="32"/>
        <v>2.1</v>
      </c>
      <c r="J67" s="17">
        <f t="shared" si="33"/>
        <v>0.51600000000000001</v>
      </c>
      <c r="K67" s="10">
        <v>267</v>
      </c>
      <c r="L67" s="21">
        <f t="shared" ref="L67:L130" si="34">E67*D67*C67*12</f>
        <v>88.850984407973584</v>
      </c>
      <c r="M67" s="20">
        <f t="shared" ref="M67:M130" si="35">ROUND(E67*D67*C67*102.79,0)</f>
        <v>761</v>
      </c>
      <c r="N67" s="20">
        <f t="shared" ref="N67:N130" si="36">ROUND(I67*M67*0.002205,0)</f>
        <v>4</v>
      </c>
      <c r="O67" s="20">
        <f t="shared" ref="O67:O130" si="37">ROUND(J67*M67*0.002205,1)</f>
        <v>0.9</v>
      </c>
      <c r="P67" s="9"/>
      <c r="S67" s="9"/>
    </row>
    <row r="68" spans="1:19">
      <c r="A68" s="10" t="s">
        <v>135</v>
      </c>
      <c r="B68" s="10">
        <v>1300</v>
      </c>
      <c r="C68" s="11">
        <v>23.005047169499999</v>
      </c>
      <c r="D68" s="17">
        <v>0.67700000000000005</v>
      </c>
      <c r="E68" s="17">
        <v>46.66</v>
      </c>
      <c r="F68" s="17">
        <v>2.1</v>
      </c>
      <c r="G68" s="17">
        <v>0.51600000000000001</v>
      </c>
      <c r="H68" s="10">
        <v>1</v>
      </c>
      <c r="I68" s="17">
        <f t="shared" si="32"/>
        <v>2.1</v>
      </c>
      <c r="J68" s="17">
        <f t="shared" si="33"/>
        <v>0.51600000000000001</v>
      </c>
      <c r="K68" s="10">
        <v>26545</v>
      </c>
      <c r="L68" s="21">
        <f t="shared" si="34"/>
        <v>8720.4275295461375</v>
      </c>
      <c r="M68" s="20">
        <f t="shared" si="35"/>
        <v>74698</v>
      </c>
      <c r="N68" s="20">
        <f t="shared" si="36"/>
        <v>346</v>
      </c>
      <c r="O68" s="20">
        <f t="shared" si="37"/>
        <v>85</v>
      </c>
      <c r="P68" s="9"/>
      <c r="S68" s="9"/>
    </row>
    <row r="69" spans="1:19">
      <c r="A69" s="10" t="s">
        <v>135</v>
      </c>
      <c r="B69" s="10">
        <v>1300</v>
      </c>
      <c r="C69" s="11">
        <v>3.9243235926500003E-2</v>
      </c>
      <c r="D69" s="17">
        <v>0.67700000000000005</v>
      </c>
      <c r="E69" s="17">
        <v>46.66</v>
      </c>
      <c r="F69" s="17">
        <v>2.1</v>
      </c>
      <c r="G69" s="17">
        <v>0.51600000000000001</v>
      </c>
      <c r="H69" s="10">
        <v>1</v>
      </c>
      <c r="I69" s="17">
        <f t="shared" si="32"/>
        <v>2.1</v>
      </c>
      <c r="J69" s="17">
        <f t="shared" si="33"/>
        <v>0.51600000000000001</v>
      </c>
      <c r="K69" s="10">
        <v>45</v>
      </c>
      <c r="L69" s="21">
        <f t="shared" si="34"/>
        <v>14.875770190796901</v>
      </c>
      <c r="M69" s="20">
        <f t="shared" si="35"/>
        <v>127</v>
      </c>
      <c r="N69" s="20">
        <f t="shared" si="36"/>
        <v>1</v>
      </c>
      <c r="O69" s="20">
        <f t="shared" si="37"/>
        <v>0.1</v>
      </c>
      <c r="P69" s="9"/>
      <c r="S69" s="9"/>
    </row>
    <row r="70" spans="1:19">
      <c r="A70" s="10" t="s">
        <v>135</v>
      </c>
      <c r="B70" s="10">
        <v>1300</v>
      </c>
      <c r="C70" s="11">
        <v>1.7662716894499999E-5</v>
      </c>
      <c r="D70" s="17">
        <v>0.67700000000000005</v>
      </c>
      <c r="E70" s="17">
        <v>46.66</v>
      </c>
      <c r="F70" s="17">
        <v>2.1</v>
      </c>
      <c r="G70" s="17">
        <v>0.51600000000000001</v>
      </c>
      <c r="H70" s="10">
        <v>1</v>
      </c>
      <c r="I70" s="17">
        <f t="shared" si="32"/>
        <v>2.1</v>
      </c>
      <c r="J70" s="17">
        <f t="shared" si="33"/>
        <v>0.51600000000000001</v>
      </c>
      <c r="K70" s="10">
        <v>0</v>
      </c>
      <c r="L70" s="21">
        <f t="shared" si="34"/>
        <v>6.6953326162958338E-3</v>
      </c>
      <c r="M70" s="20">
        <f t="shared" si="35"/>
        <v>0</v>
      </c>
      <c r="N70" s="20">
        <f t="shared" si="36"/>
        <v>0</v>
      </c>
      <c r="O70" s="20">
        <f t="shared" si="37"/>
        <v>0</v>
      </c>
      <c r="P70" s="9"/>
      <c r="S70" s="9"/>
    </row>
    <row r="71" spans="1:19">
      <c r="A71" s="10" t="s">
        <v>135</v>
      </c>
      <c r="B71" s="10">
        <v>1300</v>
      </c>
      <c r="C71" s="11">
        <v>1.4798459375700001E-4</v>
      </c>
      <c r="D71" s="17">
        <v>0.67700000000000005</v>
      </c>
      <c r="E71" s="17">
        <v>46.66</v>
      </c>
      <c r="F71" s="17">
        <v>2.1</v>
      </c>
      <c r="G71" s="17">
        <v>0.51600000000000001</v>
      </c>
      <c r="H71" s="10">
        <v>1</v>
      </c>
      <c r="I71" s="17">
        <f t="shared" si="32"/>
        <v>2.1</v>
      </c>
      <c r="J71" s="17">
        <f t="shared" si="33"/>
        <v>0.51600000000000001</v>
      </c>
      <c r="K71" s="10">
        <v>0</v>
      </c>
      <c r="L71" s="21">
        <f t="shared" si="34"/>
        <v>5.6095904339555962E-2</v>
      </c>
      <c r="M71" s="20">
        <f t="shared" si="35"/>
        <v>0</v>
      </c>
      <c r="N71" s="20">
        <f t="shared" si="36"/>
        <v>0</v>
      </c>
      <c r="O71" s="20">
        <f t="shared" si="37"/>
        <v>0</v>
      </c>
      <c r="P71" s="9"/>
      <c r="S71" s="9"/>
    </row>
    <row r="72" spans="1:19">
      <c r="A72" s="10" t="s">
        <v>135</v>
      </c>
      <c r="B72" s="10">
        <v>1200</v>
      </c>
      <c r="C72" s="11">
        <v>5.0001056958200001E-2</v>
      </c>
      <c r="D72" s="17">
        <v>0.22</v>
      </c>
      <c r="E72" s="17">
        <v>46.66</v>
      </c>
      <c r="F72" s="17">
        <v>2.23</v>
      </c>
      <c r="G72" s="17">
        <v>0.316</v>
      </c>
      <c r="H72" s="10">
        <v>1</v>
      </c>
      <c r="I72" s="17">
        <f t="shared" si="32"/>
        <v>2.23</v>
      </c>
      <c r="J72" s="17">
        <f t="shared" si="33"/>
        <v>0.316</v>
      </c>
      <c r="K72" s="10">
        <v>22</v>
      </c>
      <c r="L72" s="21">
        <f t="shared" si="34"/>
        <v>6.1592501986477757</v>
      </c>
      <c r="M72" s="20">
        <f t="shared" si="35"/>
        <v>53</v>
      </c>
      <c r="N72" s="20">
        <f t="shared" si="36"/>
        <v>0</v>
      </c>
      <c r="O72" s="20">
        <f t="shared" si="37"/>
        <v>0</v>
      </c>
      <c r="P72" s="9"/>
      <c r="S72" s="9"/>
    </row>
    <row r="73" spans="1:19">
      <c r="A73" s="10" t="s">
        <v>135</v>
      </c>
      <c r="B73" s="10">
        <v>1400</v>
      </c>
      <c r="C73" s="11">
        <v>1.3925610106299999</v>
      </c>
      <c r="D73" s="17">
        <v>0.88600000000000001</v>
      </c>
      <c r="E73" s="17">
        <v>46.66</v>
      </c>
      <c r="F73" s="17">
        <v>1.93</v>
      </c>
      <c r="G73" s="17">
        <v>0.497</v>
      </c>
      <c r="H73" s="10">
        <v>1</v>
      </c>
      <c r="I73" s="17">
        <f t="shared" si="32"/>
        <v>1.93</v>
      </c>
      <c r="J73" s="17">
        <f t="shared" si="33"/>
        <v>0.497</v>
      </c>
      <c r="K73" s="10">
        <v>2944</v>
      </c>
      <c r="L73" s="21">
        <f t="shared" si="34"/>
        <v>690.83436630974722</v>
      </c>
      <c r="M73" s="20">
        <f t="shared" si="35"/>
        <v>5918</v>
      </c>
      <c r="N73" s="20">
        <f t="shared" si="36"/>
        <v>25</v>
      </c>
      <c r="O73" s="20">
        <f t="shared" si="37"/>
        <v>6.5</v>
      </c>
      <c r="P73" s="9"/>
      <c r="S73" s="9"/>
    </row>
    <row r="74" spans="1:19">
      <c r="A74" s="10" t="s">
        <v>135</v>
      </c>
      <c r="B74" s="10">
        <v>1400</v>
      </c>
      <c r="C74" s="11">
        <v>0.12386265975999999</v>
      </c>
      <c r="D74" s="17">
        <v>0.89</v>
      </c>
      <c r="E74" s="17">
        <v>46.66</v>
      </c>
      <c r="F74" s="17">
        <v>1.93</v>
      </c>
      <c r="G74" s="17">
        <v>0.497</v>
      </c>
      <c r="H74" s="10">
        <v>1</v>
      </c>
      <c r="I74" s="17">
        <f t="shared" si="32"/>
        <v>1.93</v>
      </c>
      <c r="J74" s="17">
        <f t="shared" si="33"/>
        <v>0.497</v>
      </c>
      <c r="K74" s="10">
        <v>339</v>
      </c>
      <c r="L74" s="21">
        <f t="shared" si="34"/>
        <v>61.724330603009079</v>
      </c>
      <c r="M74" s="20">
        <f t="shared" si="35"/>
        <v>529</v>
      </c>
      <c r="N74" s="20">
        <f t="shared" si="36"/>
        <v>2</v>
      </c>
      <c r="O74" s="20">
        <f t="shared" si="37"/>
        <v>0.6</v>
      </c>
      <c r="P74" s="9"/>
      <c r="S74" s="9"/>
    </row>
    <row r="75" spans="1:19">
      <c r="A75" s="10" t="s">
        <v>135</v>
      </c>
      <c r="B75" s="10">
        <v>1400</v>
      </c>
      <c r="C75" s="11">
        <v>8.1431559439800003E-2</v>
      </c>
      <c r="D75" s="17">
        <v>0.88600000000000001</v>
      </c>
      <c r="E75" s="17">
        <v>46.66</v>
      </c>
      <c r="F75" s="17">
        <v>1.93</v>
      </c>
      <c r="G75" s="17">
        <v>0.497</v>
      </c>
      <c r="H75" s="10">
        <v>0</v>
      </c>
      <c r="I75" s="17">
        <f t="shared" ref="I75:I76" si="38">F75*0.7</f>
        <v>1.351</v>
      </c>
      <c r="J75" s="17">
        <f t="shared" ref="J75:J76" si="39">G75*0.5</f>
        <v>0.2485</v>
      </c>
      <c r="K75" s="10">
        <v>121</v>
      </c>
      <c r="L75" s="21">
        <f t="shared" si="34"/>
        <v>40.39731066271807</v>
      </c>
      <c r="M75" s="20">
        <f t="shared" si="35"/>
        <v>346</v>
      </c>
      <c r="N75" s="20">
        <f t="shared" si="36"/>
        <v>1</v>
      </c>
      <c r="O75" s="20">
        <f t="shared" si="37"/>
        <v>0.2</v>
      </c>
      <c r="P75" s="9"/>
      <c r="S75" s="9"/>
    </row>
    <row r="76" spans="1:19">
      <c r="A76" s="10" t="s">
        <v>135</v>
      </c>
      <c r="B76" s="10">
        <v>1400</v>
      </c>
      <c r="C76" s="11">
        <v>2.85834971148E-3</v>
      </c>
      <c r="D76" s="17">
        <v>0.89</v>
      </c>
      <c r="E76" s="17">
        <v>46.66</v>
      </c>
      <c r="F76" s="17">
        <v>1.93</v>
      </c>
      <c r="G76" s="17">
        <v>0.497</v>
      </c>
      <c r="H76" s="10">
        <v>0</v>
      </c>
      <c r="I76" s="17">
        <f t="shared" si="38"/>
        <v>1.351</v>
      </c>
      <c r="J76" s="17">
        <f t="shared" si="39"/>
        <v>0.2485</v>
      </c>
      <c r="K76" s="10">
        <v>4</v>
      </c>
      <c r="L76" s="21">
        <f t="shared" si="34"/>
        <v>1.4243979817021746</v>
      </c>
      <c r="M76" s="20">
        <f t="shared" si="35"/>
        <v>12</v>
      </c>
      <c r="N76" s="20">
        <f t="shared" si="36"/>
        <v>0</v>
      </c>
      <c r="O76" s="20">
        <f t="shared" si="37"/>
        <v>0</v>
      </c>
      <c r="P76" s="9"/>
      <c r="S76" s="9"/>
    </row>
    <row r="77" spans="1:19">
      <c r="A77" s="10" t="s">
        <v>135</v>
      </c>
      <c r="B77" s="10">
        <v>4200</v>
      </c>
      <c r="C77" s="11">
        <v>1.94667939302E-2</v>
      </c>
      <c r="D77" s="17">
        <v>0.25800000000000001</v>
      </c>
      <c r="E77" s="17">
        <v>46.66</v>
      </c>
      <c r="F77" s="17">
        <v>0.7</v>
      </c>
      <c r="G77" s="17">
        <v>0.09</v>
      </c>
      <c r="H77" s="10">
        <v>1</v>
      </c>
      <c r="I77" s="17">
        <f t="shared" ref="I77:I83" si="40">F77</f>
        <v>0.7</v>
      </c>
      <c r="J77" s="17">
        <f t="shared" ref="J77:J83" si="41">G77</f>
        <v>0.09</v>
      </c>
      <c r="K77" s="10">
        <v>84</v>
      </c>
      <c r="L77" s="21">
        <f t="shared" si="34"/>
        <v>2.8121605924085769</v>
      </c>
      <c r="M77" s="20">
        <f t="shared" si="35"/>
        <v>24</v>
      </c>
      <c r="N77" s="20">
        <f t="shared" si="36"/>
        <v>0</v>
      </c>
      <c r="O77" s="20">
        <f t="shared" si="37"/>
        <v>0</v>
      </c>
      <c r="P77" s="9"/>
      <c r="S77" s="9"/>
    </row>
    <row r="78" spans="1:19">
      <c r="A78" s="10" t="s">
        <v>135</v>
      </c>
      <c r="B78" s="10">
        <v>4200</v>
      </c>
      <c r="C78" s="11">
        <v>7.3494443489299996E-2</v>
      </c>
      <c r="D78" s="17">
        <v>0.25800000000000001</v>
      </c>
      <c r="E78" s="17">
        <v>46.66</v>
      </c>
      <c r="F78" s="17">
        <v>0.7</v>
      </c>
      <c r="G78" s="17">
        <v>0.09</v>
      </c>
      <c r="H78" s="10">
        <v>1</v>
      </c>
      <c r="I78" s="17">
        <f t="shared" si="40"/>
        <v>0.7</v>
      </c>
      <c r="J78" s="17">
        <f t="shared" si="41"/>
        <v>0.09</v>
      </c>
      <c r="K78" s="10">
        <v>32</v>
      </c>
      <c r="L78" s="21">
        <f t="shared" si="34"/>
        <v>10.616960270020446</v>
      </c>
      <c r="M78" s="20">
        <f t="shared" si="35"/>
        <v>91</v>
      </c>
      <c r="N78" s="20">
        <f t="shared" si="36"/>
        <v>0</v>
      </c>
      <c r="O78" s="20">
        <f t="shared" si="37"/>
        <v>0</v>
      </c>
      <c r="P78" s="9"/>
      <c r="S78" s="9"/>
    </row>
    <row r="79" spans="1:19">
      <c r="A79" s="10" t="s">
        <v>135</v>
      </c>
      <c r="B79" s="10">
        <v>4200</v>
      </c>
      <c r="C79" s="11">
        <v>1.3305394270799999</v>
      </c>
      <c r="D79" s="17">
        <v>0.10199999999999999</v>
      </c>
      <c r="E79" s="17">
        <v>46.66</v>
      </c>
      <c r="F79" s="17">
        <v>0.7</v>
      </c>
      <c r="G79" s="17">
        <v>0.09</v>
      </c>
      <c r="H79" s="10">
        <v>1</v>
      </c>
      <c r="I79" s="17">
        <f t="shared" si="40"/>
        <v>0.7</v>
      </c>
      <c r="J79" s="17">
        <f t="shared" si="41"/>
        <v>0.09</v>
      </c>
      <c r="K79" s="10">
        <v>236</v>
      </c>
      <c r="L79" s="21">
        <f t="shared" si="34"/>
        <v>75.989554873084629</v>
      </c>
      <c r="M79" s="20">
        <f t="shared" si="35"/>
        <v>651</v>
      </c>
      <c r="N79" s="20">
        <f t="shared" si="36"/>
        <v>1</v>
      </c>
      <c r="O79" s="20">
        <f t="shared" si="37"/>
        <v>0.1</v>
      </c>
      <c r="P79" s="9"/>
      <c r="S79" s="9"/>
    </row>
    <row r="80" spans="1:19">
      <c r="A80" s="10" t="s">
        <v>135</v>
      </c>
      <c r="B80" s="10">
        <v>4200</v>
      </c>
      <c r="C80" s="11">
        <v>1.8703271264800001</v>
      </c>
      <c r="D80" s="17">
        <v>0.10199999999999999</v>
      </c>
      <c r="E80" s="17">
        <v>46.66</v>
      </c>
      <c r="F80" s="17">
        <v>0.7</v>
      </c>
      <c r="G80" s="17">
        <v>0.09</v>
      </c>
      <c r="H80" s="10">
        <v>1</v>
      </c>
      <c r="I80" s="17">
        <f t="shared" si="40"/>
        <v>0.7</v>
      </c>
      <c r="J80" s="17">
        <f t="shared" si="41"/>
        <v>0.09</v>
      </c>
      <c r="K80" s="10">
        <v>594</v>
      </c>
      <c r="L80" s="21">
        <f t="shared" si="34"/>
        <v>106.81782359518552</v>
      </c>
      <c r="M80" s="20">
        <f t="shared" si="35"/>
        <v>915</v>
      </c>
      <c r="N80" s="20">
        <f t="shared" si="36"/>
        <v>1</v>
      </c>
      <c r="O80" s="20">
        <f t="shared" si="37"/>
        <v>0.2</v>
      </c>
      <c r="P80" s="9"/>
      <c r="S80" s="9"/>
    </row>
    <row r="81" spans="1:19">
      <c r="A81" s="10" t="s">
        <v>135</v>
      </c>
      <c r="B81" s="10">
        <v>4200</v>
      </c>
      <c r="C81" s="11">
        <v>1.21036610093E-2</v>
      </c>
      <c r="D81" s="17">
        <v>0.10199999999999999</v>
      </c>
      <c r="E81" s="17">
        <v>46.66</v>
      </c>
      <c r="F81" s="17">
        <v>0.7</v>
      </c>
      <c r="G81" s="17">
        <v>0.09</v>
      </c>
      <c r="H81" s="10">
        <v>1</v>
      </c>
      <c r="I81" s="17">
        <f t="shared" si="40"/>
        <v>0.7</v>
      </c>
      <c r="J81" s="17">
        <f t="shared" si="41"/>
        <v>0.09</v>
      </c>
      <c r="K81" s="10">
        <v>15</v>
      </c>
      <c r="L81" s="21">
        <f t="shared" si="34"/>
        <v>0.69126235097738009</v>
      </c>
      <c r="M81" s="20">
        <f t="shared" si="35"/>
        <v>6</v>
      </c>
      <c r="N81" s="20">
        <f t="shared" si="36"/>
        <v>0</v>
      </c>
      <c r="O81" s="20">
        <f t="shared" si="37"/>
        <v>0</v>
      </c>
      <c r="P81" s="9"/>
      <c r="S81" s="9"/>
    </row>
    <row r="82" spans="1:19">
      <c r="A82" s="10" t="s">
        <v>135</v>
      </c>
      <c r="B82" s="10">
        <v>1300</v>
      </c>
      <c r="C82" s="11">
        <v>9.8228353267700008</v>
      </c>
      <c r="D82" s="17">
        <v>0.63100000000000001</v>
      </c>
      <c r="E82" s="17">
        <v>46.66</v>
      </c>
      <c r="F82" s="17">
        <v>2.1</v>
      </c>
      <c r="G82" s="17">
        <v>0.51600000000000001</v>
      </c>
      <c r="H82" s="10">
        <v>1</v>
      </c>
      <c r="I82" s="17">
        <f t="shared" si="40"/>
        <v>2.1</v>
      </c>
      <c r="J82" s="17">
        <f t="shared" si="41"/>
        <v>0.51600000000000001</v>
      </c>
      <c r="K82" s="10">
        <v>10438</v>
      </c>
      <c r="L82" s="21">
        <f t="shared" si="34"/>
        <v>3470.5012343401522</v>
      </c>
      <c r="M82" s="20">
        <f t="shared" si="35"/>
        <v>29728</v>
      </c>
      <c r="N82" s="20">
        <f t="shared" si="36"/>
        <v>138</v>
      </c>
      <c r="O82" s="20">
        <f t="shared" si="37"/>
        <v>33.799999999999997</v>
      </c>
      <c r="P82" s="9"/>
      <c r="S82" s="9"/>
    </row>
    <row r="83" spans="1:19">
      <c r="A83" s="10" t="s">
        <v>135</v>
      </c>
      <c r="B83" s="10">
        <v>8140</v>
      </c>
      <c r="C83" s="11">
        <v>6.32568141315E-3</v>
      </c>
      <c r="D83" s="17">
        <v>0.63</v>
      </c>
      <c r="E83" s="17">
        <v>46.66</v>
      </c>
      <c r="F83" s="17">
        <v>1.18</v>
      </c>
      <c r="G83" s="17">
        <v>0.48</v>
      </c>
      <c r="H83" s="10">
        <v>1</v>
      </c>
      <c r="I83" s="17">
        <f t="shared" si="40"/>
        <v>1.18</v>
      </c>
      <c r="J83" s="17">
        <f t="shared" si="41"/>
        <v>0.48</v>
      </c>
      <c r="K83" s="10">
        <v>258</v>
      </c>
      <c r="L83" s="21">
        <f t="shared" si="34"/>
        <v>2.231381588216097</v>
      </c>
      <c r="M83" s="20">
        <f t="shared" si="35"/>
        <v>19</v>
      </c>
      <c r="N83" s="20">
        <f t="shared" si="36"/>
        <v>0</v>
      </c>
      <c r="O83" s="20">
        <f t="shared" si="37"/>
        <v>0</v>
      </c>
      <c r="P83" s="9"/>
      <c r="S83" s="9"/>
    </row>
    <row r="84" spans="1:19">
      <c r="A84" s="10" t="s">
        <v>135</v>
      </c>
      <c r="B84" s="10">
        <v>8140</v>
      </c>
      <c r="C84" s="11">
        <v>4.6830940726199999E-3</v>
      </c>
      <c r="D84" s="17">
        <v>0.63</v>
      </c>
      <c r="E84" s="17">
        <v>46.66</v>
      </c>
      <c r="F84" s="17">
        <v>1.18</v>
      </c>
      <c r="G84" s="17">
        <v>0.48</v>
      </c>
      <c r="H84" s="10">
        <v>0</v>
      </c>
      <c r="I84" s="17">
        <f>F84*0.7</f>
        <v>0.82599999999999996</v>
      </c>
      <c r="J84" s="17">
        <f>G84*0.5</f>
        <v>0.24</v>
      </c>
      <c r="K84" s="10">
        <v>395</v>
      </c>
      <c r="L84" s="21">
        <f t="shared" si="34"/>
        <v>1.6519595608790758</v>
      </c>
      <c r="M84" s="20">
        <f t="shared" si="35"/>
        <v>14</v>
      </c>
      <c r="N84" s="20">
        <f t="shared" si="36"/>
        <v>0</v>
      </c>
      <c r="O84" s="20">
        <f t="shared" si="37"/>
        <v>0</v>
      </c>
      <c r="P84" s="9"/>
      <c r="S84" s="9"/>
    </row>
    <row r="85" spans="1:19">
      <c r="A85" s="10" t="s">
        <v>135</v>
      </c>
      <c r="B85" s="10">
        <v>1200</v>
      </c>
      <c r="C85" s="11">
        <v>7.4945625977499999E-2</v>
      </c>
      <c r="D85" s="17">
        <v>0.22</v>
      </c>
      <c r="E85" s="17">
        <v>46.66</v>
      </c>
      <c r="F85" s="17">
        <v>2.23</v>
      </c>
      <c r="G85" s="17">
        <v>0.316</v>
      </c>
      <c r="H85" s="10">
        <v>1</v>
      </c>
      <c r="I85" s="17">
        <f>F85</f>
        <v>2.23</v>
      </c>
      <c r="J85" s="17">
        <f>G85</f>
        <v>0.316</v>
      </c>
      <c r="K85" s="10">
        <v>60</v>
      </c>
      <c r="L85" s="21">
        <f t="shared" si="34"/>
        <v>9.2319820774107964</v>
      </c>
      <c r="M85" s="20">
        <f t="shared" si="35"/>
        <v>79</v>
      </c>
      <c r="N85" s="20">
        <f t="shared" si="36"/>
        <v>0</v>
      </c>
      <c r="O85" s="20">
        <f t="shared" si="37"/>
        <v>0.1</v>
      </c>
      <c r="P85" s="9"/>
      <c r="S85" s="9"/>
    </row>
    <row r="86" spans="1:19">
      <c r="A86" s="10" t="s">
        <v>135</v>
      </c>
      <c r="B86" s="10">
        <v>1200</v>
      </c>
      <c r="C86" s="11">
        <v>2.12805770098E-2</v>
      </c>
      <c r="D86" s="17">
        <v>0.22</v>
      </c>
      <c r="E86" s="17">
        <v>46.66</v>
      </c>
      <c r="F86" s="17">
        <v>2.23</v>
      </c>
      <c r="G86" s="17">
        <v>0.316</v>
      </c>
      <c r="H86" s="10">
        <v>0</v>
      </c>
      <c r="I86" s="17">
        <f>F86*0.7</f>
        <v>1.5609999999999999</v>
      </c>
      <c r="J86" s="17">
        <f>G86*0.5</f>
        <v>0.158</v>
      </c>
      <c r="K86" s="10">
        <v>8</v>
      </c>
      <c r="L86" s="21">
        <f t="shared" si="34"/>
        <v>2.6213925494519876</v>
      </c>
      <c r="M86" s="20">
        <f t="shared" si="35"/>
        <v>22</v>
      </c>
      <c r="N86" s="20">
        <f t="shared" si="36"/>
        <v>0</v>
      </c>
      <c r="O86" s="20">
        <f t="shared" si="37"/>
        <v>0</v>
      </c>
      <c r="P86" s="9"/>
      <c r="S86" s="9"/>
    </row>
    <row r="87" spans="1:19">
      <c r="A87" s="10" t="s">
        <v>135</v>
      </c>
      <c r="B87" s="10">
        <v>1200</v>
      </c>
      <c r="C87" s="11">
        <v>0.63651366098100004</v>
      </c>
      <c r="D87" s="17">
        <v>0.22</v>
      </c>
      <c r="E87" s="17">
        <v>46.66</v>
      </c>
      <c r="F87" s="17">
        <v>2.23</v>
      </c>
      <c r="G87" s="17">
        <v>0.316</v>
      </c>
      <c r="H87" s="10">
        <v>1</v>
      </c>
      <c r="I87" s="17">
        <f>F87</f>
        <v>2.23</v>
      </c>
      <c r="J87" s="17">
        <f>G87</f>
        <v>0.316</v>
      </c>
      <c r="K87" s="10">
        <v>255</v>
      </c>
      <c r="L87" s="21">
        <f t="shared" si="34"/>
        <v>78.407280392425932</v>
      </c>
      <c r="M87" s="20">
        <f t="shared" si="35"/>
        <v>672</v>
      </c>
      <c r="N87" s="20">
        <f t="shared" si="36"/>
        <v>3</v>
      </c>
      <c r="O87" s="20">
        <f t="shared" si="37"/>
        <v>0.5</v>
      </c>
      <c r="P87" s="9"/>
      <c r="S87" s="9"/>
    </row>
    <row r="88" spans="1:19">
      <c r="A88" s="10" t="s">
        <v>135</v>
      </c>
      <c r="B88" s="10">
        <v>1200</v>
      </c>
      <c r="C88" s="11">
        <v>4.6921850503800003E-2</v>
      </c>
      <c r="D88" s="17">
        <v>0.22</v>
      </c>
      <c r="E88" s="17">
        <v>46.66</v>
      </c>
      <c r="F88" s="17">
        <v>2.23</v>
      </c>
      <c r="G88" s="17">
        <v>0.316</v>
      </c>
      <c r="H88" s="10">
        <v>0</v>
      </c>
      <c r="I88" s="17">
        <f>F88*0.7</f>
        <v>1.5609999999999999</v>
      </c>
      <c r="J88" s="17">
        <f>G88*0.5</f>
        <v>0.158</v>
      </c>
      <c r="K88" s="10">
        <v>36</v>
      </c>
      <c r="L88" s="21">
        <f t="shared" si="34"/>
        <v>5.7799461574992934</v>
      </c>
      <c r="M88" s="20">
        <f t="shared" si="35"/>
        <v>50</v>
      </c>
      <c r="N88" s="20">
        <f t="shared" si="36"/>
        <v>0</v>
      </c>
      <c r="O88" s="20">
        <f t="shared" si="37"/>
        <v>0</v>
      </c>
      <c r="P88" s="9"/>
      <c r="S88" s="9"/>
    </row>
    <row r="89" spans="1:19">
      <c r="A89" s="10" t="s">
        <v>135</v>
      </c>
      <c r="B89" s="10">
        <v>4200</v>
      </c>
      <c r="C89" s="11">
        <v>1.36237482156</v>
      </c>
      <c r="D89" s="17">
        <v>0.10199999999999999</v>
      </c>
      <c r="E89" s="17">
        <v>46.66</v>
      </c>
      <c r="F89" s="17">
        <v>0.7</v>
      </c>
      <c r="G89" s="17">
        <v>0.09</v>
      </c>
      <c r="H89" s="10">
        <v>1</v>
      </c>
      <c r="I89" s="17">
        <f>F89</f>
        <v>0.7</v>
      </c>
      <c r="J89" s="17">
        <f>G89</f>
        <v>0.09</v>
      </c>
      <c r="K89" s="10">
        <v>238</v>
      </c>
      <c r="L89" s="21">
        <f t="shared" si="34"/>
        <v>77.807732828963267</v>
      </c>
      <c r="M89" s="20">
        <f t="shared" si="35"/>
        <v>666</v>
      </c>
      <c r="N89" s="20">
        <f t="shared" si="36"/>
        <v>1</v>
      </c>
      <c r="O89" s="20">
        <f t="shared" si="37"/>
        <v>0.1</v>
      </c>
      <c r="P89" s="9"/>
      <c r="S89" s="9"/>
    </row>
    <row r="90" spans="1:19">
      <c r="A90" s="10" t="s">
        <v>135</v>
      </c>
      <c r="B90" s="10">
        <v>1200</v>
      </c>
      <c r="C90" s="11">
        <v>0.68922109256700004</v>
      </c>
      <c r="D90" s="17">
        <v>0.22</v>
      </c>
      <c r="E90" s="17">
        <v>46.66</v>
      </c>
      <c r="F90" s="17">
        <v>2.23</v>
      </c>
      <c r="G90" s="17">
        <v>0.316</v>
      </c>
      <c r="H90" s="10">
        <v>0</v>
      </c>
      <c r="I90" s="17">
        <f t="shared" ref="I90:I92" si="42">F90*0.7</f>
        <v>1.5609999999999999</v>
      </c>
      <c r="J90" s="17">
        <f t="shared" ref="J90:J92" si="43">G90*0.5</f>
        <v>0.158</v>
      </c>
      <c r="K90" s="10">
        <v>402</v>
      </c>
      <c r="L90" s="21">
        <f t="shared" si="34"/>
        <v>84.899908313025222</v>
      </c>
      <c r="M90" s="20">
        <f t="shared" si="35"/>
        <v>727</v>
      </c>
      <c r="N90" s="20">
        <f t="shared" si="36"/>
        <v>3</v>
      </c>
      <c r="O90" s="20">
        <f t="shared" si="37"/>
        <v>0.3</v>
      </c>
      <c r="P90" s="9"/>
      <c r="S90" s="9"/>
    </row>
    <row r="91" spans="1:19">
      <c r="A91" s="10" t="s">
        <v>135</v>
      </c>
      <c r="B91" s="10">
        <v>1300</v>
      </c>
      <c r="C91" s="11">
        <v>0.23309375478200001</v>
      </c>
      <c r="D91" s="17">
        <v>0.63100000000000001</v>
      </c>
      <c r="E91" s="17">
        <v>46.66</v>
      </c>
      <c r="F91" s="17">
        <v>2.1</v>
      </c>
      <c r="G91" s="17">
        <v>0.51600000000000001</v>
      </c>
      <c r="H91" s="10">
        <v>0</v>
      </c>
      <c r="I91" s="17">
        <f t="shared" si="42"/>
        <v>1.47</v>
      </c>
      <c r="J91" s="17">
        <f t="shared" si="43"/>
        <v>0.25800000000000001</v>
      </c>
      <c r="K91" s="10">
        <v>247</v>
      </c>
      <c r="L91" s="21">
        <f t="shared" si="34"/>
        <v>82.354242617026117</v>
      </c>
      <c r="M91" s="20">
        <f t="shared" si="35"/>
        <v>705</v>
      </c>
      <c r="N91" s="20">
        <f t="shared" si="36"/>
        <v>2</v>
      </c>
      <c r="O91" s="20">
        <f t="shared" si="37"/>
        <v>0.4</v>
      </c>
      <c r="P91" s="9"/>
      <c r="S91" s="9"/>
    </row>
    <row r="92" spans="1:19">
      <c r="A92" s="10" t="s">
        <v>135</v>
      </c>
      <c r="B92" s="10">
        <v>1300</v>
      </c>
      <c r="C92" s="11">
        <v>4.3779409601399998E-2</v>
      </c>
      <c r="D92" s="17">
        <v>0.63100000000000001</v>
      </c>
      <c r="E92" s="17">
        <v>46.66</v>
      </c>
      <c r="F92" s="17">
        <v>2.1</v>
      </c>
      <c r="G92" s="17">
        <v>0.51600000000000001</v>
      </c>
      <c r="H92" s="10">
        <v>0</v>
      </c>
      <c r="I92" s="17">
        <f t="shared" si="42"/>
        <v>1.47</v>
      </c>
      <c r="J92" s="17">
        <f t="shared" si="43"/>
        <v>0.25800000000000001</v>
      </c>
      <c r="K92" s="10">
        <v>46</v>
      </c>
      <c r="L92" s="21">
        <f t="shared" si="34"/>
        <v>15.467682192154022</v>
      </c>
      <c r="M92" s="20">
        <f t="shared" si="35"/>
        <v>132</v>
      </c>
      <c r="N92" s="20">
        <f t="shared" si="36"/>
        <v>0</v>
      </c>
      <c r="O92" s="20">
        <f t="shared" si="37"/>
        <v>0.1</v>
      </c>
      <c r="P92" s="9"/>
      <c r="S92" s="9"/>
    </row>
    <row r="93" spans="1:19">
      <c r="A93" s="10" t="s">
        <v>135</v>
      </c>
      <c r="B93" s="10">
        <v>1200</v>
      </c>
      <c r="C93" s="11">
        <v>3.70100175487E-3</v>
      </c>
      <c r="D93" s="17">
        <v>0.22</v>
      </c>
      <c r="E93" s="17">
        <v>46.66</v>
      </c>
      <c r="F93" s="17">
        <v>2.23</v>
      </c>
      <c r="G93" s="17">
        <v>0.316</v>
      </c>
      <c r="H93" s="10">
        <v>1</v>
      </c>
      <c r="I93" s="17">
        <f>F93</f>
        <v>2.23</v>
      </c>
      <c r="J93" s="17">
        <f>G93</f>
        <v>0.316</v>
      </c>
      <c r="K93" s="10">
        <v>16</v>
      </c>
      <c r="L93" s="21">
        <f t="shared" si="34"/>
        <v>0.45589827856909826</v>
      </c>
      <c r="M93" s="20">
        <f t="shared" si="35"/>
        <v>4</v>
      </c>
      <c r="N93" s="20">
        <f t="shared" si="36"/>
        <v>0</v>
      </c>
      <c r="O93" s="20">
        <f t="shared" si="37"/>
        <v>0</v>
      </c>
      <c r="P93" s="9"/>
      <c r="S93" s="9"/>
    </row>
    <row r="94" spans="1:19">
      <c r="A94" s="10" t="s">
        <v>135</v>
      </c>
      <c r="B94" s="10">
        <v>1400</v>
      </c>
      <c r="C94" s="11">
        <v>3.13016121204</v>
      </c>
      <c r="D94" s="17">
        <v>0.88600000000000001</v>
      </c>
      <c r="E94" s="17">
        <v>46.66</v>
      </c>
      <c r="F94" s="17">
        <v>1.93</v>
      </c>
      <c r="G94" s="17">
        <v>0.497</v>
      </c>
      <c r="H94" s="10">
        <v>1</v>
      </c>
      <c r="I94" s="17">
        <f>F94</f>
        <v>1.93</v>
      </c>
      <c r="J94" s="17">
        <f>G94</f>
        <v>0.497</v>
      </c>
      <c r="K94" s="10">
        <v>5847</v>
      </c>
      <c r="L94" s="21">
        <f t="shared" si="34"/>
        <v>1552.8389211390568</v>
      </c>
      <c r="M94" s="20">
        <f t="shared" si="35"/>
        <v>13301</v>
      </c>
      <c r="N94" s="20">
        <f t="shared" si="36"/>
        <v>57</v>
      </c>
      <c r="O94" s="20">
        <f t="shared" si="37"/>
        <v>14.6</v>
      </c>
      <c r="P94" s="9"/>
      <c r="S94" s="9"/>
    </row>
    <row r="95" spans="1:19">
      <c r="A95" s="10" t="s">
        <v>135</v>
      </c>
      <c r="B95" s="10">
        <v>1200</v>
      </c>
      <c r="C95" s="11">
        <v>2.0258607837900001E-2</v>
      </c>
      <c r="D95" s="17">
        <v>0.22</v>
      </c>
      <c r="E95" s="17">
        <v>46.66</v>
      </c>
      <c r="F95" s="17">
        <v>2.23</v>
      </c>
      <c r="G95" s="17">
        <v>0.316</v>
      </c>
      <c r="H95" s="10">
        <v>0</v>
      </c>
      <c r="I95" s="17">
        <f t="shared" ref="I95:I96" si="44">F95*0.7</f>
        <v>1.5609999999999999</v>
      </c>
      <c r="J95" s="17">
        <f t="shared" ref="J95:J96" si="45">G95*0.5</f>
        <v>0.158</v>
      </c>
      <c r="K95" s="10">
        <v>9</v>
      </c>
      <c r="L95" s="21">
        <f t="shared" si="34"/>
        <v>2.495503934131333</v>
      </c>
      <c r="M95" s="20">
        <f t="shared" si="35"/>
        <v>21</v>
      </c>
      <c r="N95" s="20">
        <f t="shared" si="36"/>
        <v>0</v>
      </c>
      <c r="O95" s="20">
        <f t="shared" si="37"/>
        <v>0</v>
      </c>
      <c r="P95" s="9"/>
      <c r="S95" s="9"/>
    </row>
    <row r="96" spans="1:19">
      <c r="A96" s="10" t="s">
        <v>135</v>
      </c>
      <c r="B96" s="10">
        <v>1400</v>
      </c>
      <c r="C96" s="11">
        <v>9.89459165409E-2</v>
      </c>
      <c r="D96" s="17">
        <v>0.88600000000000001</v>
      </c>
      <c r="E96" s="17">
        <v>46.66</v>
      </c>
      <c r="F96" s="17">
        <v>1.93</v>
      </c>
      <c r="G96" s="17">
        <v>0.497</v>
      </c>
      <c r="H96" s="10">
        <v>0</v>
      </c>
      <c r="I96" s="17">
        <f t="shared" si="44"/>
        <v>1.351</v>
      </c>
      <c r="J96" s="17">
        <f t="shared" si="45"/>
        <v>0.2485</v>
      </c>
      <c r="K96" s="10">
        <v>219</v>
      </c>
      <c r="L96" s="21">
        <f t="shared" si="34"/>
        <v>49.085992664368518</v>
      </c>
      <c r="M96" s="20">
        <f t="shared" si="35"/>
        <v>420</v>
      </c>
      <c r="N96" s="20">
        <f t="shared" si="36"/>
        <v>1</v>
      </c>
      <c r="O96" s="20">
        <f t="shared" si="37"/>
        <v>0.2</v>
      </c>
      <c r="P96" s="9"/>
      <c r="S96" s="9"/>
    </row>
    <row r="97" spans="1:19">
      <c r="A97" s="10" t="s">
        <v>135</v>
      </c>
      <c r="B97" s="10">
        <v>4200</v>
      </c>
      <c r="C97" s="11">
        <v>1.29927882784</v>
      </c>
      <c r="D97" s="17">
        <v>0.10199999999999999</v>
      </c>
      <c r="E97" s="17">
        <v>46.66</v>
      </c>
      <c r="F97" s="17">
        <v>0.7</v>
      </c>
      <c r="G97" s="17">
        <v>0.09</v>
      </c>
      <c r="H97" s="10">
        <v>1</v>
      </c>
      <c r="I97" s="17">
        <f>F97</f>
        <v>0.7</v>
      </c>
      <c r="J97" s="17">
        <f>G97</f>
        <v>0.09</v>
      </c>
      <c r="K97" s="10">
        <v>224</v>
      </c>
      <c r="L97" s="21">
        <f t="shared" si="34"/>
        <v>74.204204530985635</v>
      </c>
      <c r="M97" s="20">
        <f t="shared" si="35"/>
        <v>636</v>
      </c>
      <c r="N97" s="20">
        <f t="shared" si="36"/>
        <v>1</v>
      </c>
      <c r="O97" s="20">
        <f t="shared" si="37"/>
        <v>0.1</v>
      </c>
      <c r="P97" s="9"/>
      <c r="S97" s="9"/>
    </row>
    <row r="98" spans="1:19">
      <c r="A98" s="10" t="s">
        <v>135</v>
      </c>
      <c r="B98" s="10">
        <v>8140</v>
      </c>
      <c r="C98" s="11">
        <v>1.00720740204E-2</v>
      </c>
      <c r="D98" s="17">
        <v>0.63</v>
      </c>
      <c r="E98" s="17">
        <v>46.66</v>
      </c>
      <c r="F98" s="17">
        <v>1.18</v>
      </c>
      <c r="G98" s="17">
        <v>0.48</v>
      </c>
      <c r="H98" s="10">
        <v>0</v>
      </c>
      <c r="I98" s="17">
        <f>F98*0.7</f>
        <v>0.82599999999999996</v>
      </c>
      <c r="J98" s="17">
        <f>G98*0.5</f>
        <v>0.24</v>
      </c>
      <c r="K98" s="10">
        <v>382</v>
      </c>
      <c r="L98" s="21">
        <f t="shared" si="34"/>
        <v>3.5529200818664917</v>
      </c>
      <c r="M98" s="20">
        <f t="shared" si="35"/>
        <v>30</v>
      </c>
      <c r="N98" s="20">
        <f t="shared" si="36"/>
        <v>0</v>
      </c>
      <c r="O98" s="20">
        <f t="shared" si="37"/>
        <v>0</v>
      </c>
      <c r="P98" s="9"/>
      <c r="S98" s="9"/>
    </row>
    <row r="99" spans="1:19">
      <c r="A99" s="10" t="s">
        <v>135</v>
      </c>
      <c r="B99" s="10">
        <v>4200</v>
      </c>
      <c r="C99" s="11">
        <v>4.3768745723100001E-2</v>
      </c>
      <c r="D99" s="17">
        <v>0.10199999999999999</v>
      </c>
      <c r="E99" s="17">
        <v>46.66</v>
      </c>
      <c r="F99" s="17">
        <v>0.7</v>
      </c>
      <c r="G99" s="17">
        <v>0.09</v>
      </c>
      <c r="H99" s="10">
        <v>1</v>
      </c>
      <c r="I99" s="17">
        <f t="shared" ref="I99:I101" si="46">F99</f>
        <v>0.7</v>
      </c>
      <c r="J99" s="17">
        <f t="shared" ref="J99:J101" si="47">G99</f>
        <v>0.09</v>
      </c>
      <c r="K99" s="10">
        <v>8</v>
      </c>
      <c r="L99" s="21">
        <f t="shared" si="34"/>
        <v>2.4997136027383715</v>
      </c>
      <c r="M99" s="20">
        <f t="shared" si="35"/>
        <v>21</v>
      </c>
      <c r="N99" s="20">
        <f t="shared" si="36"/>
        <v>0</v>
      </c>
      <c r="O99" s="20">
        <f t="shared" si="37"/>
        <v>0</v>
      </c>
      <c r="P99" s="9"/>
      <c r="S99" s="9"/>
    </row>
    <row r="100" spans="1:19">
      <c r="A100" s="10" t="s">
        <v>135</v>
      </c>
      <c r="B100" s="10">
        <v>1300</v>
      </c>
      <c r="C100" s="11">
        <v>3.3577838442299998E-5</v>
      </c>
      <c r="D100" s="17">
        <v>0.63100000000000001</v>
      </c>
      <c r="E100" s="17">
        <v>46.66</v>
      </c>
      <c r="F100" s="17">
        <v>2.1</v>
      </c>
      <c r="G100" s="17">
        <v>0.51600000000000001</v>
      </c>
      <c r="H100" s="10">
        <v>1</v>
      </c>
      <c r="I100" s="17">
        <f t="shared" si="46"/>
        <v>2.1</v>
      </c>
      <c r="J100" s="17">
        <f t="shared" si="47"/>
        <v>0.51600000000000001</v>
      </c>
      <c r="K100" s="10">
        <v>0</v>
      </c>
      <c r="L100" s="21">
        <f t="shared" si="34"/>
        <v>1.1863369982686557E-2</v>
      </c>
      <c r="M100" s="20">
        <f t="shared" si="35"/>
        <v>0</v>
      </c>
      <c r="N100" s="20">
        <f t="shared" si="36"/>
        <v>0</v>
      </c>
      <c r="O100" s="20">
        <f t="shared" si="37"/>
        <v>0</v>
      </c>
      <c r="P100" s="9"/>
      <c r="S100" s="9"/>
    </row>
    <row r="101" spans="1:19">
      <c r="A101" s="10" t="s">
        <v>135</v>
      </c>
      <c r="B101" s="10">
        <v>1300</v>
      </c>
      <c r="C101" s="11">
        <v>7.3204770262400007E-2</v>
      </c>
      <c r="D101" s="17">
        <v>0.63100000000000001</v>
      </c>
      <c r="E101" s="17">
        <v>46.66</v>
      </c>
      <c r="F101" s="17">
        <v>2.1</v>
      </c>
      <c r="G101" s="17">
        <v>0.51600000000000001</v>
      </c>
      <c r="H101" s="10">
        <v>1</v>
      </c>
      <c r="I101" s="17">
        <f t="shared" si="46"/>
        <v>2.1</v>
      </c>
      <c r="J101" s="17">
        <f t="shared" si="47"/>
        <v>0.51600000000000001</v>
      </c>
      <c r="K101" s="10">
        <v>78</v>
      </c>
      <c r="L101" s="21">
        <f t="shared" si="34"/>
        <v>25.863942243118814</v>
      </c>
      <c r="M101" s="20">
        <f t="shared" si="35"/>
        <v>222</v>
      </c>
      <c r="N101" s="20">
        <f t="shared" si="36"/>
        <v>1</v>
      </c>
      <c r="O101" s="20">
        <f t="shared" si="37"/>
        <v>0.3</v>
      </c>
      <c r="P101" s="9"/>
      <c r="S101" s="9"/>
    </row>
    <row r="102" spans="1:19">
      <c r="A102" s="10" t="s">
        <v>135</v>
      </c>
      <c r="B102" s="10">
        <v>1300</v>
      </c>
      <c r="C102" s="11">
        <v>0.58073889706500004</v>
      </c>
      <c r="D102" s="17">
        <v>0.63100000000000001</v>
      </c>
      <c r="E102" s="17">
        <v>46.66</v>
      </c>
      <c r="F102" s="17">
        <v>2.1</v>
      </c>
      <c r="G102" s="17">
        <v>0.51600000000000001</v>
      </c>
      <c r="H102" s="10">
        <v>0</v>
      </c>
      <c r="I102" s="17">
        <f>F102*0.7</f>
        <v>1.47</v>
      </c>
      <c r="J102" s="17">
        <f>G102*0.5</f>
        <v>0.25800000000000001</v>
      </c>
      <c r="K102" s="10">
        <v>632</v>
      </c>
      <c r="L102" s="21">
        <f t="shared" si="34"/>
        <v>205.18058096736453</v>
      </c>
      <c r="M102" s="20">
        <f t="shared" si="35"/>
        <v>1758</v>
      </c>
      <c r="N102" s="20">
        <f t="shared" si="36"/>
        <v>6</v>
      </c>
      <c r="O102" s="20">
        <f t="shared" si="37"/>
        <v>1</v>
      </c>
      <c r="P102" s="9"/>
      <c r="S102" s="9"/>
    </row>
    <row r="103" spans="1:19">
      <c r="A103" s="10" t="s">
        <v>135</v>
      </c>
      <c r="B103" s="10">
        <v>1300</v>
      </c>
      <c r="C103" s="11">
        <v>4.32585767016E-2</v>
      </c>
      <c r="D103" s="17">
        <v>0.63100000000000001</v>
      </c>
      <c r="E103" s="17">
        <v>46.66</v>
      </c>
      <c r="F103" s="17">
        <v>2.1</v>
      </c>
      <c r="G103" s="17">
        <v>0.51600000000000001</v>
      </c>
      <c r="H103" s="10">
        <v>1</v>
      </c>
      <c r="I103" s="17">
        <f t="shared" ref="I103:I108" si="48">F103</f>
        <v>2.1</v>
      </c>
      <c r="J103" s="17">
        <f t="shared" ref="J103:J108" si="49">G103</f>
        <v>0.51600000000000001</v>
      </c>
      <c r="K103" s="10">
        <v>46</v>
      </c>
      <c r="L103" s="21">
        <f t="shared" si="34"/>
        <v>15.283666970325477</v>
      </c>
      <c r="M103" s="20">
        <f t="shared" si="35"/>
        <v>131</v>
      </c>
      <c r="N103" s="20">
        <f t="shared" si="36"/>
        <v>1</v>
      </c>
      <c r="O103" s="20">
        <f t="shared" si="37"/>
        <v>0.1</v>
      </c>
      <c r="P103" s="9"/>
      <c r="S103" s="9"/>
    </row>
    <row r="104" spans="1:19">
      <c r="A104" s="10" t="s">
        <v>135</v>
      </c>
      <c r="B104" s="10">
        <v>4200</v>
      </c>
      <c r="C104" s="11">
        <v>0.223563089341</v>
      </c>
      <c r="D104" s="17">
        <v>0.10199999999999999</v>
      </c>
      <c r="E104" s="17">
        <v>46.66</v>
      </c>
      <c r="F104" s="17">
        <v>0.7</v>
      </c>
      <c r="G104" s="17">
        <v>0.09</v>
      </c>
      <c r="H104" s="10">
        <v>1</v>
      </c>
      <c r="I104" s="17">
        <f t="shared" si="48"/>
        <v>0.7</v>
      </c>
      <c r="J104" s="17">
        <f t="shared" si="49"/>
        <v>0.09</v>
      </c>
      <c r="K104" s="10">
        <v>38</v>
      </c>
      <c r="L104" s="21">
        <f t="shared" si="34"/>
        <v>12.768099388348896</v>
      </c>
      <c r="M104" s="20">
        <f t="shared" si="35"/>
        <v>109</v>
      </c>
      <c r="N104" s="20">
        <f t="shared" si="36"/>
        <v>0</v>
      </c>
      <c r="O104" s="20">
        <f t="shared" si="37"/>
        <v>0</v>
      </c>
      <c r="P104" s="9"/>
      <c r="S104" s="9"/>
    </row>
    <row r="105" spans="1:19">
      <c r="A105" s="10" t="s">
        <v>135</v>
      </c>
      <c r="B105" s="10">
        <v>4200</v>
      </c>
      <c r="C105" s="11">
        <v>0.41715654865899998</v>
      </c>
      <c r="D105" s="17">
        <v>0.10199999999999999</v>
      </c>
      <c r="E105" s="17">
        <v>46.66</v>
      </c>
      <c r="F105" s="17">
        <v>0.7</v>
      </c>
      <c r="G105" s="17">
        <v>0.09</v>
      </c>
      <c r="H105" s="10">
        <v>1</v>
      </c>
      <c r="I105" s="17">
        <f t="shared" si="48"/>
        <v>0.7</v>
      </c>
      <c r="J105" s="17">
        <f t="shared" si="49"/>
        <v>0.09</v>
      </c>
      <c r="K105" s="10">
        <v>72</v>
      </c>
      <c r="L105" s="21">
        <f t="shared" si="34"/>
        <v>23.82457806196502</v>
      </c>
      <c r="M105" s="20">
        <f t="shared" si="35"/>
        <v>204</v>
      </c>
      <c r="N105" s="20">
        <f t="shared" si="36"/>
        <v>0</v>
      </c>
      <c r="O105" s="20">
        <f t="shared" si="37"/>
        <v>0</v>
      </c>
      <c r="P105" s="9"/>
      <c r="S105" s="9"/>
    </row>
    <row r="106" spans="1:19">
      <c r="A106" s="10" t="s">
        <v>135</v>
      </c>
      <c r="B106" s="10">
        <v>1300</v>
      </c>
      <c r="C106" s="11">
        <v>3.53018487853E-4</v>
      </c>
      <c r="D106" s="17">
        <v>0.63100000000000001</v>
      </c>
      <c r="E106" s="17">
        <v>46.66</v>
      </c>
      <c r="F106" s="17">
        <v>2.1</v>
      </c>
      <c r="G106" s="17">
        <v>0.51600000000000001</v>
      </c>
      <c r="H106" s="10">
        <v>1</v>
      </c>
      <c r="I106" s="17">
        <f t="shared" si="48"/>
        <v>2.1</v>
      </c>
      <c r="J106" s="17">
        <f t="shared" si="49"/>
        <v>0.51600000000000001</v>
      </c>
      <c r="K106" s="10">
        <v>0</v>
      </c>
      <c r="L106" s="21">
        <f t="shared" si="34"/>
        <v>0.12472479249446924</v>
      </c>
      <c r="M106" s="20">
        <f t="shared" si="35"/>
        <v>1</v>
      </c>
      <c r="N106" s="20">
        <f t="shared" si="36"/>
        <v>0</v>
      </c>
      <c r="O106" s="20">
        <f t="shared" si="37"/>
        <v>0</v>
      </c>
      <c r="P106" s="9"/>
      <c r="S106" s="9"/>
    </row>
    <row r="107" spans="1:19">
      <c r="A107" s="10" t="s">
        <v>135</v>
      </c>
      <c r="B107" s="10">
        <v>8140</v>
      </c>
      <c r="C107" s="11">
        <v>2.6241850493399999E-4</v>
      </c>
      <c r="D107" s="17">
        <v>0.63</v>
      </c>
      <c r="E107" s="17">
        <v>46.66</v>
      </c>
      <c r="F107" s="17">
        <v>1.18</v>
      </c>
      <c r="G107" s="17">
        <v>0.48</v>
      </c>
      <c r="H107" s="10">
        <v>1</v>
      </c>
      <c r="I107" s="17">
        <f t="shared" si="48"/>
        <v>1.18</v>
      </c>
      <c r="J107" s="17">
        <f t="shared" si="49"/>
        <v>0.48</v>
      </c>
      <c r="K107" s="10">
        <v>325</v>
      </c>
      <c r="L107" s="21">
        <f t="shared" si="34"/>
        <v>9.2568022648066517E-2</v>
      </c>
      <c r="M107" s="20">
        <f t="shared" si="35"/>
        <v>1</v>
      </c>
      <c r="N107" s="20">
        <f t="shared" si="36"/>
        <v>0</v>
      </c>
      <c r="O107" s="20">
        <f t="shared" si="37"/>
        <v>0</v>
      </c>
      <c r="P107" s="9"/>
      <c r="S107" s="9"/>
    </row>
    <row r="108" spans="1:19">
      <c r="A108" s="10" t="s">
        <v>135</v>
      </c>
      <c r="B108" s="10">
        <v>1400</v>
      </c>
      <c r="C108" s="11">
        <v>12.7243725339</v>
      </c>
      <c r="D108" s="17">
        <v>0.89</v>
      </c>
      <c r="E108" s="17">
        <v>46.66</v>
      </c>
      <c r="F108" s="17">
        <v>1.93</v>
      </c>
      <c r="G108" s="17">
        <v>0.497</v>
      </c>
      <c r="H108" s="10">
        <v>1</v>
      </c>
      <c r="I108" s="17">
        <f t="shared" si="48"/>
        <v>1.93</v>
      </c>
      <c r="J108" s="17">
        <f t="shared" si="49"/>
        <v>0.497</v>
      </c>
      <c r="K108" s="10">
        <v>31102</v>
      </c>
      <c r="L108" s="21">
        <f t="shared" si="34"/>
        <v>6340.9212955713465</v>
      </c>
      <c r="M108" s="20">
        <f t="shared" si="35"/>
        <v>54315</v>
      </c>
      <c r="N108" s="20">
        <f t="shared" si="36"/>
        <v>231</v>
      </c>
      <c r="O108" s="20">
        <f t="shared" si="37"/>
        <v>59.5</v>
      </c>
      <c r="P108" s="9"/>
      <c r="S108" s="9"/>
    </row>
    <row r="109" spans="1:19">
      <c r="A109" s="10" t="s">
        <v>135</v>
      </c>
      <c r="B109" s="10">
        <v>1300</v>
      </c>
      <c r="C109" s="11">
        <v>8.5745949355400003E-2</v>
      </c>
      <c r="D109" s="17">
        <v>0.63100000000000001</v>
      </c>
      <c r="E109" s="17">
        <v>46.66</v>
      </c>
      <c r="F109" s="17">
        <v>2.1</v>
      </c>
      <c r="G109" s="17">
        <v>0.51600000000000001</v>
      </c>
      <c r="H109" s="10">
        <v>0</v>
      </c>
      <c r="I109" s="17">
        <f t="shared" ref="I109:I111" si="50">F109*0.7</f>
        <v>1.47</v>
      </c>
      <c r="J109" s="17">
        <f t="shared" ref="J109:J111" si="51">G109*0.5</f>
        <v>0.25800000000000001</v>
      </c>
      <c r="K109" s="10">
        <v>92</v>
      </c>
      <c r="L109" s="21">
        <f t="shared" si="34"/>
        <v>30.294860208700683</v>
      </c>
      <c r="M109" s="20">
        <f t="shared" si="35"/>
        <v>260</v>
      </c>
      <c r="N109" s="20">
        <f t="shared" si="36"/>
        <v>1</v>
      </c>
      <c r="O109" s="20">
        <f t="shared" si="37"/>
        <v>0.1</v>
      </c>
      <c r="P109" s="9"/>
      <c r="S109" s="9"/>
    </row>
    <row r="110" spans="1:19">
      <c r="A110" s="10" t="s">
        <v>135</v>
      </c>
      <c r="B110" s="10">
        <v>1300</v>
      </c>
      <c r="C110" s="11">
        <v>4.5319901660000002E-2</v>
      </c>
      <c r="D110" s="17">
        <v>0.67700000000000005</v>
      </c>
      <c r="E110" s="17">
        <v>46.66</v>
      </c>
      <c r="F110" s="17">
        <v>2.1</v>
      </c>
      <c r="G110" s="17">
        <v>0.51600000000000001</v>
      </c>
      <c r="H110" s="10">
        <v>0</v>
      </c>
      <c r="I110" s="17">
        <f t="shared" si="50"/>
        <v>1.47</v>
      </c>
      <c r="J110" s="17">
        <f t="shared" si="51"/>
        <v>0.25800000000000001</v>
      </c>
      <c r="K110" s="10">
        <v>68</v>
      </c>
      <c r="L110" s="21">
        <f t="shared" si="34"/>
        <v>17.179226591465294</v>
      </c>
      <c r="M110" s="20">
        <f t="shared" si="35"/>
        <v>147</v>
      </c>
      <c r="N110" s="20">
        <f t="shared" si="36"/>
        <v>0</v>
      </c>
      <c r="O110" s="20">
        <f t="shared" si="37"/>
        <v>0.1</v>
      </c>
      <c r="P110" s="9"/>
      <c r="S110" s="9"/>
    </row>
    <row r="111" spans="1:19">
      <c r="A111" s="10" t="s">
        <v>135</v>
      </c>
      <c r="B111" s="10">
        <v>1400</v>
      </c>
      <c r="C111" s="11">
        <v>7.5949622661399999E-2</v>
      </c>
      <c r="D111" s="17">
        <v>0.89</v>
      </c>
      <c r="E111" s="17">
        <v>46.66</v>
      </c>
      <c r="F111" s="17">
        <v>1.93</v>
      </c>
      <c r="G111" s="17">
        <v>0.497</v>
      </c>
      <c r="H111" s="10">
        <v>0</v>
      </c>
      <c r="I111" s="17">
        <f t="shared" si="50"/>
        <v>1.351</v>
      </c>
      <c r="J111" s="17">
        <f t="shared" si="51"/>
        <v>0.2485</v>
      </c>
      <c r="K111" s="10">
        <v>226</v>
      </c>
      <c r="L111" s="21">
        <f t="shared" si="34"/>
        <v>37.847884321308271</v>
      </c>
      <c r="M111" s="20">
        <f t="shared" si="35"/>
        <v>324</v>
      </c>
      <c r="N111" s="20">
        <f t="shared" si="36"/>
        <v>1</v>
      </c>
      <c r="O111" s="20">
        <f t="shared" si="37"/>
        <v>0.2</v>
      </c>
      <c r="P111" s="9"/>
      <c r="S111" s="9"/>
    </row>
    <row r="112" spans="1:19">
      <c r="A112" s="10" t="s">
        <v>135</v>
      </c>
      <c r="B112" s="10">
        <v>1300</v>
      </c>
      <c r="C112" s="11">
        <v>2.6677859895900002E-2</v>
      </c>
      <c r="D112" s="17">
        <v>0.67700000000000005</v>
      </c>
      <c r="E112" s="17">
        <v>46.66</v>
      </c>
      <c r="F112" s="17">
        <v>2.1</v>
      </c>
      <c r="G112" s="17">
        <v>0.51600000000000001</v>
      </c>
      <c r="H112" s="10">
        <v>1</v>
      </c>
      <c r="I112" s="17">
        <f t="shared" ref="I112:I114" si="52">F112</f>
        <v>2.1</v>
      </c>
      <c r="J112" s="17">
        <f t="shared" ref="J112:J114" si="53">G112</f>
        <v>0.51600000000000001</v>
      </c>
      <c r="K112" s="10">
        <v>41</v>
      </c>
      <c r="L112" s="21">
        <f t="shared" si="34"/>
        <v>10.112665370841647</v>
      </c>
      <c r="M112" s="20">
        <f t="shared" si="35"/>
        <v>87</v>
      </c>
      <c r="N112" s="20">
        <f t="shared" si="36"/>
        <v>0</v>
      </c>
      <c r="O112" s="20">
        <f t="shared" si="37"/>
        <v>0.1</v>
      </c>
      <c r="P112" s="9"/>
      <c r="S112" s="9"/>
    </row>
    <row r="113" spans="1:19">
      <c r="A113" s="10" t="s">
        <v>135</v>
      </c>
      <c r="B113" s="10">
        <v>3200</v>
      </c>
      <c r="C113" s="11">
        <v>7.7870719727099998E-3</v>
      </c>
      <c r="D113" s="17">
        <v>0.23100000000000001</v>
      </c>
      <c r="E113" s="17">
        <v>46.66</v>
      </c>
      <c r="F113" s="17">
        <v>1.2</v>
      </c>
      <c r="G113" s="17">
        <v>6.4000000000000001E-2</v>
      </c>
      <c r="H113" s="10">
        <v>1</v>
      </c>
      <c r="I113" s="17">
        <f t="shared" si="52"/>
        <v>1.2</v>
      </c>
      <c r="J113" s="17">
        <f t="shared" si="53"/>
        <v>6.4000000000000001E-2</v>
      </c>
      <c r="K113" s="10">
        <v>4</v>
      </c>
      <c r="L113" s="21">
        <f t="shared" si="34"/>
        <v>1.0071917252997098</v>
      </c>
      <c r="M113" s="20">
        <f t="shared" si="35"/>
        <v>9</v>
      </c>
      <c r="N113" s="20">
        <f t="shared" si="36"/>
        <v>0</v>
      </c>
      <c r="O113" s="20">
        <f t="shared" si="37"/>
        <v>0</v>
      </c>
      <c r="P113" s="9"/>
      <c r="S113" s="9"/>
    </row>
    <row r="114" spans="1:19">
      <c r="A114" s="10" t="s">
        <v>135</v>
      </c>
      <c r="B114" s="10">
        <v>3200</v>
      </c>
      <c r="C114" s="11">
        <v>1.4332706338800001</v>
      </c>
      <c r="D114" s="17">
        <v>0.06</v>
      </c>
      <c r="E114" s="17">
        <v>46.66</v>
      </c>
      <c r="F114" s="17">
        <v>1.2</v>
      </c>
      <c r="G114" s="17">
        <v>6.4000000000000001E-2</v>
      </c>
      <c r="H114" s="10">
        <v>1</v>
      </c>
      <c r="I114" s="17">
        <f t="shared" si="52"/>
        <v>1.2</v>
      </c>
      <c r="J114" s="17">
        <f t="shared" si="53"/>
        <v>6.4000000000000001E-2</v>
      </c>
      <c r="K114" s="10">
        <v>145</v>
      </c>
      <c r="L114" s="21">
        <f t="shared" si="34"/>
        <v>48.151013599325381</v>
      </c>
      <c r="M114" s="20">
        <f t="shared" si="35"/>
        <v>412</v>
      </c>
      <c r="N114" s="20">
        <f t="shared" si="36"/>
        <v>1</v>
      </c>
      <c r="O114" s="20">
        <f t="shared" si="37"/>
        <v>0.1</v>
      </c>
      <c r="P114" s="9"/>
      <c r="S114" s="9"/>
    </row>
    <row r="115" spans="1:19">
      <c r="A115" s="10" t="s">
        <v>135</v>
      </c>
      <c r="B115" s="10">
        <v>8140</v>
      </c>
      <c r="C115" s="11">
        <v>4.3802432781199999E-3</v>
      </c>
      <c r="D115" s="17">
        <v>0.74</v>
      </c>
      <c r="E115" s="17">
        <v>46.66</v>
      </c>
      <c r="F115" s="17">
        <v>1.18</v>
      </c>
      <c r="G115" s="17">
        <v>0.48</v>
      </c>
      <c r="H115" s="10">
        <v>0</v>
      </c>
      <c r="I115" s="17">
        <f>F115*0.7</f>
        <v>0.82599999999999996</v>
      </c>
      <c r="J115" s="17">
        <f>G115*0.5</f>
        <v>0.24</v>
      </c>
      <c r="K115" s="10">
        <v>308</v>
      </c>
      <c r="L115" s="21">
        <f t="shared" si="34"/>
        <v>1.814913504050863</v>
      </c>
      <c r="M115" s="20">
        <f t="shared" si="35"/>
        <v>16</v>
      </c>
      <c r="N115" s="20">
        <f t="shared" si="36"/>
        <v>0</v>
      </c>
      <c r="O115" s="20">
        <f t="shared" si="37"/>
        <v>0</v>
      </c>
      <c r="P115" s="9"/>
      <c r="S115" s="9"/>
    </row>
    <row r="116" spans="1:19">
      <c r="A116" s="10" t="s">
        <v>135</v>
      </c>
      <c r="B116" s="10">
        <v>3200</v>
      </c>
      <c r="C116" s="11">
        <v>4.4350475674499998E-2</v>
      </c>
      <c r="D116" s="17">
        <v>0.23100000000000001</v>
      </c>
      <c r="E116" s="17">
        <v>46.66</v>
      </c>
      <c r="F116" s="17">
        <v>1.2</v>
      </c>
      <c r="G116" s="17">
        <v>6.4000000000000001E-2</v>
      </c>
      <c r="H116" s="10">
        <v>1</v>
      </c>
      <c r="I116" s="17">
        <f t="shared" ref="I116:I119" si="54">F116</f>
        <v>1.2</v>
      </c>
      <c r="J116" s="17">
        <f t="shared" ref="J116:J119" si="55">G116</f>
        <v>6.4000000000000001E-2</v>
      </c>
      <c r="K116" s="10">
        <v>19</v>
      </c>
      <c r="L116" s="21">
        <f t="shared" si="34"/>
        <v>5.7363579364628539</v>
      </c>
      <c r="M116" s="20">
        <f t="shared" si="35"/>
        <v>49</v>
      </c>
      <c r="N116" s="20">
        <f t="shared" si="36"/>
        <v>0</v>
      </c>
      <c r="O116" s="20">
        <f t="shared" si="37"/>
        <v>0</v>
      </c>
      <c r="P116" s="9"/>
      <c r="S116" s="9"/>
    </row>
    <row r="117" spans="1:19">
      <c r="A117" s="10" t="s">
        <v>135</v>
      </c>
      <c r="B117" s="10">
        <v>3200</v>
      </c>
      <c r="C117" s="11">
        <v>7.5108197058899998E-2</v>
      </c>
      <c r="D117" s="17">
        <v>0.06</v>
      </c>
      <c r="E117" s="17">
        <v>46.66</v>
      </c>
      <c r="F117" s="17">
        <v>1.2</v>
      </c>
      <c r="G117" s="17">
        <v>6.4000000000000001E-2</v>
      </c>
      <c r="H117" s="10">
        <v>1</v>
      </c>
      <c r="I117" s="17">
        <f t="shared" si="54"/>
        <v>1.2</v>
      </c>
      <c r="J117" s="17">
        <f t="shared" si="55"/>
        <v>6.4000000000000001E-2</v>
      </c>
      <c r="K117" s="10">
        <v>8</v>
      </c>
      <c r="L117" s="21">
        <f t="shared" si="34"/>
        <v>2.5232749018331573</v>
      </c>
      <c r="M117" s="20">
        <f t="shared" si="35"/>
        <v>22</v>
      </c>
      <c r="N117" s="20">
        <f t="shared" si="36"/>
        <v>0</v>
      </c>
      <c r="O117" s="20">
        <f t="shared" si="37"/>
        <v>0</v>
      </c>
      <c r="P117" s="9"/>
      <c r="S117" s="9"/>
    </row>
    <row r="118" spans="1:19">
      <c r="A118" s="10" t="s">
        <v>135</v>
      </c>
      <c r="B118" s="10">
        <v>3200</v>
      </c>
      <c r="C118" s="11">
        <v>0.41584306727999998</v>
      </c>
      <c r="D118" s="17">
        <v>0.23100000000000001</v>
      </c>
      <c r="E118" s="17">
        <v>46.66</v>
      </c>
      <c r="F118" s="17">
        <v>1.2</v>
      </c>
      <c r="G118" s="17">
        <v>6.4000000000000001E-2</v>
      </c>
      <c r="H118" s="10">
        <v>1</v>
      </c>
      <c r="I118" s="17">
        <f t="shared" si="54"/>
        <v>1.2</v>
      </c>
      <c r="J118" s="17">
        <f t="shared" si="55"/>
        <v>6.4000000000000001E-2</v>
      </c>
      <c r="K118" s="10">
        <v>177</v>
      </c>
      <c r="L118" s="21">
        <f t="shared" si="34"/>
        <v>53.785774403457459</v>
      </c>
      <c r="M118" s="20">
        <f t="shared" si="35"/>
        <v>461</v>
      </c>
      <c r="N118" s="20">
        <f t="shared" si="36"/>
        <v>1</v>
      </c>
      <c r="O118" s="20">
        <f t="shared" si="37"/>
        <v>0.1</v>
      </c>
      <c r="P118" s="9"/>
      <c r="S118" s="9"/>
    </row>
    <row r="119" spans="1:19">
      <c r="A119" s="10" t="s">
        <v>135</v>
      </c>
      <c r="B119" s="10">
        <v>1300</v>
      </c>
      <c r="C119" s="11">
        <v>4.0874797502899997E-2</v>
      </c>
      <c r="D119" s="17">
        <v>0.67700000000000005</v>
      </c>
      <c r="E119" s="17">
        <v>46.66</v>
      </c>
      <c r="F119" s="17">
        <v>2.1</v>
      </c>
      <c r="G119" s="17">
        <v>0.51600000000000001</v>
      </c>
      <c r="H119" s="10">
        <v>1</v>
      </c>
      <c r="I119" s="17">
        <f t="shared" si="54"/>
        <v>2.1</v>
      </c>
      <c r="J119" s="17">
        <f t="shared" si="55"/>
        <v>0.51600000000000001</v>
      </c>
      <c r="K119" s="10">
        <v>47</v>
      </c>
      <c r="L119" s="21">
        <f t="shared" si="34"/>
        <v>15.494239450266688</v>
      </c>
      <c r="M119" s="20">
        <f t="shared" si="35"/>
        <v>133</v>
      </c>
      <c r="N119" s="20">
        <f t="shared" si="36"/>
        <v>1</v>
      </c>
      <c r="O119" s="20">
        <f t="shared" si="37"/>
        <v>0.2</v>
      </c>
      <c r="P119" s="9"/>
      <c r="S119" s="9"/>
    </row>
    <row r="120" spans="1:19">
      <c r="A120" s="10" t="s">
        <v>135</v>
      </c>
      <c r="B120" s="10">
        <v>1400</v>
      </c>
      <c r="C120" s="11">
        <v>1.05968064024E-3</v>
      </c>
      <c r="D120" s="17">
        <v>0.89</v>
      </c>
      <c r="E120" s="17">
        <v>46.66</v>
      </c>
      <c r="F120" s="17">
        <v>1.93</v>
      </c>
      <c r="G120" s="17">
        <v>0.497</v>
      </c>
      <c r="H120" s="10">
        <v>0</v>
      </c>
      <c r="I120" s="17">
        <f>F120*0.7</f>
        <v>1.351</v>
      </c>
      <c r="J120" s="17">
        <f>G120*0.5</f>
        <v>0.2485</v>
      </c>
      <c r="K120" s="10">
        <v>175</v>
      </c>
      <c r="L120" s="21">
        <f t="shared" si="34"/>
        <v>0.52806938183403096</v>
      </c>
      <c r="M120" s="20">
        <f t="shared" si="35"/>
        <v>5</v>
      </c>
      <c r="N120" s="20">
        <f t="shared" si="36"/>
        <v>0</v>
      </c>
      <c r="O120" s="20">
        <f t="shared" si="37"/>
        <v>0</v>
      </c>
      <c r="P120" s="9"/>
      <c r="S120" s="9"/>
    </row>
    <row r="121" spans="1:19">
      <c r="A121" s="10" t="s">
        <v>135</v>
      </c>
      <c r="B121" s="10">
        <v>1300</v>
      </c>
      <c r="C121" s="11">
        <v>0.21307285548300001</v>
      </c>
      <c r="D121" s="17">
        <v>0.67700000000000005</v>
      </c>
      <c r="E121" s="17">
        <v>46.66</v>
      </c>
      <c r="F121" s="17">
        <v>2.1</v>
      </c>
      <c r="G121" s="17">
        <v>0.51600000000000001</v>
      </c>
      <c r="H121" s="10">
        <v>1</v>
      </c>
      <c r="I121" s="17">
        <f t="shared" ref="I121:I126" si="56">F121</f>
        <v>2.1</v>
      </c>
      <c r="J121" s="17">
        <f t="shared" ref="J121:J126" si="57">G121</f>
        <v>0.51600000000000001</v>
      </c>
      <c r="K121" s="10">
        <v>2018</v>
      </c>
      <c r="L121" s="21">
        <f t="shared" si="34"/>
        <v>80.768640944862</v>
      </c>
      <c r="M121" s="20">
        <f t="shared" si="35"/>
        <v>692</v>
      </c>
      <c r="N121" s="20">
        <f t="shared" si="36"/>
        <v>3</v>
      </c>
      <c r="O121" s="20">
        <f t="shared" si="37"/>
        <v>0.8</v>
      </c>
      <c r="P121" s="9"/>
      <c r="S121" s="9"/>
    </row>
    <row r="122" spans="1:19">
      <c r="A122" s="10" t="s">
        <v>135</v>
      </c>
      <c r="B122" s="10">
        <v>1400</v>
      </c>
      <c r="C122" s="11">
        <v>8.3372961660999993E-3</v>
      </c>
      <c r="D122" s="17">
        <v>0.88800000000000001</v>
      </c>
      <c r="E122" s="17">
        <v>46.66</v>
      </c>
      <c r="F122" s="17">
        <v>1.93</v>
      </c>
      <c r="G122" s="17">
        <v>0.497</v>
      </c>
      <c r="H122" s="10">
        <v>1</v>
      </c>
      <c r="I122" s="17">
        <f t="shared" si="56"/>
        <v>1.93</v>
      </c>
      <c r="J122" s="17">
        <f t="shared" si="57"/>
        <v>0.497</v>
      </c>
      <c r="K122" s="10">
        <v>12</v>
      </c>
      <c r="L122" s="21">
        <f t="shared" si="34"/>
        <v>4.1453783559585675</v>
      </c>
      <c r="M122" s="20">
        <f t="shared" si="35"/>
        <v>36</v>
      </c>
      <c r="N122" s="20">
        <f t="shared" si="36"/>
        <v>0</v>
      </c>
      <c r="O122" s="20">
        <f t="shared" si="37"/>
        <v>0</v>
      </c>
      <c r="P122" s="9"/>
      <c r="S122" s="9"/>
    </row>
    <row r="123" spans="1:19">
      <c r="A123" s="10" t="s">
        <v>135</v>
      </c>
      <c r="B123" s="10">
        <v>1200</v>
      </c>
      <c r="C123" s="11">
        <v>1.1216480086600001E-2</v>
      </c>
      <c r="D123" s="17">
        <v>0.34699999999999998</v>
      </c>
      <c r="E123" s="17">
        <v>46.66</v>
      </c>
      <c r="F123" s="17">
        <v>2.23</v>
      </c>
      <c r="G123" s="17">
        <v>0.316</v>
      </c>
      <c r="H123" s="10">
        <v>1</v>
      </c>
      <c r="I123" s="17">
        <f t="shared" si="56"/>
        <v>2.23</v>
      </c>
      <c r="J123" s="17">
        <f t="shared" si="57"/>
        <v>0.316</v>
      </c>
      <c r="K123" s="10">
        <v>21</v>
      </c>
      <c r="L123" s="21">
        <f t="shared" si="34"/>
        <v>2.1792750409409081</v>
      </c>
      <c r="M123" s="20">
        <f t="shared" si="35"/>
        <v>19</v>
      </c>
      <c r="N123" s="20">
        <f t="shared" si="36"/>
        <v>0</v>
      </c>
      <c r="O123" s="20">
        <f t="shared" si="37"/>
        <v>0</v>
      </c>
      <c r="P123" s="9"/>
      <c r="S123" s="9"/>
    </row>
    <row r="124" spans="1:19">
      <c r="A124" s="10" t="s">
        <v>135</v>
      </c>
      <c r="B124" s="10">
        <v>1300</v>
      </c>
      <c r="C124" s="11">
        <v>1.1026178701E-2</v>
      </c>
      <c r="D124" s="17">
        <v>0.67700000000000005</v>
      </c>
      <c r="E124" s="17">
        <v>46.66</v>
      </c>
      <c r="F124" s="17">
        <v>2.1</v>
      </c>
      <c r="G124" s="17">
        <v>0.51600000000000001</v>
      </c>
      <c r="H124" s="10">
        <v>1</v>
      </c>
      <c r="I124" s="17">
        <f t="shared" si="56"/>
        <v>2.1</v>
      </c>
      <c r="J124" s="17">
        <f t="shared" si="57"/>
        <v>0.51600000000000001</v>
      </c>
      <c r="K124" s="10">
        <v>13</v>
      </c>
      <c r="L124" s="21">
        <f t="shared" si="34"/>
        <v>4.1796476912846741</v>
      </c>
      <c r="M124" s="20">
        <f t="shared" si="35"/>
        <v>36</v>
      </c>
      <c r="N124" s="20">
        <f t="shared" si="36"/>
        <v>0</v>
      </c>
      <c r="O124" s="20">
        <f t="shared" si="37"/>
        <v>0</v>
      </c>
      <c r="P124" s="9"/>
      <c r="S124" s="9"/>
    </row>
    <row r="125" spans="1:19">
      <c r="A125" s="10" t="s">
        <v>135</v>
      </c>
      <c r="B125" s="10">
        <v>1300</v>
      </c>
      <c r="C125" s="11">
        <v>2.4451651071099999E-2</v>
      </c>
      <c r="D125" s="17">
        <v>0.69199999999999995</v>
      </c>
      <c r="E125" s="17">
        <v>46.66</v>
      </c>
      <c r="F125" s="17">
        <v>2.1</v>
      </c>
      <c r="G125" s="17">
        <v>0.51600000000000001</v>
      </c>
      <c r="H125" s="10">
        <v>1</v>
      </c>
      <c r="I125" s="17">
        <f t="shared" si="56"/>
        <v>2.1</v>
      </c>
      <c r="J125" s="17">
        <f t="shared" si="57"/>
        <v>0.51600000000000001</v>
      </c>
      <c r="K125" s="10">
        <v>5103</v>
      </c>
      <c r="L125" s="21">
        <f t="shared" si="34"/>
        <v>9.4741501796693743</v>
      </c>
      <c r="M125" s="20">
        <f t="shared" si="35"/>
        <v>81</v>
      </c>
      <c r="N125" s="20">
        <f t="shared" si="36"/>
        <v>0</v>
      </c>
      <c r="O125" s="20">
        <f t="shared" si="37"/>
        <v>0.1</v>
      </c>
      <c r="P125" s="9"/>
      <c r="S125" s="9"/>
    </row>
    <row r="126" spans="1:19">
      <c r="A126" s="10" t="s">
        <v>135</v>
      </c>
      <c r="B126" s="10">
        <v>1300</v>
      </c>
      <c r="C126" s="11">
        <v>1.7729112318399999E-2</v>
      </c>
      <c r="D126" s="17">
        <v>0.67700000000000005</v>
      </c>
      <c r="E126" s="17">
        <v>46.66</v>
      </c>
      <c r="F126" s="17">
        <v>2.1</v>
      </c>
      <c r="G126" s="17">
        <v>0.51600000000000001</v>
      </c>
      <c r="H126" s="10">
        <v>1</v>
      </c>
      <c r="I126" s="17">
        <f t="shared" si="56"/>
        <v>2.1</v>
      </c>
      <c r="J126" s="17">
        <f t="shared" si="57"/>
        <v>0.51600000000000001</v>
      </c>
      <c r="K126" s="10">
        <v>703</v>
      </c>
      <c r="L126" s="21">
        <f t="shared" si="34"/>
        <v>6.7205008534286428</v>
      </c>
      <c r="M126" s="20">
        <f t="shared" si="35"/>
        <v>58</v>
      </c>
      <c r="N126" s="20">
        <f t="shared" si="36"/>
        <v>0</v>
      </c>
      <c r="O126" s="20">
        <f t="shared" si="37"/>
        <v>0.1</v>
      </c>
      <c r="P126" s="9"/>
      <c r="S126" s="9"/>
    </row>
    <row r="127" spans="1:19">
      <c r="A127" s="10" t="s">
        <v>135</v>
      </c>
      <c r="B127" s="10">
        <v>1200</v>
      </c>
      <c r="C127" s="11">
        <v>0.234534913659</v>
      </c>
      <c r="D127" s="17">
        <v>0.38900000000000001</v>
      </c>
      <c r="E127" s="17">
        <v>46.66</v>
      </c>
      <c r="F127" s="17">
        <v>2.23</v>
      </c>
      <c r="G127" s="17">
        <v>0.316</v>
      </c>
      <c r="H127" s="10">
        <v>0</v>
      </c>
      <c r="I127" s="17">
        <f t="shared" ref="I127:I128" si="58">F127*0.7</f>
        <v>1.5609999999999999</v>
      </c>
      <c r="J127" s="17">
        <f t="shared" ref="J127:J128" si="59">G127*0.5</f>
        <v>0.158</v>
      </c>
      <c r="K127" s="10">
        <v>27838</v>
      </c>
      <c r="L127" s="21">
        <f t="shared" si="34"/>
        <v>51.083786864963486</v>
      </c>
      <c r="M127" s="20">
        <f t="shared" si="35"/>
        <v>438</v>
      </c>
      <c r="N127" s="20">
        <f t="shared" si="36"/>
        <v>2</v>
      </c>
      <c r="O127" s="20">
        <f t="shared" si="37"/>
        <v>0.2</v>
      </c>
      <c r="P127" s="9"/>
      <c r="S127" s="9"/>
    </row>
    <row r="128" spans="1:19">
      <c r="A128" s="10" t="s">
        <v>135</v>
      </c>
      <c r="B128" s="10">
        <v>1200</v>
      </c>
      <c r="C128" s="11">
        <v>0.25607994377999999</v>
      </c>
      <c r="D128" s="17">
        <v>0.38900000000000001</v>
      </c>
      <c r="E128" s="17">
        <v>46.66</v>
      </c>
      <c r="F128" s="17">
        <v>2.23</v>
      </c>
      <c r="G128" s="17">
        <v>0.316</v>
      </c>
      <c r="H128" s="10">
        <v>0</v>
      </c>
      <c r="I128" s="17">
        <f t="shared" si="58"/>
        <v>1.5609999999999999</v>
      </c>
      <c r="J128" s="17">
        <f t="shared" si="59"/>
        <v>0.158</v>
      </c>
      <c r="K128" s="10">
        <v>27838</v>
      </c>
      <c r="L128" s="21">
        <f t="shared" si="34"/>
        <v>55.776485745184765</v>
      </c>
      <c r="M128" s="20">
        <f t="shared" si="35"/>
        <v>478</v>
      </c>
      <c r="N128" s="20">
        <f t="shared" si="36"/>
        <v>2</v>
      </c>
      <c r="O128" s="20">
        <f t="shared" si="37"/>
        <v>0.2</v>
      </c>
      <c r="P128" s="9"/>
      <c r="S128" s="9"/>
    </row>
    <row r="129" spans="1:19">
      <c r="A129" s="10" t="s">
        <v>135</v>
      </c>
      <c r="B129" s="10">
        <v>1200</v>
      </c>
      <c r="C129" s="11">
        <v>0.95346380855199997</v>
      </c>
      <c r="D129" s="17">
        <v>0.34699999999999998</v>
      </c>
      <c r="E129" s="17">
        <v>46.66</v>
      </c>
      <c r="F129" s="17">
        <v>2.23</v>
      </c>
      <c r="G129" s="17">
        <v>0.316</v>
      </c>
      <c r="H129" s="10">
        <v>1</v>
      </c>
      <c r="I129" s="17">
        <f t="shared" ref="I129:I134" si="60">F129</f>
        <v>2.23</v>
      </c>
      <c r="J129" s="17">
        <f t="shared" ref="J129:J134" si="61">G129</f>
        <v>0.316</v>
      </c>
      <c r="K129" s="10">
        <v>2233</v>
      </c>
      <c r="L129" s="21">
        <f t="shared" si="34"/>
        <v>185.25061912249922</v>
      </c>
      <c r="M129" s="20">
        <f t="shared" si="35"/>
        <v>1587</v>
      </c>
      <c r="N129" s="20">
        <f t="shared" si="36"/>
        <v>8</v>
      </c>
      <c r="O129" s="20">
        <f t="shared" si="37"/>
        <v>1.1000000000000001</v>
      </c>
      <c r="P129" s="9"/>
      <c r="S129" s="9"/>
    </row>
    <row r="130" spans="1:19">
      <c r="A130" s="10" t="s">
        <v>135</v>
      </c>
      <c r="B130" s="10">
        <v>1400</v>
      </c>
      <c r="C130" s="11">
        <v>4.24235011614E-2</v>
      </c>
      <c r="D130" s="17">
        <v>0.88800000000000001</v>
      </c>
      <c r="E130" s="17">
        <v>46.66</v>
      </c>
      <c r="F130" s="17">
        <v>1.93</v>
      </c>
      <c r="G130" s="17">
        <v>0.497</v>
      </c>
      <c r="H130" s="10">
        <v>1</v>
      </c>
      <c r="I130" s="17">
        <f t="shared" si="60"/>
        <v>1.93</v>
      </c>
      <c r="J130" s="17">
        <f t="shared" si="61"/>
        <v>0.497</v>
      </c>
      <c r="K130" s="10">
        <v>4799</v>
      </c>
      <c r="L130" s="21">
        <f t="shared" si="34"/>
        <v>21.093344892018482</v>
      </c>
      <c r="M130" s="20">
        <f t="shared" si="35"/>
        <v>181</v>
      </c>
      <c r="N130" s="20">
        <f t="shared" si="36"/>
        <v>1</v>
      </c>
      <c r="O130" s="20">
        <f t="shared" si="37"/>
        <v>0.2</v>
      </c>
      <c r="P130" s="9"/>
      <c r="S130" s="9"/>
    </row>
    <row r="131" spans="1:19">
      <c r="A131" s="10" t="s">
        <v>135</v>
      </c>
      <c r="B131" s="10">
        <v>1400</v>
      </c>
      <c r="C131" s="11">
        <v>2.1387628212799998</v>
      </c>
      <c r="D131" s="17">
        <v>0.89</v>
      </c>
      <c r="E131" s="17">
        <v>46.66</v>
      </c>
      <c r="F131" s="17">
        <v>1.93</v>
      </c>
      <c r="G131" s="17">
        <v>0.497</v>
      </c>
      <c r="H131" s="10">
        <v>1</v>
      </c>
      <c r="I131" s="17">
        <f t="shared" si="60"/>
        <v>1.93</v>
      </c>
      <c r="J131" s="17">
        <f t="shared" si="61"/>
        <v>0.497</v>
      </c>
      <c r="K131" s="10">
        <v>4507</v>
      </c>
      <c r="L131" s="21">
        <f t="shared" ref="L131:L134" si="62">E131*D131*C131*12</f>
        <v>1065.8071102130768</v>
      </c>
      <c r="M131" s="20">
        <f t="shared" ref="M131:M134" si="63">ROUND(E131*D131*C131*102.79,0)</f>
        <v>9130</v>
      </c>
      <c r="N131" s="20">
        <f t="shared" ref="N131:N134" si="64">ROUND(I131*M131*0.002205,0)</f>
        <v>39</v>
      </c>
      <c r="O131" s="20">
        <f t="shared" ref="O131:O134" si="65">ROUND(J131*M131*0.002205,1)</f>
        <v>10</v>
      </c>
      <c r="P131" s="9"/>
      <c r="S131" s="9"/>
    </row>
    <row r="132" spans="1:19">
      <c r="A132" s="10" t="s">
        <v>135</v>
      </c>
      <c r="B132" s="10">
        <v>1400</v>
      </c>
      <c r="C132" s="11">
        <v>6.1544649783799997E-2</v>
      </c>
      <c r="D132" s="17">
        <v>0.89</v>
      </c>
      <c r="E132" s="17">
        <v>46.66</v>
      </c>
      <c r="F132" s="17">
        <v>1.93</v>
      </c>
      <c r="G132" s="17">
        <v>0.497</v>
      </c>
      <c r="H132" s="10">
        <v>1</v>
      </c>
      <c r="I132" s="17">
        <f t="shared" si="60"/>
        <v>1.93</v>
      </c>
      <c r="J132" s="17">
        <f t="shared" si="61"/>
        <v>0.497</v>
      </c>
      <c r="K132" s="10">
        <v>31102</v>
      </c>
      <c r="L132" s="21">
        <f t="shared" si="62"/>
        <v>30.669471473181314</v>
      </c>
      <c r="M132" s="20">
        <f t="shared" si="63"/>
        <v>263</v>
      </c>
      <c r="N132" s="20">
        <f t="shared" si="64"/>
        <v>1</v>
      </c>
      <c r="O132" s="20">
        <f t="shared" si="65"/>
        <v>0.3</v>
      </c>
      <c r="P132" s="9"/>
      <c r="S132" s="9"/>
    </row>
    <row r="133" spans="1:19">
      <c r="A133" s="10" t="s">
        <v>135</v>
      </c>
      <c r="B133" s="10">
        <v>1300</v>
      </c>
      <c r="C133" s="11">
        <v>8.3692936969500004E-2</v>
      </c>
      <c r="D133" s="17">
        <v>0.67700000000000005</v>
      </c>
      <c r="E133" s="17">
        <v>46.66</v>
      </c>
      <c r="F133" s="17">
        <v>2.1</v>
      </c>
      <c r="G133" s="17">
        <v>0.51600000000000001</v>
      </c>
      <c r="H133" s="10">
        <v>1</v>
      </c>
      <c r="I133" s="17">
        <f t="shared" si="60"/>
        <v>2.1</v>
      </c>
      <c r="J133" s="17">
        <f t="shared" si="61"/>
        <v>0.51600000000000001</v>
      </c>
      <c r="K133" s="10">
        <v>2018</v>
      </c>
      <c r="L133" s="21">
        <f t="shared" si="62"/>
        <v>31.725133454410571</v>
      </c>
      <c r="M133" s="20">
        <f t="shared" si="63"/>
        <v>272</v>
      </c>
      <c r="N133" s="20">
        <f t="shared" si="64"/>
        <v>1</v>
      </c>
      <c r="O133" s="20">
        <f t="shared" si="65"/>
        <v>0.3</v>
      </c>
      <c r="P133" s="9"/>
      <c r="S133" s="9"/>
    </row>
    <row r="134" spans="1:19">
      <c r="A134" s="10" t="s">
        <v>135</v>
      </c>
      <c r="B134" s="10">
        <v>1300</v>
      </c>
      <c r="C134" s="11">
        <v>7.8138734849099998E-4</v>
      </c>
      <c r="D134" s="17">
        <v>0.67700000000000005</v>
      </c>
      <c r="E134" s="17">
        <v>46.66</v>
      </c>
      <c r="F134" s="17">
        <v>2.1</v>
      </c>
      <c r="G134" s="17">
        <v>0.51600000000000001</v>
      </c>
      <c r="H134" s="10">
        <v>1</v>
      </c>
      <c r="I134" s="17">
        <f t="shared" si="60"/>
        <v>2.1</v>
      </c>
      <c r="J134" s="17">
        <f t="shared" si="61"/>
        <v>0.51600000000000001</v>
      </c>
      <c r="K134" s="10">
        <v>2018</v>
      </c>
      <c r="L134" s="21">
        <f t="shared" si="62"/>
        <v>0.29619725162111366</v>
      </c>
      <c r="M134" s="20">
        <f t="shared" si="63"/>
        <v>3</v>
      </c>
      <c r="N134" s="20">
        <f t="shared" si="64"/>
        <v>0</v>
      </c>
      <c r="O134" s="20">
        <f t="shared" si="65"/>
        <v>0</v>
      </c>
      <c r="P134" s="9"/>
      <c r="S134" s="9"/>
    </row>
    <row r="135" spans="1:19">
      <c r="C135" s="11">
        <f>SUM(C2:C134)</f>
        <v>130.17478535391723</v>
      </c>
      <c r="L135" s="9"/>
      <c r="N135" s="21">
        <f>SUM(N2:N134)</f>
        <v>1491</v>
      </c>
      <c r="O135" s="24">
        <f>SUM(O2:O134)</f>
        <v>352.80000000000018</v>
      </c>
      <c r="P135" s="9"/>
      <c r="S135" s="9"/>
    </row>
    <row r="1048576" spans="3:3">
      <c r="C1048576" s="11">
        <f>SUM(C2:C1048575)</f>
        <v>260.34957070783446</v>
      </c>
    </row>
  </sheetData>
  <pageMargins left="0.7" right="0.7" top="0.75" bottom="0.75" header="0.3" footer="0.3"/>
  <pageSetup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5" t="s">
        <v>142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5" t="s">
        <v>142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5" t="s">
        <v>142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5" t="s">
        <v>142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5" t="s">
        <v>142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5" t="s">
        <v>142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5" t="s">
        <v>142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0" t="s">
        <v>143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0" t="s">
        <v>143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s="20" t="s">
        <v>143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64"/>
  <sheetViews>
    <sheetView workbookViewId="0">
      <selection activeCell="L1" sqref="L1:O2"/>
    </sheetView>
  </sheetViews>
  <sheetFormatPr defaultRowHeight="15"/>
  <cols>
    <col min="1" max="1" width="9.85546875" style="21" bestFit="1" customWidth="1"/>
    <col min="2" max="2" width="7.85546875" style="21" bestFit="1" customWidth="1"/>
    <col min="3" max="3" width="14.7109375" style="22" bestFit="1" customWidth="1"/>
    <col min="4" max="4" width="6.5703125" style="17" bestFit="1" customWidth="1"/>
    <col min="5" max="5" width="13.5703125" style="17" bestFit="1" customWidth="1"/>
    <col min="6" max="6" width="9.28515625" style="17" bestFit="1" customWidth="1"/>
    <col min="7" max="7" width="9" style="17" bestFit="1" customWidth="1"/>
    <col min="8" max="8" width="11.140625" style="21" bestFit="1" customWidth="1"/>
    <col min="9" max="9" width="7.7109375" style="17" bestFit="1" customWidth="1"/>
    <col min="10" max="10" width="7.42578125" style="17" bestFit="1" customWidth="1"/>
    <col min="11" max="11" width="12.28515625" style="21" bestFit="1" customWidth="1"/>
    <col min="12" max="12" width="12.85546875" customWidth="1"/>
    <col min="13" max="13" width="12.140625" customWidth="1"/>
    <col min="14" max="14" width="8" bestFit="1" customWidth="1"/>
    <col min="15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1300</v>
      </c>
      <c r="C2" s="22">
        <v>1.36658673074E-4</v>
      </c>
      <c r="D2" s="17">
        <v>0.69199999999999995</v>
      </c>
      <c r="E2" s="17">
        <v>46.66</v>
      </c>
      <c r="F2" s="17">
        <v>2.1</v>
      </c>
      <c r="G2" s="17">
        <v>0.51600000000000001</v>
      </c>
      <c r="H2" s="21">
        <v>1</v>
      </c>
      <c r="I2" s="17">
        <f>F2</f>
        <v>2.1</v>
      </c>
      <c r="J2" s="17">
        <f>G2</f>
        <v>0.51600000000000001</v>
      </c>
      <c r="K2" s="21">
        <v>0</v>
      </c>
      <c r="L2" s="21">
        <f>E2*D2*C2*12</f>
        <v>5.2950403565495102E-2</v>
      </c>
      <c r="M2" s="20">
        <f>ROUND(E2*D2*C2*102.79,0)</f>
        <v>0</v>
      </c>
      <c r="N2" s="20">
        <f>ROUND(I2*M2*0.002205,0)</f>
        <v>0</v>
      </c>
      <c r="O2" s="20">
        <f>ROUND(J2*M2*0.002205,1)</f>
        <v>0</v>
      </c>
    </row>
    <row r="3" spans="1:15">
      <c r="A3" s="21" t="s">
        <v>135</v>
      </c>
      <c r="B3" s="21">
        <v>1200</v>
      </c>
      <c r="C3" s="22">
        <v>4.08976475096E-5</v>
      </c>
      <c r="D3" s="17">
        <v>0.38900000000000001</v>
      </c>
      <c r="E3" s="17">
        <v>46.66</v>
      </c>
      <c r="F3" s="17">
        <v>2.23</v>
      </c>
      <c r="G3" s="17">
        <v>0.316</v>
      </c>
      <c r="H3" s="21">
        <v>1</v>
      </c>
      <c r="I3" s="17">
        <f t="shared" ref="I3:I5" si="0">F3</f>
        <v>2.23</v>
      </c>
      <c r="J3" s="17">
        <f t="shared" ref="J3:J5" si="1">G3</f>
        <v>0.316</v>
      </c>
      <c r="K3" s="21">
        <v>0</v>
      </c>
      <c r="L3" s="21">
        <f t="shared" ref="L3:L63" si="2">E3*D3*C3*12</f>
        <v>8.9078707987007653E-3</v>
      </c>
      <c r="M3" s="20">
        <f t="shared" ref="M3:M63" si="3">ROUND(E3*D3*C3*102.79,0)</f>
        <v>0</v>
      </c>
      <c r="N3" s="20">
        <f t="shared" ref="N3:N63" si="4">ROUND(I3*M3*0.002205,0)</f>
        <v>0</v>
      </c>
      <c r="O3" s="20">
        <f t="shared" ref="O3:O63" si="5">ROUND(J3*M3*0.002205,1)</f>
        <v>0</v>
      </c>
    </row>
    <row r="4" spans="1:15">
      <c r="A4" s="21" t="s">
        <v>135</v>
      </c>
      <c r="B4" s="21">
        <v>1200</v>
      </c>
      <c r="C4" s="22">
        <v>2.13731390046E-2</v>
      </c>
      <c r="D4" s="17">
        <v>0.38900000000000001</v>
      </c>
      <c r="E4" s="17">
        <v>46.66</v>
      </c>
      <c r="F4" s="17">
        <v>2.23</v>
      </c>
      <c r="G4" s="17">
        <v>0.316</v>
      </c>
      <c r="H4" s="21">
        <v>1</v>
      </c>
      <c r="I4" s="17">
        <f t="shared" si="0"/>
        <v>2.23</v>
      </c>
      <c r="J4" s="17">
        <f t="shared" si="1"/>
        <v>0.316</v>
      </c>
      <c r="K4" s="21">
        <v>14</v>
      </c>
      <c r="L4" s="21">
        <f t="shared" si="2"/>
        <v>4.655259468676241</v>
      </c>
      <c r="M4" s="20">
        <f t="shared" si="3"/>
        <v>40</v>
      </c>
      <c r="N4" s="20">
        <f t="shared" si="4"/>
        <v>0</v>
      </c>
      <c r="O4" s="20">
        <f t="shared" si="5"/>
        <v>0</v>
      </c>
    </row>
    <row r="5" spans="1:15">
      <c r="A5" s="21" t="s">
        <v>135</v>
      </c>
      <c r="B5" s="21">
        <v>1800</v>
      </c>
      <c r="C5" s="22">
        <v>0.207727473823</v>
      </c>
      <c r="D5" s="17">
        <v>0.16900000000000001</v>
      </c>
      <c r="E5" s="17">
        <v>46.66</v>
      </c>
      <c r="F5" s="17">
        <v>1.25</v>
      </c>
      <c r="G5" s="17">
        <v>0.08</v>
      </c>
      <c r="H5" s="21">
        <v>1</v>
      </c>
      <c r="I5" s="17">
        <f t="shared" si="0"/>
        <v>1.25</v>
      </c>
      <c r="J5" s="17">
        <f t="shared" si="1"/>
        <v>0.08</v>
      </c>
      <c r="K5" s="21">
        <v>137</v>
      </c>
      <c r="L5" s="21">
        <f t="shared" si="2"/>
        <v>19.656519647162632</v>
      </c>
      <c r="M5" s="20">
        <f t="shared" si="3"/>
        <v>168</v>
      </c>
      <c r="N5" s="20">
        <f t="shared" si="4"/>
        <v>0</v>
      </c>
      <c r="O5" s="20">
        <f t="shared" si="5"/>
        <v>0</v>
      </c>
    </row>
    <row r="6" spans="1:15">
      <c r="A6" s="21" t="s">
        <v>135</v>
      </c>
      <c r="B6" s="21">
        <v>1200</v>
      </c>
      <c r="C6" s="22">
        <v>0.271910713952</v>
      </c>
      <c r="D6" s="17">
        <v>0.34699999999999998</v>
      </c>
      <c r="E6" s="17">
        <v>46.66</v>
      </c>
      <c r="F6" s="17">
        <v>2.23</v>
      </c>
      <c r="G6" s="17">
        <v>0.316</v>
      </c>
      <c r="H6" s="21">
        <v>0</v>
      </c>
      <c r="I6" s="17">
        <f>F6*0.7</f>
        <v>1.5609999999999999</v>
      </c>
      <c r="J6" s="17">
        <f>G6*0.5</f>
        <v>0.158</v>
      </c>
      <c r="K6" s="21">
        <v>274</v>
      </c>
      <c r="L6" s="21">
        <f t="shared" si="2"/>
        <v>52.830141693733331</v>
      </c>
      <c r="M6" s="20">
        <f t="shared" si="3"/>
        <v>453</v>
      </c>
      <c r="N6" s="20">
        <f t="shared" si="4"/>
        <v>2</v>
      </c>
      <c r="O6" s="20">
        <f t="shared" si="5"/>
        <v>0.2</v>
      </c>
    </row>
    <row r="7" spans="1:15">
      <c r="A7" s="21" t="s">
        <v>135</v>
      </c>
      <c r="B7" s="21">
        <v>1200</v>
      </c>
      <c r="C7" s="22">
        <v>1.1822185252599999</v>
      </c>
      <c r="D7" s="17">
        <v>0.34699999999999998</v>
      </c>
      <c r="E7" s="17">
        <v>46.66</v>
      </c>
      <c r="F7" s="17">
        <v>2.23</v>
      </c>
      <c r="G7" s="17">
        <v>0.316</v>
      </c>
      <c r="H7" s="21">
        <v>1</v>
      </c>
      <c r="I7" s="17">
        <f t="shared" ref="I7:I8" si="6">F7</f>
        <v>2.23</v>
      </c>
      <c r="J7" s="17">
        <f t="shared" ref="J7:J8" si="7">G7</f>
        <v>0.316</v>
      </c>
      <c r="K7" s="21">
        <v>747</v>
      </c>
      <c r="L7" s="21">
        <f t="shared" si="2"/>
        <v>229.69588544226193</v>
      </c>
      <c r="M7" s="20">
        <f t="shared" si="3"/>
        <v>1968</v>
      </c>
      <c r="N7" s="20">
        <f t="shared" si="4"/>
        <v>10</v>
      </c>
      <c r="O7" s="20">
        <f t="shared" si="5"/>
        <v>1.4</v>
      </c>
    </row>
    <row r="8" spans="1:15">
      <c r="A8" s="21" t="s">
        <v>135</v>
      </c>
      <c r="B8" s="21">
        <v>1200</v>
      </c>
      <c r="C8" s="22">
        <v>2.7322199382099999E-2</v>
      </c>
      <c r="D8" s="17">
        <v>0.34699999999999998</v>
      </c>
      <c r="E8" s="17">
        <v>46.66</v>
      </c>
      <c r="F8" s="17">
        <v>2.23</v>
      </c>
      <c r="G8" s="17">
        <v>0.316</v>
      </c>
      <c r="H8" s="21">
        <v>1</v>
      </c>
      <c r="I8" s="17">
        <f t="shared" si="6"/>
        <v>2.23</v>
      </c>
      <c r="J8" s="17">
        <f t="shared" si="7"/>
        <v>0.316</v>
      </c>
      <c r="K8" s="21">
        <v>16</v>
      </c>
      <c r="L8" s="21">
        <f t="shared" si="2"/>
        <v>5.3084913196748245</v>
      </c>
      <c r="M8" s="20">
        <f t="shared" si="3"/>
        <v>45</v>
      </c>
      <c r="N8" s="20">
        <f t="shared" si="4"/>
        <v>0</v>
      </c>
      <c r="O8" s="20">
        <f t="shared" si="5"/>
        <v>0</v>
      </c>
    </row>
    <row r="9" spans="1:15">
      <c r="A9" s="21" t="s">
        <v>135</v>
      </c>
      <c r="B9" s="21">
        <v>1200</v>
      </c>
      <c r="C9" s="22">
        <v>0.16815771475800001</v>
      </c>
      <c r="D9" s="17">
        <v>0.38900000000000001</v>
      </c>
      <c r="E9" s="17">
        <v>46.66</v>
      </c>
      <c r="F9" s="17">
        <v>2.23</v>
      </c>
      <c r="G9" s="17">
        <v>0.316</v>
      </c>
      <c r="H9" s="21">
        <v>0</v>
      </c>
      <c r="I9" s="17">
        <f>F9*0.7</f>
        <v>1.5609999999999999</v>
      </c>
      <c r="J9" s="17">
        <f>G9*0.5</f>
        <v>0.158</v>
      </c>
      <c r="K9" s="21">
        <v>110</v>
      </c>
      <c r="L9" s="21">
        <f t="shared" si="2"/>
        <v>36.626243514799455</v>
      </c>
      <c r="M9" s="20">
        <f t="shared" si="3"/>
        <v>314</v>
      </c>
      <c r="N9" s="20">
        <f t="shared" si="4"/>
        <v>1</v>
      </c>
      <c r="O9" s="20">
        <f t="shared" si="5"/>
        <v>0.1</v>
      </c>
    </row>
    <row r="10" spans="1:15">
      <c r="A10" s="21" t="s">
        <v>135</v>
      </c>
      <c r="B10" s="21">
        <v>1400</v>
      </c>
      <c r="C10" s="22">
        <v>1.1646288143300001</v>
      </c>
      <c r="D10" s="17">
        <v>0.88800000000000001</v>
      </c>
      <c r="E10" s="17">
        <v>46.66</v>
      </c>
      <c r="F10" s="17">
        <v>1.93</v>
      </c>
      <c r="G10" s="17">
        <v>0.497</v>
      </c>
      <c r="H10" s="21">
        <v>1</v>
      </c>
      <c r="I10" s="17">
        <f t="shared" ref="I10:I18" si="8">F10</f>
        <v>1.93</v>
      </c>
      <c r="J10" s="17">
        <f t="shared" ref="J10:J18" si="9">G10</f>
        <v>0.497</v>
      </c>
      <c r="K10" s="21">
        <v>5970</v>
      </c>
      <c r="L10" s="21">
        <f t="shared" si="2"/>
        <v>579.06388155905233</v>
      </c>
      <c r="M10" s="20">
        <f t="shared" si="3"/>
        <v>4960</v>
      </c>
      <c r="N10" s="20">
        <f t="shared" si="4"/>
        <v>21</v>
      </c>
      <c r="O10" s="20">
        <f t="shared" si="5"/>
        <v>5.4</v>
      </c>
    </row>
    <row r="11" spans="1:15">
      <c r="A11" s="21" t="s">
        <v>135</v>
      </c>
      <c r="B11" s="21">
        <v>1400</v>
      </c>
      <c r="C11" s="22">
        <v>3.3325540574499999</v>
      </c>
      <c r="D11" s="17">
        <v>0.89</v>
      </c>
      <c r="E11" s="17">
        <v>46.66</v>
      </c>
      <c r="F11" s="17">
        <v>1.93</v>
      </c>
      <c r="G11" s="17">
        <v>0.497</v>
      </c>
      <c r="H11" s="21">
        <v>1</v>
      </c>
      <c r="I11" s="17">
        <f t="shared" si="8"/>
        <v>1.93</v>
      </c>
      <c r="J11" s="17">
        <f t="shared" si="9"/>
        <v>0.497</v>
      </c>
      <c r="K11" s="21">
        <v>11212</v>
      </c>
      <c r="L11" s="21">
        <f t="shared" si="2"/>
        <v>1660.7076643841897</v>
      </c>
      <c r="M11" s="20">
        <f t="shared" si="3"/>
        <v>14225</v>
      </c>
      <c r="N11" s="20">
        <f t="shared" si="4"/>
        <v>61</v>
      </c>
      <c r="O11" s="20">
        <f t="shared" si="5"/>
        <v>15.6</v>
      </c>
    </row>
    <row r="12" spans="1:15">
      <c r="A12" s="21" t="s">
        <v>135</v>
      </c>
      <c r="B12" s="21">
        <v>1200</v>
      </c>
      <c r="C12" s="22">
        <v>2.2415751045199999</v>
      </c>
      <c r="D12" s="17">
        <v>0.38900000000000001</v>
      </c>
      <c r="E12" s="17">
        <v>46.66</v>
      </c>
      <c r="F12" s="17">
        <v>2.23</v>
      </c>
      <c r="G12" s="17">
        <v>0.316</v>
      </c>
      <c r="H12" s="21">
        <v>1</v>
      </c>
      <c r="I12" s="17">
        <f t="shared" si="8"/>
        <v>2.23</v>
      </c>
      <c r="J12" s="17">
        <f t="shared" si="9"/>
        <v>0.316</v>
      </c>
      <c r="K12" s="21">
        <v>4619</v>
      </c>
      <c r="L12" s="21">
        <f t="shared" si="2"/>
        <v>488.23496295138409</v>
      </c>
      <c r="M12" s="20">
        <f t="shared" si="3"/>
        <v>4182</v>
      </c>
      <c r="N12" s="20">
        <f t="shared" si="4"/>
        <v>21</v>
      </c>
      <c r="O12" s="20">
        <f t="shared" si="5"/>
        <v>2.9</v>
      </c>
    </row>
    <row r="13" spans="1:15">
      <c r="A13" s="21" t="s">
        <v>135</v>
      </c>
      <c r="B13" s="21">
        <v>1300</v>
      </c>
      <c r="C13" s="22">
        <v>2.03161544553</v>
      </c>
      <c r="D13" s="17">
        <v>0.69199999999999995</v>
      </c>
      <c r="E13" s="17">
        <v>46.66</v>
      </c>
      <c r="F13" s="17">
        <v>2.1</v>
      </c>
      <c r="G13" s="17">
        <v>0.51600000000000001</v>
      </c>
      <c r="H13" s="21">
        <v>1</v>
      </c>
      <c r="I13" s="17">
        <f t="shared" si="8"/>
        <v>2.1</v>
      </c>
      <c r="J13" s="17">
        <f t="shared" si="9"/>
        <v>0.51600000000000001</v>
      </c>
      <c r="K13" s="21">
        <v>4077</v>
      </c>
      <c r="L13" s="21">
        <f t="shared" si="2"/>
        <v>787.17914722072101</v>
      </c>
      <c r="M13" s="20">
        <f t="shared" si="3"/>
        <v>6743</v>
      </c>
      <c r="N13" s="20">
        <f t="shared" si="4"/>
        <v>31</v>
      </c>
      <c r="O13" s="20">
        <f t="shared" si="5"/>
        <v>7.7</v>
      </c>
    </row>
    <row r="14" spans="1:15">
      <c r="A14" s="21" t="s">
        <v>135</v>
      </c>
      <c r="B14" s="21">
        <v>1400</v>
      </c>
      <c r="C14" s="22">
        <v>2.77264471746</v>
      </c>
      <c r="D14" s="17">
        <v>0.89</v>
      </c>
      <c r="E14" s="17">
        <v>46.66</v>
      </c>
      <c r="F14" s="17">
        <v>1.93</v>
      </c>
      <c r="G14" s="17">
        <v>0.497</v>
      </c>
      <c r="H14" s="21">
        <v>1</v>
      </c>
      <c r="I14" s="17">
        <f t="shared" si="8"/>
        <v>1.93</v>
      </c>
      <c r="J14" s="17">
        <f t="shared" si="9"/>
        <v>0.497</v>
      </c>
      <c r="K14" s="21">
        <v>7892</v>
      </c>
      <c r="L14" s="21">
        <f t="shared" si="2"/>
        <v>1381.6887148781809</v>
      </c>
      <c r="M14" s="20">
        <f t="shared" si="3"/>
        <v>11835</v>
      </c>
      <c r="N14" s="20">
        <f t="shared" si="4"/>
        <v>50</v>
      </c>
      <c r="O14" s="20">
        <f t="shared" si="5"/>
        <v>13</v>
      </c>
    </row>
    <row r="15" spans="1:15">
      <c r="A15" s="21" t="s">
        <v>135</v>
      </c>
      <c r="B15" s="21">
        <v>1300</v>
      </c>
      <c r="C15" s="22">
        <v>2.5638553160199999E-5</v>
      </c>
      <c r="D15" s="17">
        <v>0.69199999999999995</v>
      </c>
      <c r="E15" s="17">
        <v>46.66</v>
      </c>
      <c r="F15" s="17">
        <v>2.1</v>
      </c>
      <c r="G15" s="17">
        <v>0.51600000000000001</v>
      </c>
      <c r="H15" s="21">
        <v>1</v>
      </c>
      <c r="I15" s="17">
        <f t="shared" si="8"/>
        <v>2.1</v>
      </c>
      <c r="J15" s="17">
        <f t="shared" si="9"/>
        <v>0.51600000000000001</v>
      </c>
      <c r="K15" s="21">
        <v>0</v>
      </c>
      <c r="L15" s="21">
        <f t="shared" si="2"/>
        <v>9.9340327703377543E-3</v>
      </c>
      <c r="M15" s="20">
        <f t="shared" si="3"/>
        <v>0</v>
      </c>
      <c r="N15" s="20">
        <f t="shared" si="4"/>
        <v>0</v>
      </c>
      <c r="O15" s="20">
        <f t="shared" si="5"/>
        <v>0</v>
      </c>
    </row>
    <row r="16" spans="1:15">
      <c r="A16" s="21" t="s">
        <v>135</v>
      </c>
      <c r="B16" s="21">
        <v>1300</v>
      </c>
      <c r="C16" s="22">
        <v>1.8359874472599999E-2</v>
      </c>
      <c r="D16" s="17">
        <v>0.69199999999999995</v>
      </c>
      <c r="E16" s="17">
        <v>46.66</v>
      </c>
      <c r="F16" s="17">
        <v>2.1</v>
      </c>
      <c r="G16" s="17">
        <v>0.51600000000000001</v>
      </c>
      <c r="H16" s="21">
        <v>1</v>
      </c>
      <c r="I16" s="17">
        <f t="shared" si="8"/>
        <v>2.1</v>
      </c>
      <c r="J16" s="17">
        <f t="shared" si="9"/>
        <v>0.51600000000000001</v>
      </c>
      <c r="K16" s="21">
        <v>21</v>
      </c>
      <c r="L16" s="21">
        <f t="shared" si="2"/>
        <v>7.1138021529711484</v>
      </c>
      <c r="M16" s="20">
        <f t="shared" si="3"/>
        <v>61</v>
      </c>
      <c r="N16" s="20">
        <f t="shared" si="4"/>
        <v>0</v>
      </c>
      <c r="O16" s="20">
        <f t="shared" si="5"/>
        <v>0.1</v>
      </c>
    </row>
    <row r="17" spans="1:15">
      <c r="A17" s="21" t="s">
        <v>135</v>
      </c>
      <c r="B17" s="21">
        <v>1200</v>
      </c>
      <c r="C17" s="22">
        <v>3.9442918418400003E-2</v>
      </c>
      <c r="D17" s="17">
        <v>0.34699999999999998</v>
      </c>
      <c r="E17" s="17">
        <v>46.66</v>
      </c>
      <c r="F17" s="17">
        <v>2.23</v>
      </c>
      <c r="G17" s="17">
        <v>0.316</v>
      </c>
      <c r="H17" s="21">
        <v>1</v>
      </c>
      <c r="I17" s="17">
        <f t="shared" si="8"/>
        <v>2.23</v>
      </c>
      <c r="J17" s="17">
        <f t="shared" si="9"/>
        <v>0.316</v>
      </c>
      <c r="K17" s="21">
        <v>89</v>
      </c>
      <c r="L17" s="21">
        <f t="shared" si="2"/>
        <v>7.6634529716481925</v>
      </c>
      <c r="M17" s="20">
        <f t="shared" si="3"/>
        <v>66</v>
      </c>
      <c r="N17" s="20">
        <f t="shared" si="4"/>
        <v>0</v>
      </c>
      <c r="O17" s="20">
        <f t="shared" si="5"/>
        <v>0</v>
      </c>
    </row>
    <row r="18" spans="1:15">
      <c r="A18" s="21" t="s">
        <v>135</v>
      </c>
      <c r="B18" s="21">
        <v>1400</v>
      </c>
      <c r="C18" s="22">
        <v>0.76075775408400004</v>
      </c>
      <c r="D18" s="17">
        <v>0.88800000000000001</v>
      </c>
      <c r="E18" s="17">
        <v>46.66</v>
      </c>
      <c r="F18" s="17">
        <v>1.93</v>
      </c>
      <c r="G18" s="17">
        <v>0.497</v>
      </c>
      <c r="H18" s="21">
        <v>1</v>
      </c>
      <c r="I18" s="17">
        <f t="shared" si="8"/>
        <v>1.93</v>
      </c>
      <c r="J18" s="17">
        <f t="shared" si="9"/>
        <v>0.497</v>
      </c>
      <c r="K18" s="21">
        <v>1135</v>
      </c>
      <c r="L18" s="21">
        <f t="shared" si="2"/>
        <v>378.25557172004136</v>
      </c>
      <c r="M18" s="20">
        <f t="shared" si="3"/>
        <v>3240</v>
      </c>
      <c r="N18" s="20">
        <f t="shared" si="4"/>
        <v>14</v>
      </c>
      <c r="O18" s="20">
        <f t="shared" si="5"/>
        <v>3.6</v>
      </c>
    </row>
    <row r="19" spans="1:15">
      <c r="A19" s="21" t="s">
        <v>135</v>
      </c>
      <c r="B19" s="21">
        <v>1300</v>
      </c>
      <c r="C19" s="22">
        <v>0.152937001574</v>
      </c>
      <c r="D19" s="17">
        <v>0.69199999999999995</v>
      </c>
      <c r="E19" s="17">
        <v>46.66</v>
      </c>
      <c r="F19" s="17">
        <v>2.1</v>
      </c>
      <c r="G19" s="17">
        <v>0.51600000000000001</v>
      </c>
      <c r="H19" s="21">
        <v>0</v>
      </c>
      <c r="I19" s="17">
        <f>F19*0.7</f>
        <v>1.47</v>
      </c>
      <c r="J19" s="17">
        <f>G19*0.5</f>
        <v>0.25800000000000001</v>
      </c>
      <c r="K19" s="21">
        <v>178</v>
      </c>
      <c r="L19" s="21">
        <f t="shared" si="2"/>
        <v>59.257680257549339</v>
      </c>
      <c r="M19" s="20">
        <f t="shared" si="3"/>
        <v>508</v>
      </c>
      <c r="N19" s="20">
        <f t="shared" si="4"/>
        <v>2</v>
      </c>
      <c r="O19" s="20">
        <f t="shared" si="5"/>
        <v>0.3</v>
      </c>
    </row>
    <row r="20" spans="1:15">
      <c r="A20" s="21" t="s">
        <v>135</v>
      </c>
      <c r="B20" s="21">
        <v>1300</v>
      </c>
      <c r="C20" s="22">
        <v>7.0232755224400006E-2</v>
      </c>
      <c r="D20" s="17">
        <v>0.67700000000000005</v>
      </c>
      <c r="E20" s="17">
        <v>46.66</v>
      </c>
      <c r="F20" s="17">
        <v>2.1</v>
      </c>
      <c r="G20" s="17">
        <v>0.51600000000000001</v>
      </c>
      <c r="H20" s="21">
        <v>1</v>
      </c>
      <c r="I20" s="17">
        <f t="shared" ref="I20:I24" si="10">F20</f>
        <v>2.1</v>
      </c>
      <c r="J20" s="17">
        <f t="shared" ref="J20:J24" si="11">G20</f>
        <v>0.51600000000000001</v>
      </c>
      <c r="K20" s="21">
        <v>80</v>
      </c>
      <c r="L20" s="21">
        <f t="shared" si="2"/>
        <v>26.622838354651574</v>
      </c>
      <c r="M20" s="20">
        <f t="shared" si="3"/>
        <v>228</v>
      </c>
      <c r="N20" s="20">
        <f t="shared" si="4"/>
        <v>1</v>
      </c>
      <c r="O20" s="20">
        <f t="shared" si="5"/>
        <v>0.3</v>
      </c>
    </row>
    <row r="21" spans="1:15">
      <c r="A21" s="21" t="s">
        <v>135</v>
      </c>
      <c r="B21" s="21">
        <v>1300</v>
      </c>
      <c r="C21" s="22">
        <v>2.9228948766500001E-5</v>
      </c>
      <c r="D21" s="17">
        <v>0.69199999999999995</v>
      </c>
      <c r="E21" s="17">
        <v>46.66</v>
      </c>
      <c r="F21" s="17">
        <v>2.1</v>
      </c>
      <c r="G21" s="17">
        <v>0.51600000000000001</v>
      </c>
      <c r="H21" s="21">
        <v>1</v>
      </c>
      <c r="I21" s="17">
        <f t="shared" si="10"/>
        <v>2.1</v>
      </c>
      <c r="J21" s="17">
        <f t="shared" si="11"/>
        <v>0.51600000000000001</v>
      </c>
      <c r="K21" s="21">
        <v>0</v>
      </c>
      <c r="L21" s="21">
        <f t="shared" si="2"/>
        <v>1.1325184111390366E-2</v>
      </c>
      <c r="M21" s="20">
        <f t="shared" si="3"/>
        <v>0</v>
      </c>
      <c r="N21" s="20">
        <f t="shared" si="4"/>
        <v>0</v>
      </c>
      <c r="O21" s="20">
        <f t="shared" si="5"/>
        <v>0</v>
      </c>
    </row>
    <row r="22" spans="1:15">
      <c r="A22" s="21" t="s">
        <v>135</v>
      </c>
      <c r="B22" s="21">
        <v>1300</v>
      </c>
      <c r="C22" s="22">
        <v>1.8767213645099999E-2</v>
      </c>
      <c r="D22" s="17">
        <v>0.69199999999999995</v>
      </c>
      <c r="E22" s="17">
        <v>46.66</v>
      </c>
      <c r="F22" s="17">
        <v>2.1</v>
      </c>
      <c r="G22" s="17">
        <v>0.51600000000000001</v>
      </c>
      <c r="H22" s="21">
        <v>1</v>
      </c>
      <c r="I22" s="17">
        <f t="shared" si="10"/>
        <v>2.1</v>
      </c>
      <c r="J22" s="17">
        <f t="shared" si="11"/>
        <v>0.51600000000000001</v>
      </c>
      <c r="K22" s="21">
        <v>29</v>
      </c>
      <c r="L22" s="21">
        <f t="shared" si="2"/>
        <v>7.271631678801759</v>
      </c>
      <c r="M22" s="20">
        <f t="shared" si="3"/>
        <v>62</v>
      </c>
      <c r="N22" s="20">
        <f t="shared" si="4"/>
        <v>0</v>
      </c>
      <c r="O22" s="20">
        <f t="shared" si="5"/>
        <v>0.1</v>
      </c>
    </row>
    <row r="23" spans="1:15">
      <c r="A23" s="21" t="s">
        <v>135</v>
      </c>
      <c r="B23" s="21">
        <v>1400</v>
      </c>
      <c r="C23" s="22">
        <v>1.5430538363199999</v>
      </c>
      <c r="D23" s="17">
        <v>0.88800000000000001</v>
      </c>
      <c r="E23" s="17">
        <v>46.66</v>
      </c>
      <c r="F23" s="17">
        <v>1.93</v>
      </c>
      <c r="G23" s="17">
        <v>0.497</v>
      </c>
      <c r="H23" s="21">
        <v>1</v>
      </c>
      <c r="I23" s="17">
        <f t="shared" si="10"/>
        <v>1.93</v>
      </c>
      <c r="J23" s="17">
        <f t="shared" si="11"/>
        <v>0.497</v>
      </c>
      <c r="K23" s="21">
        <v>2303</v>
      </c>
      <c r="L23" s="21">
        <f t="shared" si="2"/>
        <v>767.22019318067726</v>
      </c>
      <c r="M23" s="20">
        <f t="shared" si="3"/>
        <v>6572</v>
      </c>
      <c r="N23" s="20">
        <f t="shared" si="4"/>
        <v>28</v>
      </c>
      <c r="O23" s="20">
        <f t="shared" si="5"/>
        <v>7.2</v>
      </c>
    </row>
    <row r="24" spans="1:15">
      <c r="A24" s="21" t="s">
        <v>135</v>
      </c>
      <c r="B24" s="21">
        <v>1300</v>
      </c>
      <c r="C24" s="22">
        <v>1.2370512376E-5</v>
      </c>
      <c r="D24" s="17">
        <v>0.69199999999999995</v>
      </c>
      <c r="E24" s="17">
        <v>46.66</v>
      </c>
      <c r="F24" s="17">
        <v>2.1</v>
      </c>
      <c r="G24" s="17">
        <v>0.51600000000000001</v>
      </c>
      <c r="H24" s="21">
        <v>1</v>
      </c>
      <c r="I24" s="17">
        <f t="shared" si="10"/>
        <v>2.1</v>
      </c>
      <c r="J24" s="17">
        <f t="shared" si="11"/>
        <v>0.51600000000000001</v>
      </c>
      <c r="K24" s="21">
        <v>0</v>
      </c>
      <c r="L24" s="21">
        <f t="shared" si="2"/>
        <v>4.7931361243823845E-3</v>
      </c>
      <c r="M24" s="20">
        <f t="shared" si="3"/>
        <v>0</v>
      </c>
      <c r="N24" s="20">
        <f t="shared" si="4"/>
        <v>0</v>
      </c>
      <c r="O24" s="20">
        <f t="shared" si="5"/>
        <v>0</v>
      </c>
    </row>
    <row r="25" spans="1:15">
      <c r="A25" s="21" t="s">
        <v>135</v>
      </c>
      <c r="B25" s="21">
        <v>1400</v>
      </c>
      <c r="C25" s="22">
        <v>0.171287392245</v>
      </c>
      <c r="D25" s="17">
        <v>0.89</v>
      </c>
      <c r="E25" s="17">
        <v>46.66</v>
      </c>
      <c r="F25" s="17">
        <v>1.93</v>
      </c>
      <c r="G25" s="17">
        <v>0.497</v>
      </c>
      <c r="H25" s="21">
        <v>0</v>
      </c>
      <c r="I25" s="17">
        <f>F25*0.7</f>
        <v>1.351</v>
      </c>
      <c r="J25" s="17">
        <f>G25*0.5</f>
        <v>0.2485</v>
      </c>
      <c r="K25" s="21">
        <v>285</v>
      </c>
      <c r="L25" s="21">
        <f t="shared" si="2"/>
        <v>85.357440632580165</v>
      </c>
      <c r="M25" s="20">
        <f t="shared" si="3"/>
        <v>731</v>
      </c>
      <c r="N25" s="20">
        <f t="shared" si="4"/>
        <v>2</v>
      </c>
      <c r="O25" s="20">
        <f t="shared" si="5"/>
        <v>0.4</v>
      </c>
    </row>
    <row r="26" spans="1:15">
      <c r="A26" s="21" t="s">
        <v>135</v>
      </c>
      <c r="B26" s="21">
        <v>1400</v>
      </c>
      <c r="C26" s="22">
        <v>8.3167513063300003E-2</v>
      </c>
      <c r="D26" s="17">
        <v>0.88800000000000001</v>
      </c>
      <c r="E26" s="17">
        <v>46.66</v>
      </c>
      <c r="F26" s="17">
        <v>1.93</v>
      </c>
      <c r="G26" s="17">
        <v>0.497</v>
      </c>
      <c r="H26" s="21">
        <v>0</v>
      </c>
      <c r="I26" s="17">
        <f>F26*0.7</f>
        <v>1.351</v>
      </c>
      <c r="J26" s="17">
        <f>G26*0.5</f>
        <v>0.2485</v>
      </c>
      <c r="K26" s="21">
        <v>124</v>
      </c>
      <c r="L26" s="21">
        <f t="shared" si="2"/>
        <v>41.351632675989805</v>
      </c>
      <c r="M26" s="20">
        <f t="shared" si="3"/>
        <v>354</v>
      </c>
      <c r="N26" s="20">
        <f t="shared" si="4"/>
        <v>1</v>
      </c>
      <c r="O26" s="20">
        <f t="shared" si="5"/>
        <v>0.2</v>
      </c>
    </row>
    <row r="27" spans="1:15">
      <c r="A27" s="21" t="s">
        <v>135</v>
      </c>
      <c r="B27" s="21">
        <v>1800</v>
      </c>
      <c r="C27" s="22">
        <v>0.56236694214299998</v>
      </c>
      <c r="D27" s="17">
        <v>0.16900000000000001</v>
      </c>
      <c r="E27" s="17">
        <v>46.66</v>
      </c>
      <c r="F27" s="17">
        <v>1.25</v>
      </c>
      <c r="G27" s="17">
        <v>0.08</v>
      </c>
      <c r="H27" s="21">
        <v>1</v>
      </c>
      <c r="I27" s="17">
        <f t="shared" ref="I27:I37" si="12">F27</f>
        <v>1.25</v>
      </c>
      <c r="J27" s="17">
        <f t="shared" ref="J27:J37" si="13">G27</f>
        <v>0.08</v>
      </c>
      <c r="K27" s="21">
        <v>176</v>
      </c>
      <c r="L27" s="21">
        <f t="shared" si="2"/>
        <v>53.214804203355747</v>
      </c>
      <c r="M27" s="20">
        <f t="shared" si="3"/>
        <v>456</v>
      </c>
      <c r="N27" s="20">
        <f t="shared" si="4"/>
        <v>1</v>
      </c>
      <c r="O27" s="20">
        <f t="shared" si="5"/>
        <v>0.1</v>
      </c>
    </row>
    <row r="28" spans="1:15">
      <c r="A28" s="21" t="s">
        <v>135</v>
      </c>
      <c r="B28" s="21">
        <v>1800</v>
      </c>
      <c r="C28" s="22">
        <v>0.198147747437</v>
      </c>
      <c r="D28" s="17">
        <v>0.182</v>
      </c>
      <c r="E28" s="17">
        <v>46.66</v>
      </c>
      <c r="F28" s="17">
        <v>1.25</v>
      </c>
      <c r="G28" s="17">
        <v>0.08</v>
      </c>
      <c r="H28" s="21">
        <v>1</v>
      </c>
      <c r="I28" s="17">
        <f t="shared" si="12"/>
        <v>1.25</v>
      </c>
      <c r="J28" s="17">
        <f t="shared" si="13"/>
        <v>0.08</v>
      </c>
      <c r="K28" s="21">
        <v>61</v>
      </c>
      <c r="L28" s="21">
        <f t="shared" si="2"/>
        <v>20.192333387576358</v>
      </c>
      <c r="M28" s="20">
        <f t="shared" si="3"/>
        <v>173</v>
      </c>
      <c r="N28" s="20">
        <f t="shared" si="4"/>
        <v>0</v>
      </c>
      <c r="O28" s="20">
        <f t="shared" si="5"/>
        <v>0</v>
      </c>
    </row>
    <row r="29" spans="1:15">
      <c r="A29" s="21" t="s">
        <v>135</v>
      </c>
      <c r="B29" s="21">
        <v>1800</v>
      </c>
      <c r="C29" s="22">
        <v>1.5174277671599999E-2</v>
      </c>
      <c r="D29" s="17">
        <v>0.182</v>
      </c>
      <c r="E29" s="17">
        <v>46.66</v>
      </c>
      <c r="F29" s="17">
        <v>1.25</v>
      </c>
      <c r="G29" s="17">
        <v>0.08</v>
      </c>
      <c r="H29" s="21">
        <v>1</v>
      </c>
      <c r="I29" s="17">
        <f t="shared" si="12"/>
        <v>1.25</v>
      </c>
      <c r="J29" s="17">
        <f t="shared" si="13"/>
        <v>0.08</v>
      </c>
      <c r="K29" s="21">
        <v>5</v>
      </c>
      <c r="L29" s="21">
        <f t="shared" si="2"/>
        <v>1.5463414428065734</v>
      </c>
      <c r="M29" s="20">
        <f t="shared" si="3"/>
        <v>13</v>
      </c>
      <c r="N29" s="20">
        <f t="shared" si="4"/>
        <v>0</v>
      </c>
      <c r="O29" s="20">
        <f t="shared" si="5"/>
        <v>0</v>
      </c>
    </row>
    <row r="30" spans="1:15">
      <c r="A30" s="21" t="s">
        <v>135</v>
      </c>
      <c r="B30" s="21">
        <v>1800</v>
      </c>
      <c r="C30" s="22">
        <v>0.291834391335</v>
      </c>
      <c r="D30" s="17">
        <v>0.127</v>
      </c>
      <c r="E30" s="17">
        <v>46.66</v>
      </c>
      <c r="F30" s="17">
        <v>1.25</v>
      </c>
      <c r="G30" s="17">
        <v>0.08</v>
      </c>
      <c r="H30" s="21">
        <v>1</v>
      </c>
      <c r="I30" s="17">
        <f t="shared" si="12"/>
        <v>1.25</v>
      </c>
      <c r="J30" s="17">
        <f t="shared" si="13"/>
        <v>0.08</v>
      </c>
      <c r="K30" s="21">
        <v>62</v>
      </c>
      <c r="L30" s="21">
        <f t="shared" si="2"/>
        <v>20.752296874329236</v>
      </c>
      <c r="M30" s="20">
        <f t="shared" si="3"/>
        <v>178</v>
      </c>
      <c r="N30" s="20">
        <f t="shared" si="4"/>
        <v>0</v>
      </c>
      <c r="O30" s="20">
        <f t="shared" si="5"/>
        <v>0</v>
      </c>
    </row>
    <row r="31" spans="1:15">
      <c r="A31" s="21" t="s">
        <v>135</v>
      </c>
      <c r="B31" s="21">
        <v>1800</v>
      </c>
      <c r="C31" s="22">
        <v>2.5482527297100002</v>
      </c>
      <c r="D31" s="17">
        <v>0.127</v>
      </c>
      <c r="E31" s="17">
        <v>46.66</v>
      </c>
      <c r="F31" s="17">
        <v>1.25</v>
      </c>
      <c r="G31" s="17">
        <v>0.08</v>
      </c>
      <c r="H31" s="21">
        <v>1</v>
      </c>
      <c r="I31" s="17">
        <f t="shared" si="12"/>
        <v>1.25</v>
      </c>
      <c r="J31" s="17">
        <f t="shared" si="13"/>
        <v>0.08</v>
      </c>
      <c r="K31" s="21">
        <v>747</v>
      </c>
      <c r="L31" s="21">
        <f t="shared" si="2"/>
        <v>181.20584388924135</v>
      </c>
      <c r="M31" s="20">
        <f t="shared" si="3"/>
        <v>1552</v>
      </c>
      <c r="N31" s="20">
        <f t="shared" si="4"/>
        <v>4</v>
      </c>
      <c r="O31" s="20">
        <f t="shared" si="5"/>
        <v>0.3</v>
      </c>
    </row>
    <row r="32" spans="1:15">
      <c r="A32" s="21" t="s">
        <v>135</v>
      </c>
      <c r="B32" s="21">
        <v>1400</v>
      </c>
      <c r="C32" s="22">
        <v>1.17477785968</v>
      </c>
      <c r="D32" s="17">
        <v>0.88800000000000001</v>
      </c>
      <c r="E32" s="17">
        <v>46.66</v>
      </c>
      <c r="F32" s="17">
        <v>1.93</v>
      </c>
      <c r="G32" s="17">
        <v>0.497</v>
      </c>
      <c r="H32" s="21">
        <v>1</v>
      </c>
      <c r="I32" s="17">
        <f t="shared" si="12"/>
        <v>1.93</v>
      </c>
      <c r="J32" s="17">
        <f t="shared" si="13"/>
        <v>0.497</v>
      </c>
      <c r="K32" s="21">
        <v>7225</v>
      </c>
      <c r="L32" s="21">
        <f t="shared" si="2"/>
        <v>584.11007784251865</v>
      </c>
      <c r="M32" s="20">
        <f t="shared" si="3"/>
        <v>5003</v>
      </c>
      <c r="N32" s="20">
        <f t="shared" si="4"/>
        <v>21</v>
      </c>
      <c r="O32" s="20">
        <f t="shared" si="5"/>
        <v>5.5</v>
      </c>
    </row>
    <row r="33" spans="1:15">
      <c r="A33" s="21" t="s">
        <v>135</v>
      </c>
      <c r="B33" s="21">
        <v>1800</v>
      </c>
      <c r="C33" s="22">
        <v>5.0339030327000003E-2</v>
      </c>
      <c r="D33" s="17">
        <v>0.182</v>
      </c>
      <c r="E33" s="17">
        <v>46.66</v>
      </c>
      <c r="F33" s="17">
        <v>1.25</v>
      </c>
      <c r="G33" s="17">
        <v>0.08</v>
      </c>
      <c r="H33" s="21">
        <v>1</v>
      </c>
      <c r="I33" s="17">
        <f t="shared" si="12"/>
        <v>1.25</v>
      </c>
      <c r="J33" s="17">
        <f t="shared" si="13"/>
        <v>0.08</v>
      </c>
      <c r="K33" s="21">
        <v>123</v>
      </c>
      <c r="L33" s="21">
        <f t="shared" si="2"/>
        <v>5.1298210346462794</v>
      </c>
      <c r="M33" s="20">
        <f t="shared" si="3"/>
        <v>44</v>
      </c>
      <c r="N33" s="20">
        <f t="shared" si="4"/>
        <v>0</v>
      </c>
      <c r="O33" s="20">
        <f t="shared" si="5"/>
        <v>0</v>
      </c>
    </row>
    <row r="34" spans="1:15">
      <c r="A34" s="21" t="s">
        <v>135</v>
      </c>
      <c r="B34" s="21">
        <v>1800</v>
      </c>
      <c r="C34" s="22">
        <v>8.8545919592000005E-2</v>
      </c>
      <c r="D34" s="17">
        <v>0.182</v>
      </c>
      <c r="E34" s="17">
        <v>46.66</v>
      </c>
      <c r="F34" s="17">
        <v>1.25</v>
      </c>
      <c r="G34" s="17">
        <v>0.08</v>
      </c>
      <c r="H34" s="21">
        <v>1</v>
      </c>
      <c r="I34" s="17">
        <f t="shared" si="12"/>
        <v>1.25</v>
      </c>
      <c r="J34" s="17">
        <f t="shared" si="13"/>
        <v>0.08</v>
      </c>
      <c r="K34" s="21">
        <v>31</v>
      </c>
      <c r="L34" s="21">
        <f t="shared" si="2"/>
        <v>9.0233108962273807</v>
      </c>
      <c r="M34" s="20">
        <f t="shared" si="3"/>
        <v>77</v>
      </c>
      <c r="N34" s="20">
        <f t="shared" si="4"/>
        <v>0</v>
      </c>
      <c r="O34" s="20">
        <f t="shared" si="5"/>
        <v>0</v>
      </c>
    </row>
    <row r="35" spans="1:15">
      <c r="A35" s="21" t="s">
        <v>135</v>
      </c>
      <c r="B35" s="21">
        <v>1800</v>
      </c>
      <c r="C35" s="22">
        <v>0.13715533173300001</v>
      </c>
      <c r="D35" s="17">
        <v>0.127</v>
      </c>
      <c r="E35" s="17">
        <v>46.66</v>
      </c>
      <c r="F35" s="17">
        <v>1.25</v>
      </c>
      <c r="G35" s="17">
        <v>0.08</v>
      </c>
      <c r="H35" s="21">
        <v>1</v>
      </c>
      <c r="I35" s="17">
        <f t="shared" si="12"/>
        <v>1.25</v>
      </c>
      <c r="J35" s="17">
        <f t="shared" si="13"/>
        <v>0.08</v>
      </c>
      <c r="K35" s="21">
        <v>45</v>
      </c>
      <c r="L35" s="21">
        <f t="shared" si="2"/>
        <v>9.7530936946805546</v>
      </c>
      <c r="M35" s="20">
        <f t="shared" si="3"/>
        <v>84</v>
      </c>
      <c r="N35" s="20">
        <f t="shared" si="4"/>
        <v>0</v>
      </c>
      <c r="O35" s="20">
        <f t="shared" si="5"/>
        <v>0</v>
      </c>
    </row>
    <row r="36" spans="1:15">
      <c r="A36" s="21" t="s">
        <v>135</v>
      </c>
      <c r="B36" s="21">
        <v>1400</v>
      </c>
      <c r="C36" s="22">
        <v>0.167841242187</v>
      </c>
      <c r="D36" s="17">
        <v>0.88600000000000001</v>
      </c>
      <c r="E36" s="17">
        <v>46.66</v>
      </c>
      <c r="F36" s="17">
        <v>1.93</v>
      </c>
      <c r="G36" s="17">
        <v>0.497</v>
      </c>
      <c r="H36" s="21">
        <v>1</v>
      </c>
      <c r="I36" s="17">
        <f t="shared" si="12"/>
        <v>1.93</v>
      </c>
      <c r="J36" s="17">
        <f t="shared" si="13"/>
        <v>0.497</v>
      </c>
      <c r="K36" s="21">
        <v>250</v>
      </c>
      <c r="L36" s="21">
        <f t="shared" si="2"/>
        <v>83.264214136255703</v>
      </c>
      <c r="M36" s="20">
        <f t="shared" si="3"/>
        <v>713</v>
      </c>
      <c r="N36" s="20">
        <f t="shared" si="4"/>
        <v>3</v>
      </c>
      <c r="O36" s="20">
        <f t="shared" si="5"/>
        <v>0.8</v>
      </c>
    </row>
    <row r="37" spans="1:15">
      <c r="A37" s="21" t="s">
        <v>135</v>
      </c>
      <c r="B37" s="21">
        <v>1200</v>
      </c>
      <c r="C37" s="22">
        <v>15.426329775599999</v>
      </c>
      <c r="D37" s="17">
        <v>0.38900000000000001</v>
      </c>
      <c r="E37" s="17">
        <v>46.66</v>
      </c>
      <c r="F37" s="17">
        <v>2.23</v>
      </c>
      <c r="G37" s="17">
        <v>0.316</v>
      </c>
      <c r="H37" s="21">
        <v>1</v>
      </c>
      <c r="I37" s="17">
        <f t="shared" si="12"/>
        <v>2.23</v>
      </c>
      <c r="J37" s="17">
        <f t="shared" si="13"/>
        <v>0.316</v>
      </c>
      <c r="K37" s="21">
        <v>24335</v>
      </c>
      <c r="L37" s="21">
        <f t="shared" si="2"/>
        <v>3359.991610934087</v>
      </c>
      <c r="M37" s="20">
        <f t="shared" si="3"/>
        <v>28781</v>
      </c>
      <c r="N37" s="20">
        <f t="shared" si="4"/>
        <v>142</v>
      </c>
      <c r="O37" s="20">
        <f t="shared" si="5"/>
        <v>20.100000000000001</v>
      </c>
    </row>
    <row r="38" spans="1:15">
      <c r="A38" s="21" t="s">
        <v>135</v>
      </c>
      <c r="B38" s="21">
        <v>1200</v>
      </c>
      <c r="C38" s="22">
        <v>6.9734551959899999E-2</v>
      </c>
      <c r="D38" s="17">
        <v>0.38900000000000001</v>
      </c>
      <c r="E38" s="17">
        <v>46.66</v>
      </c>
      <c r="F38" s="17">
        <v>2.23</v>
      </c>
      <c r="G38" s="17">
        <v>0.316</v>
      </c>
      <c r="H38" s="21">
        <v>0</v>
      </c>
      <c r="I38" s="17">
        <f t="shared" ref="I38:I39" si="14">F38*0.7</f>
        <v>1.5609999999999999</v>
      </c>
      <c r="J38" s="17">
        <f t="shared" ref="J38:J39" si="15">G38*0.5</f>
        <v>0.158</v>
      </c>
      <c r="K38" s="21">
        <v>46</v>
      </c>
      <c r="L38" s="21">
        <f t="shared" si="2"/>
        <v>15.188804659687623</v>
      </c>
      <c r="M38" s="20">
        <f t="shared" si="3"/>
        <v>130</v>
      </c>
      <c r="N38" s="20">
        <f t="shared" si="4"/>
        <v>0</v>
      </c>
      <c r="O38" s="20">
        <f t="shared" si="5"/>
        <v>0</v>
      </c>
    </row>
    <row r="39" spans="1:15">
      <c r="A39" s="21" t="s">
        <v>135</v>
      </c>
      <c r="B39" s="21">
        <v>1200</v>
      </c>
      <c r="C39" s="22">
        <v>9.7341466357699996E-2</v>
      </c>
      <c r="D39" s="17">
        <v>0.38900000000000001</v>
      </c>
      <c r="E39" s="17">
        <v>46.66</v>
      </c>
      <c r="F39" s="17">
        <v>2.23</v>
      </c>
      <c r="G39" s="17">
        <v>0.316</v>
      </c>
      <c r="H39" s="21">
        <v>0</v>
      </c>
      <c r="I39" s="17">
        <f t="shared" si="14"/>
        <v>1.5609999999999999</v>
      </c>
      <c r="J39" s="17">
        <f t="shared" si="15"/>
        <v>0.158</v>
      </c>
      <c r="K39" s="21">
        <v>64</v>
      </c>
      <c r="L39" s="21">
        <f t="shared" si="2"/>
        <v>21.201835764928315</v>
      </c>
      <c r="M39" s="20">
        <f t="shared" si="3"/>
        <v>182</v>
      </c>
      <c r="N39" s="20">
        <f t="shared" si="4"/>
        <v>1</v>
      </c>
      <c r="O39" s="20">
        <f t="shared" si="5"/>
        <v>0.1</v>
      </c>
    </row>
    <row r="40" spans="1:15">
      <c r="A40" s="21" t="s">
        <v>135</v>
      </c>
      <c r="B40" s="21">
        <v>1200</v>
      </c>
      <c r="C40" s="22">
        <v>9.2213952309899998E-4</v>
      </c>
      <c r="D40" s="17">
        <v>0.38900000000000001</v>
      </c>
      <c r="E40" s="17">
        <v>46.66</v>
      </c>
      <c r="F40" s="17">
        <v>2.23</v>
      </c>
      <c r="G40" s="17">
        <v>0.316</v>
      </c>
      <c r="H40" s="21">
        <v>1</v>
      </c>
      <c r="I40" s="17">
        <f t="shared" ref="I40:I41" si="16">F40</f>
        <v>2.23</v>
      </c>
      <c r="J40" s="17">
        <f t="shared" ref="J40:J41" si="17">G40</f>
        <v>0.316</v>
      </c>
      <c r="K40" s="21">
        <v>1</v>
      </c>
      <c r="L40" s="21">
        <f t="shared" si="2"/>
        <v>0.2008501767299273</v>
      </c>
      <c r="M40" s="20">
        <f t="shared" si="3"/>
        <v>2</v>
      </c>
      <c r="N40" s="20">
        <f t="shared" si="4"/>
        <v>0</v>
      </c>
      <c r="O40" s="20">
        <f t="shared" si="5"/>
        <v>0</v>
      </c>
    </row>
    <row r="41" spans="1:15">
      <c r="A41" s="21" t="s">
        <v>135</v>
      </c>
      <c r="B41" s="21">
        <v>1200</v>
      </c>
      <c r="C41" s="22">
        <v>4.4208250336699999E-2</v>
      </c>
      <c r="D41" s="17">
        <v>0.38900000000000001</v>
      </c>
      <c r="E41" s="17">
        <v>46.66</v>
      </c>
      <c r="F41" s="17">
        <v>2.23</v>
      </c>
      <c r="G41" s="17">
        <v>0.316</v>
      </c>
      <c r="H41" s="21">
        <v>1</v>
      </c>
      <c r="I41" s="17">
        <f t="shared" si="16"/>
        <v>2.23</v>
      </c>
      <c r="J41" s="17">
        <f t="shared" si="17"/>
        <v>0.316</v>
      </c>
      <c r="K41" s="21">
        <v>29</v>
      </c>
      <c r="L41" s="21">
        <f t="shared" si="2"/>
        <v>9.6289494925962487</v>
      </c>
      <c r="M41" s="20">
        <f t="shared" si="3"/>
        <v>82</v>
      </c>
      <c r="N41" s="20">
        <f t="shared" si="4"/>
        <v>0</v>
      </c>
      <c r="O41" s="20">
        <f t="shared" si="5"/>
        <v>0.1</v>
      </c>
    </row>
    <row r="42" spans="1:15">
      <c r="A42" s="21" t="s">
        <v>135</v>
      </c>
      <c r="B42" s="21">
        <v>1400</v>
      </c>
      <c r="C42" s="22">
        <v>0.19933587149900001</v>
      </c>
      <c r="D42" s="17">
        <v>0.89</v>
      </c>
      <c r="E42" s="17">
        <v>46.66</v>
      </c>
      <c r="F42" s="17">
        <v>1.93</v>
      </c>
      <c r="G42" s="17">
        <v>0.497</v>
      </c>
      <c r="H42" s="21">
        <v>0</v>
      </c>
      <c r="I42" s="17">
        <f>F42*0.7</f>
        <v>1.351</v>
      </c>
      <c r="J42" s="17">
        <f>G42*0.5</f>
        <v>0.2485</v>
      </c>
      <c r="K42" s="21">
        <v>298</v>
      </c>
      <c r="L42" s="21">
        <f t="shared" si="2"/>
        <v>99.334805641050878</v>
      </c>
      <c r="M42" s="20">
        <f t="shared" si="3"/>
        <v>851</v>
      </c>
      <c r="N42" s="20">
        <f t="shared" si="4"/>
        <v>3</v>
      </c>
      <c r="O42" s="20">
        <f t="shared" si="5"/>
        <v>0.5</v>
      </c>
    </row>
    <row r="43" spans="1:15">
      <c r="A43" s="21" t="s">
        <v>135</v>
      </c>
      <c r="B43" s="21">
        <v>1800</v>
      </c>
      <c r="C43" s="22">
        <v>0.59275008498399995</v>
      </c>
      <c r="D43" s="17">
        <v>0.16900000000000001</v>
      </c>
      <c r="E43" s="17">
        <v>46.66</v>
      </c>
      <c r="F43" s="17">
        <v>1.25</v>
      </c>
      <c r="G43" s="17">
        <v>0.08</v>
      </c>
      <c r="H43" s="21">
        <v>1</v>
      </c>
      <c r="I43" s="17">
        <f>F43</f>
        <v>1.25</v>
      </c>
      <c r="J43" s="17">
        <f>G43</f>
        <v>0.08</v>
      </c>
      <c r="K43" s="21">
        <v>356</v>
      </c>
      <c r="L43" s="21">
        <f t="shared" si="2"/>
        <v>56.089854061736773</v>
      </c>
      <c r="M43" s="20">
        <f t="shared" si="3"/>
        <v>480</v>
      </c>
      <c r="N43" s="20">
        <f t="shared" si="4"/>
        <v>1</v>
      </c>
      <c r="O43" s="20">
        <f t="shared" si="5"/>
        <v>0.1</v>
      </c>
    </row>
    <row r="44" spans="1:15">
      <c r="A44" s="21" t="s">
        <v>135</v>
      </c>
      <c r="B44" s="21">
        <v>1300</v>
      </c>
      <c r="C44" s="22">
        <v>1.36334825721E-2</v>
      </c>
      <c r="D44" s="17">
        <v>0.67700000000000005</v>
      </c>
      <c r="E44" s="17">
        <v>46.66</v>
      </c>
      <c r="F44" s="17">
        <v>2.1</v>
      </c>
      <c r="G44" s="17">
        <v>0.51600000000000001</v>
      </c>
      <c r="H44" s="21">
        <v>0</v>
      </c>
      <c r="I44" s="17">
        <f>F44*0.7</f>
        <v>1.47</v>
      </c>
      <c r="J44" s="17">
        <f>G44*0.5</f>
        <v>0.25800000000000001</v>
      </c>
      <c r="K44" s="21">
        <v>134</v>
      </c>
      <c r="L44" s="21">
        <f t="shared" si="2"/>
        <v>5.1679875233184465</v>
      </c>
      <c r="M44" s="20">
        <f t="shared" si="3"/>
        <v>44</v>
      </c>
      <c r="N44" s="20">
        <f t="shared" si="4"/>
        <v>0</v>
      </c>
      <c r="O44" s="20">
        <f t="shared" si="5"/>
        <v>0</v>
      </c>
    </row>
    <row r="45" spans="1:15">
      <c r="A45" s="21" t="s">
        <v>135</v>
      </c>
      <c r="B45" s="21">
        <v>1300</v>
      </c>
      <c r="C45" s="22">
        <v>3.7021704739199999</v>
      </c>
      <c r="D45" s="17">
        <v>0.67700000000000005</v>
      </c>
      <c r="E45" s="17">
        <v>46.66</v>
      </c>
      <c r="F45" s="17">
        <v>2.1</v>
      </c>
      <c r="G45" s="17">
        <v>0.51600000000000001</v>
      </c>
      <c r="H45" s="21">
        <v>1</v>
      </c>
      <c r="I45" s="17">
        <f t="shared" ref="I45:I46" si="18">F45</f>
        <v>2.1</v>
      </c>
      <c r="J45" s="17">
        <f t="shared" ref="J45:J46" si="19">G45</f>
        <v>0.51600000000000001</v>
      </c>
      <c r="K45" s="21">
        <v>6068</v>
      </c>
      <c r="L45" s="21">
        <f t="shared" si="2"/>
        <v>1403.3663605196828</v>
      </c>
      <c r="M45" s="20">
        <f t="shared" si="3"/>
        <v>12021</v>
      </c>
      <c r="N45" s="20">
        <f t="shared" si="4"/>
        <v>56</v>
      </c>
      <c r="O45" s="20">
        <f t="shared" si="5"/>
        <v>13.7</v>
      </c>
    </row>
    <row r="46" spans="1:15">
      <c r="A46" s="21" t="s">
        <v>135</v>
      </c>
      <c r="B46" s="21">
        <v>1400</v>
      </c>
      <c r="C46" s="22">
        <v>2.32644499932</v>
      </c>
      <c r="D46" s="17">
        <v>0.89</v>
      </c>
      <c r="E46" s="17">
        <v>46.66</v>
      </c>
      <c r="F46" s="17">
        <v>1.93</v>
      </c>
      <c r="G46" s="17">
        <v>0.497</v>
      </c>
      <c r="H46" s="21">
        <v>1</v>
      </c>
      <c r="I46" s="17">
        <f t="shared" si="18"/>
        <v>1.93</v>
      </c>
      <c r="J46" s="17">
        <f t="shared" si="19"/>
        <v>0.497</v>
      </c>
      <c r="K46" s="21">
        <v>15888</v>
      </c>
      <c r="L46" s="21">
        <f t="shared" si="2"/>
        <v>1159.3345447771364</v>
      </c>
      <c r="M46" s="20">
        <f t="shared" si="3"/>
        <v>9931</v>
      </c>
      <c r="N46" s="20">
        <f t="shared" si="4"/>
        <v>42</v>
      </c>
      <c r="O46" s="20">
        <f t="shared" si="5"/>
        <v>10.9</v>
      </c>
    </row>
    <row r="47" spans="1:15">
      <c r="A47" s="21" t="s">
        <v>135</v>
      </c>
      <c r="B47" s="21">
        <v>1300</v>
      </c>
      <c r="C47" s="22">
        <v>6.4184728999900006E-2</v>
      </c>
      <c r="D47" s="17">
        <v>0.67700000000000005</v>
      </c>
      <c r="E47" s="17">
        <v>46.66</v>
      </c>
      <c r="F47" s="17">
        <v>2.1</v>
      </c>
      <c r="G47" s="17">
        <v>0.51600000000000001</v>
      </c>
      <c r="H47" s="21">
        <v>0</v>
      </c>
      <c r="I47" s="17">
        <f t="shared" ref="I47:I49" si="20">F47*0.7</f>
        <v>1.47</v>
      </c>
      <c r="J47" s="17">
        <f t="shared" ref="J47:J49" si="21">G47*0.5</f>
        <v>0.25800000000000001</v>
      </c>
      <c r="K47" s="21">
        <v>73</v>
      </c>
      <c r="L47" s="21">
        <f t="shared" si="2"/>
        <v>24.330238213519451</v>
      </c>
      <c r="M47" s="20">
        <f t="shared" si="3"/>
        <v>208</v>
      </c>
      <c r="N47" s="20">
        <f t="shared" si="4"/>
        <v>1</v>
      </c>
      <c r="O47" s="20">
        <f t="shared" si="5"/>
        <v>0.1</v>
      </c>
    </row>
    <row r="48" spans="1:15">
      <c r="A48" s="21" t="s">
        <v>135</v>
      </c>
      <c r="B48" s="21">
        <v>1400</v>
      </c>
      <c r="C48" s="22">
        <v>0.12090374498500001</v>
      </c>
      <c r="D48" s="17">
        <v>0.89</v>
      </c>
      <c r="E48" s="17">
        <v>46.66</v>
      </c>
      <c r="F48" s="17">
        <v>1.93</v>
      </c>
      <c r="G48" s="17">
        <v>0.497</v>
      </c>
      <c r="H48" s="21">
        <v>0</v>
      </c>
      <c r="I48" s="17">
        <f t="shared" si="20"/>
        <v>1.351</v>
      </c>
      <c r="J48" s="17">
        <f t="shared" si="21"/>
        <v>0.2485</v>
      </c>
      <c r="K48" s="21">
        <v>181</v>
      </c>
      <c r="L48" s="21">
        <f t="shared" si="2"/>
        <v>60.24981815388108</v>
      </c>
      <c r="M48" s="20">
        <f t="shared" si="3"/>
        <v>516</v>
      </c>
      <c r="N48" s="20">
        <f t="shared" si="4"/>
        <v>2</v>
      </c>
      <c r="O48" s="20">
        <f t="shared" si="5"/>
        <v>0.3</v>
      </c>
    </row>
    <row r="49" spans="1:15">
      <c r="A49" s="21" t="s">
        <v>135</v>
      </c>
      <c r="B49" s="21">
        <v>1400</v>
      </c>
      <c r="C49" s="22">
        <v>1.17514507116</v>
      </c>
      <c r="D49" s="17">
        <v>0.89</v>
      </c>
      <c r="E49" s="17">
        <v>46.66</v>
      </c>
      <c r="F49" s="17">
        <v>1.93</v>
      </c>
      <c r="G49" s="17">
        <v>0.497</v>
      </c>
      <c r="H49" s="21">
        <v>0</v>
      </c>
      <c r="I49" s="17">
        <f t="shared" si="20"/>
        <v>1.351</v>
      </c>
      <c r="J49" s="17">
        <f t="shared" si="21"/>
        <v>0.2485</v>
      </c>
      <c r="K49" s="21">
        <v>2977</v>
      </c>
      <c r="L49" s="21">
        <f t="shared" si="2"/>
        <v>585.60863313707739</v>
      </c>
      <c r="M49" s="20">
        <f t="shared" si="3"/>
        <v>5016</v>
      </c>
      <c r="N49" s="20">
        <f t="shared" si="4"/>
        <v>15</v>
      </c>
      <c r="O49" s="20">
        <f t="shared" si="5"/>
        <v>2.7</v>
      </c>
    </row>
    <row r="50" spans="1:15">
      <c r="A50" s="21" t="s">
        <v>135</v>
      </c>
      <c r="B50" s="21">
        <v>3100</v>
      </c>
      <c r="C50" s="22">
        <v>0.56551706922800005</v>
      </c>
      <c r="D50" s="17">
        <v>0.252</v>
      </c>
      <c r="E50" s="17">
        <v>46.66</v>
      </c>
      <c r="F50" s="17">
        <v>1.2</v>
      </c>
      <c r="G50" s="17">
        <v>6.4000000000000001E-2</v>
      </c>
      <c r="H50" s="21">
        <v>1</v>
      </c>
      <c r="I50" s="17">
        <f t="shared" ref="I50:I51" si="22">F50</f>
        <v>1.2</v>
      </c>
      <c r="J50" s="17">
        <f t="shared" ref="J50:J51" si="23">G50</f>
        <v>6.4000000000000001E-2</v>
      </c>
      <c r="K50" s="21">
        <v>886</v>
      </c>
      <c r="L50" s="21">
        <f t="shared" si="2"/>
        <v>79.794367985339719</v>
      </c>
      <c r="M50" s="20">
        <f t="shared" si="3"/>
        <v>684</v>
      </c>
      <c r="N50" s="20">
        <f t="shared" si="4"/>
        <v>2</v>
      </c>
      <c r="O50" s="20">
        <f t="shared" si="5"/>
        <v>0.1</v>
      </c>
    </row>
    <row r="51" spans="1:15">
      <c r="A51" s="21" t="s">
        <v>135</v>
      </c>
      <c r="B51" s="21">
        <v>1300</v>
      </c>
      <c r="C51" s="22">
        <v>2.4567798052500001</v>
      </c>
      <c r="D51" s="17">
        <v>0.67700000000000005</v>
      </c>
      <c r="E51" s="17">
        <v>46.66</v>
      </c>
      <c r="F51" s="17">
        <v>2.1</v>
      </c>
      <c r="G51" s="17">
        <v>0.51600000000000001</v>
      </c>
      <c r="H51" s="21">
        <v>1</v>
      </c>
      <c r="I51" s="17">
        <f t="shared" si="22"/>
        <v>2.1</v>
      </c>
      <c r="J51" s="17">
        <f t="shared" si="23"/>
        <v>0.51600000000000001</v>
      </c>
      <c r="K51" s="21">
        <v>6790</v>
      </c>
      <c r="L51" s="21">
        <f t="shared" si="2"/>
        <v>931.28130057212763</v>
      </c>
      <c r="M51" s="20">
        <f t="shared" si="3"/>
        <v>7977</v>
      </c>
      <c r="N51" s="20">
        <f t="shared" si="4"/>
        <v>37</v>
      </c>
      <c r="O51" s="20">
        <f t="shared" si="5"/>
        <v>9.1</v>
      </c>
    </row>
    <row r="52" spans="1:15">
      <c r="A52" s="21" t="s">
        <v>135</v>
      </c>
      <c r="B52" s="21">
        <v>1300</v>
      </c>
      <c r="C52" s="22">
        <v>0.197457596416</v>
      </c>
      <c r="D52" s="17">
        <v>0.67700000000000005</v>
      </c>
      <c r="E52" s="17">
        <v>46.66</v>
      </c>
      <c r="F52" s="17">
        <v>2.1</v>
      </c>
      <c r="G52" s="17">
        <v>0.51600000000000001</v>
      </c>
      <c r="H52" s="21">
        <v>0</v>
      </c>
      <c r="I52" s="17">
        <f t="shared" ref="I52:I54" si="24">F52*0.7</f>
        <v>1.47</v>
      </c>
      <c r="J52" s="17">
        <f t="shared" ref="J52:J54" si="25">G52*0.5</f>
        <v>0.25800000000000001</v>
      </c>
      <c r="K52" s="21">
        <v>225</v>
      </c>
      <c r="L52" s="21">
        <f t="shared" si="2"/>
        <v>74.849429649812024</v>
      </c>
      <c r="M52" s="20">
        <f t="shared" si="3"/>
        <v>641</v>
      </c>
      <c r="N52" s="20">
        <f t="shared" si="4"/>
        <v>2</v>
      </c>
      <c r="O52" s="20">
        <f t="shared" si="5"/>
        <v>0.4</v>
      </c>
    </row>
    <row r="53" spans="1:15">
      <c r="A53" s="21" t="s">
        <v>135</v>
      </c>
      <c r="B53" s="21">
        <v>1300</v>
      </c>
      <c r="C53" s="22">
        <v>0.138275687674</v>
      </c>
      <c r="D53" s="17">
        <v>0.67700000000000005</v>
      </c>
      <c r="E53" s="17">
        <v>46.66</v>
      </c>
      <c r="F53" s="17">
        <v>2.1</v>
      </c>
      <c r="G53" s="17">
        <v>0.51600000000000001</v>
      </c>
      <c r="H53" s="21">
        <v>0</v>
      </c>
      <c r="I53" s="17">
        <f t="shared" si="24"/>
        <v>1.47</v>
      </c>
      <c r="J53" s="17">
        <f t="shared" si="25"/>
        <v>0.25800000000000001</v>
      </c>
      <c r="K53" s="21">
        <v>157</v>
      </c>
      <c r="L53" s="21">
        <f t="shared" si="2"/>
        <v>52.415589699722453</v>
      </c>
      <c r="M53" s="20">
        <f t="shared" si="3"/>
        <v>449</v>
      </c>
      <c r="N53" s="20">
        <f t="shared" si="4"/>
        <v>1</v>
      </c>
      <c r="O53" s="20">
        <f t="shared" si="5"/>
        <v>0.3</v>
      </c>
    </row>
    <row r="54" spans="1:15">
      <c r="A54" s="21" t="s">
        <v>135</v>
      </c>
      <c r="B54" s="21">
        <v>1400</v>
      </c>
      <c r="C54" s="22">
        <v>0.20215911343000001</v>
      </c>
      <c r="D54" s="17">
        <v>0.89</v>
      </c>
      <c r="E54" s="17">
        <v>46.66</v>
      </c>
      <c r="F54" s="17">
        <v>1.93</v>
      </c>
      <c r="G54" s="17">
        <v>0.497</v>
      </c>
      <c r="H54" s="21">
        <v>0</v>
      </c>
      <c r="I54" s="17">
        <f t="shared" si="24"/>
        <v>1.351</v>
      </c>
      <c r="J54" s="17">
        <f t="shared" si="25"/>
        <v>0.2485</v>
      </c>
      <c r="K54" s="21">
        <v>302</v>
      </c>
      <c r="L54" s="21">
        <f t="shared" si="2"/>
        <v>100.74170840463577</v>
      </c>
      <c r="M54" s="20">
        <f t="shared" si="3"/>
        <v>863</v>
      </c>
      <c r="N54" s="20">
        <f t="shared" si="4"/>
        <v>3</v>
      </c>
      <c r="O54" s="20">
        <f t="shared" si="5"/>
        <v>0.5</v>
      </c>
    </row>
    <row r="55" spans="1:15">
      <c r="A55" s="21" t="s">
        <v>135</v>
      </c>
      <c r="B55" s="21">
        <v>1300</v>
      </c>
      <c r="C55" s="22">
        <v>2.87493608945E-5</v>
      </c>
      <c r="D55" s="17">
        <v>0.69199999999999995</v>
      </c>
      <c r="E55" s="17">
        <v>46.66</v>
      </c>
      <c r="F55" s="17">
        <v>2.1</v>
      </c>
      <c r="G55" s="17">
        <v>0.51600000000000001</v>
      </c>
      <c r="H55" s="21">
        <v>1</v>
      </c>
      <c r="I55" s="17">
        <f>F55</f>
        <v>2.1</v>
      </c>
      <c r="J55" s="17">
        <f>G55</f>
        <v>0.51600000000000001</v>
      </c>
      <c r="K55" s="21">
        <v>0</v>
      </c>
      <c r="L55" s="21">
        <f t="shared" si="2"/>
        <v>1.113936076921752E-2</v>
      </c>
      <c r="M55" s="20">
        <f t="shared" si="3"/>
        <v>0</v>
      </c>
      <c r="N55" s="20">
        <f t="shared" si="4"/>
        <v>0</v>
      </c>
      <c r="O55" s="20">
        <f t="shared" si="5"/>
        <v>0</v>
      </c>
    </row>
    <row r="56" spans="1:15">
      <c r="A56" s="21" t="s">
        <v>135</v>
      </c>
      <c r="B56" s="21">
        <v>1200</v>
      </c>
      <c r="C56" s="22">
        <v>2.23438157875E-4</v>
      </c>
      <c r="D56" s="17">
        <v>0.38900000000000001</v>
      </c>
      <c r="E56" s="17">
        <v>46.66</v>
      </c>
      <c r="F56" s="17">
        <v>2.23</v>
      </c>
      <c r="G56" s="17">
        <v>0.316</v>
      </c>
      <c r="H56" s="21">
        <v>0</v>
      </c>
      <c r="I56" s="17">
        <f>F56*0.7</f>
        <v>1.5609999999999999</v>
      </c>
      <c r="J56" s="17">
        <f>G56*0.5</f>
        <v>0.158</v>
      </c>
      <c r="K56" s="21">
        <v>110</v>
      </c>
      <c r="L56" s="21">
        <f t="shared" si="2"/>
        <v>4.8666814916016932E-2</v>
      </c>
      <c r="M56" s="20">
        <f t="shared" si="3"/>
        <v>0</v>
      </c>
      <c r="N56" s="20">
        <f t="shared" si="4"/>
        <v>0</v>
      </c>
      <c r="O56" s="20">
        <f t="shared" si="5"/>
        <v>0</v>
      </c>
    </row>
    <row r="57" spans="1:15">
      <c r="A57" s="21" t="s">
        <v>135</v>
      </c>
      <c r="B57" s="21">
        <v>1300</v>
      </c>
      <c r="C57" s="22">
        <v>7.0742880684599996E-3</v>
      </c>
      <c r="D57" s="17">
        <v>0.69199999999999995</v>
      </c>
      <c r="E57" s="17">
        <v>46.66</v>
      </c>
      <c r="F57" s="17">
        <v>2.1</v>
      </c>
      <c r="G57" s="17">
        <v>0.51600000000000001</v>
      </c>
      <c r="H57" s="21">
        <v>1</v>
      </c>
      <c r="I57" s="17">
        <f t="shared" ref="I57:I63" si="26">F57</f>
        <v>2.1</v>
      </c>
      <c r="J57" s="17">
        <f t="shared" ref="J57:J63" si="27">G57</f>
        <v>0.51600000000000001</v>
      </c>
      <c r="K57" s="21">
        <v>4077</v>
      </c>
      <c r="L57" s="21">
        <f t="shared" si="2"/>
        <v>2.7410364797021489</v>
      </c>
      <c r="M57" s="20">
        <f t="shared" si="3"/>
        <v>23</v>
      </c>
      <c r="N57" s="20">
        <f t="shared" si="4"/>
        <v>0</v>
      </c>
      <c r="O57" s="20">
        <f t="shared" si="5"/>
        <v>0</v>
      </c>
    </row>
    <row r="58" spans="1:15">
      <c r="A58" s="21" t="s">
        <v>135</v>
      </c>
      <c r="B58" s="21">
        <v>1300</v>
      </c>
      <c r="C58" s="22">
        <v>6.3785036606599996E-3</v>
      </c>
      <c r="D58" s="17">
        <v>0.69199999999999995</v>
      </c>
      <c r="E58" s="17">
        <v>46.66</v>
      </c>
      <c r="F58" s="17">
        <v>2.1</v>
      </c>
      <c r="G58" s="17">
        <v>0.51600000000000001</v>
      </c>
      <c r="H58" s="21">
        <v>1</v>
      </c>
      <c r="I58" s="17">
        <f t="shared" si="26"/>
        <v>2.1</v>
      </c>
      <c r="J58" s="17">
        <f t="shared" si="27"/>
        <v>0.51600000000000001</v>
      </c>
      <c r="K58" s="21">
        <v>29</v>
      </c>
      <c r="L58" s="21">
        <f t="shared" si="2"/>
        <v>2.4714446246163089</v>
      </c>
      <c r="M58" s="20">
        <f t="shared" si="3"/>
        <v>21</v>
      </c>
      <c r="N58" s="20">
        <f t="shared" si="4"/>
        <v>0</v>
      </c>
      <c r="O58" s="20">
        <f t="shared" si="5"/>
        <v>0</v>
      </c>
    </row>
    <row r="59" spans="1:15">
      <c r="A59" s="21" t="s">
        <v>135</v>
      </c>
      <c r="B59" s="21">
        <v>1800</v>
      </c>
      <c r="C59" s="22">
        <v>0.951924768935</v>
      </c>
      <c r="D59" s="17">
        <v>0.127</v>
      </c>
      <c r="E59" s="17">
        <v>46.66</v>
      </c>
      <c r="F59" s="17">
        <v>1.25</v>
      </c>
      <c r="G59" s="17">
        <v>0.08</v>
      </c>
      <c r="H59" s="21">
        <v>1</v>
      </c>
      <c r="I59" s="17">
        <f t="shared" si="26"/>
        <v>1.25</v>
      </c>
      <c r="J59" s="17">
        <f t="shared" si="27"/>
        <v>0.08</v>
      </c>
      <c r="K59" s="21">
        <v>747</v>
      </c>
      <c r="L59" s="21">
        <f t="shared" si="2"/>
        <v>67.691218011004821</v>
      </c>
      <c r="M59" s="20">
        <f t="shared" si="3"/>
        <v>580</v>
      </c>
      <c r="N59" s="20">
        <f t="shared" si="4"/>
        <v>2</v>
      </c>
      <c r="O59" s="20">
        <f t="shared" si="5"/>
        <v>0.1</v>
      </c>
    </row>
    <row r="60" spans="1:15">
      <c r="A60" s="21" t="s">
        <v>135</v>
      </c>
      <c r="B60" s="21">
        <v>1800</v>
      </c>
      <c r="C60" s="22">
        <v>0.107756708783</v>
      </c>
      <c r="D60" s="17">
        <v>0.182</v>
      </c>
      <c r="E60" s="17">
        <v>46.66</v>
      </c>
      <c r="F60" s="17">
        <v>1.25</v>
      </c>
      <c r="G60" s="17">
        <v>0.08</v>
      </c>
      <c r="H60" s="21">
        <v>1</v>
      </c>
      <c r="I60" s="17">
        <f t="shared" si="26"/>
        <v>1.25</v>
      </c>
      <c r="J60" s="17">
        <f t="shared" si="27"/>
        <v>0.08</v>
      </c>
      <c r="K60" s="21">
        <v>123</v>
      </c>
      <c r="L60" s="21">
        <f t="shared" si="2"/>
        <v>10.980994821483479</v>
      </c>
      <c r="M60" s="20">
        <f t="shared" si="3"/>
        <v>94</v>
      </c>
      <c r="N60" s="20">
        <f t="shared" si="4"/>
        <v>0</v>
      </c>
      <c r="O60" s="20">
        <f t="shared" si="5"/>
        <v>0</v>
      </c>
    </row>
    <row r="61" spans="1:15">
      <c r="A61" s="21" t="s">
        <v>135</v>
      </c>
      <c r="B61" s="21">
        <v>1800</v>
      </c>
      <c r="C61" s="22">
        <v>4.6147602204199998E-3</v>
      </c>
      <c r="D61" s="17">
        <v>0.182</v>
      </c>
      <c r="E61" s="17">
        <v>46.66</v>
      </c>
      <c r="F61" s="17">
        <v>1.25</v>
      </c>
      <c r="G61" s="17">
        <v>0.08</v>
      </c>
      <c r="H61" s="21">
        <v>1</v>
      </c>
      <c r="I61" s="17">
        <f t="shared" si="26"/>
        <v>1.25</v>
      </c>
      <c r="J61" s="17">
        <f t="shared" si="27"/>
        <v>0.08</v>
      </c>
      <c r="K61" s="21">
        <v>31</v>
      </c>
      <c r="L61" s="21">
        <f t="shared" si="2"/>
        <v>0.47026917075639707</v>
      </c>
      <c r="M61" s="20">
        <f t="shared" si="3"/>
        <v>4</v>
      </c>
      <c r="N61" s="20">
        <f t="shared" si="4"/>
        <v>0</v>
      </c>
      <c r="O61" s="20">
        <f t="shared" si="5"/>
        <v>0</v>
      </c>
    </row>
    <row r="62" spans="1:15">
      <c r="A62" s="21" t="s">
        <v>135</v>
      </c>
      <c r="B62" s="21">
        <v>1800</v>
      </c>
      <c r="C62" s="22">
        <v>7.2161962010799996E-2</v>
      </c>
      <c r="D62" s="17">
        <v>0.127</v>
      </c>
      <c r="E62" s="17">
        <v>46.66</v>
      </c>
      <c r="F62" s="17">
        <v>1.25</v>
      </c>
      <c r="G62" s="17">
        <v>0.08</v>
      </c>
      <c r="H62" s="21">
        <v>1</v>
      </c>
      <c r="I62" s="17">
        <f t="shared" si="26"/>
        <v>1.25</v>
      </c>
      <c r="J62" s="17">
        <f t="shared" si="27"/>
        <v>0.08</v>
      </c>
      <c r="K62" s="21">
        <v>45</v>
      </c>
      <c r="L62" s="21">
        <f t="shared" si="2"/>
        <v>5.1314255726740665</v>
      </c>
      <c r="M62" s="20">
        <f t="shared" si="3"/>
        <v>44</v>
      </c>
      <c r="N62" s="20">
        <f t="shared" si="4"/>
        <v>0</v>
      </c>
      <c r="O62" s="20">
        <f t="shared" si="5"/>
        <v>0</v>
      </c>
    </row>
    <row r="63" spans="1:15">
      <c r="A63" s="21" t="s">
        <v>135</v>
      </c>
      <c r="B63" s="21">
        <v>1200</v>
      </c>
      <c r="C63" s="22">
        <v>0.51300799620399995</v>
      </c>
      <c r="D63" s="17">
        <v>0.38900000000000001</v>
      </c>
      <c r="E63" s="17">
        <v>46.66</v>
      </c>
      <c r="F63" s="17">
        <v>2.23</v>
      </c>
      <c r="G63" s="17">
        <v>0.316</v>
      </c>
      <c r="H63" s="21">
        <v>1</v>
      </c>
      <c r="I63" s="17">
        <f t="shared" si="26"/>
        <v>2.23</v>
      </c>
      <c r="J63" s="17">
        <f t="shared" si="27"/>
        <v>0.316</v>
      </c>
      <c r="K63" s="21">
        <v>24335</v>
      </c>
      <c r="L63" s="21">
        <f t="shared" si="2"/>
        <v>111.73769708423748</v>
      </c>
      <c r="M63" s="20">
        <f t="shared" si="3"/>
        <v>957</v>
      </c>
      <c r="N63" s="20">
        <f t="shared" si="4"/>
        <v>5</v>
      </c>
      <c r="O63" s="20">
        <f t="shared" si="5"/>
        <v>0.7</v>
      </c>
    </row>
    <row r="64" spans="1:15">
      <c r="C64" s="22">
        <f>SUM(C2:C63)</f>
        <v>50.570879519283501</v>
      </c>
      <c r="N64">
        <f>SUM(N2:N63)</f>
        <v>589</v>
      </c>
      <c r="O64" s="20">
        <f>SUM(O2:O63)</f>
        <v>124.99999999999999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7" width="9.42578125" style="17" customWidth="1"/>
    <col min="8" max="8" width="11.140625" style="21" bestFit="1" customWidth="1"/>
    <col min="9" max="10" width="9.42578125" style="17" customWidth="1"/>
    <col min="11" max="11" width="12.28515625" style="21" bestFit="1" customWidth="1"/>
    <col min="12" max="12" width="14" customWidth="1"/>
    <col min="13" max="13" width="12.140625" customWidth="1"/>
    <col min="14" max="14" width="8" style="22" bestFit="1" customWidth="1"/>
    <col min="15" max="15" width="7.7109375" style="20" bestFit="1" customWidth="1"/>
    <col min="16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1200</v>
      </c>
      <c r="C2" s="22">
        <v>0.21026923053999999</v>
      </c>
      <c r="D2" s="17">
        <v>0.34699999999999998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2233</v>
      </c>
      <c r="L2" s="21">
        <f>E2*D2*C2*12</f>
        <v>40.853679804693002</v>
      </c>
      <c r="M2" s="20">
        <f>ROUND(E2*D2*C2*102.79,0)</f>
        <v>350</v>
      </c>
      <c r="N2" s="20">
        <f>ROUND(I2*M2*0.002205,0)</f>
        <v>2</v>
      </c>
      <c r="O2" s="20">
        <f>ROUND(J2*M2*0.002205,1)</f>
        <v>0.2</v>
      </c>
    </row>
    <row r="3" spans="1:15">
      <c r="A3" s="21" t="s">
        <v>135</v>
      </c>
      <c r="B3" s="21">
        <v>1200</v>
      </c>
      <c r="C3" s="22">
        <v>0.54318204200200004</v>
      </c>
      <c r="D3" s="17">
        <v>0.38900000000000001</v>
      </c>
      <c r="E3" s="17">
        <v>46.66</v>
      </c>
      <c r="F3" s="17">
        <v>2.23</v>
      </c>
      <c r="G3" s="17">
        <v>0.316</v>
      </c>
      <c r="H3" s="21">
        <v>0</v>
      </c>
      <c r="I3" s="17">
        <f>F3*0.7</f>
        <v>1.5609999999999999</v>
      </c>
      <c r="J3" s="17">
        <f>G3*0.5</f>
        <v>0.158</v>
      </c>
      <c r="K3" s="21">
        <v>103351</v>
      </c>
      <c r="L3" s="21">
        <f t="shared" ref="L3:L10" si="0">E3*D3*C3*12</f>
        <v>118.30987220456856</v>
      </c>
      <c r="M3" s="20">
        <f t="shared" ref="M3:M10" si="1">ROUND(E3*D3*C3*102.79,0)</f>
        <v>1013</v>
      </c>
      <c r="N3" s="20">
        <f t="shared" ref="N3:N10" si="2">ROUND(I3*M3*0.002205,0)</f>
        <v>3</v>
      </c>
      <c r="O3" s="20">
        <f t="shared" ref="O3:O10" si="3">ROUND(J3*M3*0.002205,1)</f>
        <v>0.4</v>
      </c>
    </row>
    <row r="4" spans="1:15">
      <c r="A4" s="21" t="s">
        <v>135</v>
      </c>
      <c r="B4" s="21">
        <v>1200</v>
      </c>
      <c r="C4" s="22">
        <v>0.76389797063700005</v>
      </c>
      <c r="D4" s="17">
        <v>0.38900000000000001</v>
      </c>
      <c r="E4" s="17">
        <v>46.66</v>
      </c>
      <c r="F4" s="17">
        <v>2.23</v>
      </c>
      <c r="G4" s="17">
        <v>0.316</v>
      </c>
      <c r="H4" s="21">
        <v>1</v>
      </c>
      <c r="I4" s="17">
        <f t="shared" ref="I4:J8" si="4">F4</f>
        <v>2.23</v>
      </c>
      <c r="J4" s="17">
        <f t="shared" si="4"/>
        <v>0.316</v>
      </c>
      <c r="K4" s="21">
        <v>1890</v>
      </c>
      <c r="L4" s="21">
        <f t="shared" si="0"/>
        <v>166.38376141871785</v>
      </c>
      <c r="M4" s="20">
        <f t="shared" si="1"/>
        <v>1425</v>
      </c>
      <c r="N4" s="20">
        <f t="shared" si="2"/>
        <v>7</v>
      </c>
      <c r="O4" s="20">
        <f t="shared" si="3"/>
        <v>1</v>
      </c>
    </row>
    <row r="5" spans="1:15">
      <c r="A5" s="21" t="s">
        <v>135</v>
      </c>
      <c r="B5" s="21">
        <v>1400</v>
      </c>
      <c r="C5" s="22">
        <v>0.25141151547000001</v>
      </c>
      <c r="D5" s="17">
        <v>0.89</v>
      </c>
      <c r="E5" s="17">
        <v>46.66</v>
      </c>
      <c r="F5" s="17">
        <v>1.93</v>
      </c>
      <c r="G5" s="17">
        <v>0.497</v>
      </c>
      <c r="H5" s="21">
        <v>1</v>
      </c>
      <c r="I5" s="17">
        <f t="shared" si="4"/>
        <v>1.93</v>
      </c>
      <c r="J5" s="17">
        <f t="shared" si="4"/>
        <v>0.497</v>
      </c>
      <c r="K5" s="21">
        <v>4507</v>
      </c>
      <c r="L5" s="21">
        <f t="shared" si="0"/>
        <v>125.28559881034653</v>
      </c>
      <c r="M5" s="20">
        <f t="shared" si="1"/>
        <v>1073</v>
      </c>
      <c r="N5" s="20">
        <f t="shared" si="2"/>
        <v>5</v>
      </c>
      <c r="O5" s="20">
        <f t="shared" si="3"/>
        <v>1.2</v>
      </c>
    </row>
    <row r="6" spans="1:15">
      <c r="A6" s="21" t="s">
        <v>135</v>
      </c>
      <c r="B6" s="21">
        <v>1400</v>
      </c>
      <c r="C6" s="22">
        <v>0.25291344082299999</v>
      </c>
      <c r="D6" s="17">
        <v>0.88800000000000001</v>
      </c>
      <c r="E6" s="17">
        <v>46.66</v>
      </c>
      <c r="F6" s="17">
        <v>1.93</v>
      </c>
      <c r="G6" s="17">
        <v>0.497</v>
      </c>
      <c r="H6" s="21">
        <v>1</v>
      </c>
      <c r="I6" s="17">
        <f t="shared" si="4"/>
        <v>1.93</v>
      </c>
      <c r="J6" s="17">
        <f t="shared" si="4"/>
        <v>0.497</v>
      </c>
      <c r="K6" s="21">
        <v>636</v>
      </c>
      <c r="L6" s="21">
        <f t="shared" si="0"/>
        <v>125.75082888162535</v>
      </c>
      <c r="M6" s="20">
        <f t="shared" si="1"/>
        <v>1077</v>
      </c>
      <c r="N6" s="20">
        <f t="shared" si="2"/>
        <v>5</v>
      </c>
      <c r="O6" s="20">
        <f t="shared" si="3"/>
        <v>1.2</v>
      </c>
    </row>
    <row r="7" spans="1:15">
      <c r="A7" s="21" t="s">
        <v>135</v>
      </c>
      <c r="B7" s="21">
        <v>1200</v>
      </c>
      <c r="C7" s="22">
        <v>0.95346380855199997</v>
      </c>
      <c r="D7" s="17">
        <v>0.34699999999999998</v>
      </c>
      <c r="E7" s="17">
        <v>46.66</v>
      </c>
      <c r="F7" s="17">
        <v>2.23</v>
      </c>
      <c r="G7" s="17">
        <v>0.316</v>
      </c>
      <c r="H7" s="21">
        <v>1</v>
      </c>
      <c r="I7" s="17">
        <f t="shared" si="4"/>
        <v>2.23</v>
      </c>
      <c r="J7" s="17">
        <f t="shared" si="4"/>
        <v>0.316</v>
      </c>
      <c r="K7" s="21">
        <v>2233</v>
      </c>
      <c r="L7" s="21">
        <f t="shared" si="0"/>
        <v>185.25061912249922</v>
      </c>
      <c r="M7" s="20">
        <f t="shared" si="1"/>
        <v>1587</v>
      </c>
      <c r="N7" s="20">
        <f t="shared" si="2"/>
        <v>8</v>
      </c>
      <c r="O7" s="20">
        <f t="shared" si="3"/>
        <v>1.1000000000000001</v>
      </c>
    </row>
    <row r="8" spans="1:15">
      <c r="A8" s="21" t="s">
        <v>135</v>
      </c>
      <c r="B8" s="21">
        <v>1400</v>
      </c>
      <c r="C8" s="22">
        <v>4.24235011614E-2</v>
      </c>
      <c r="D8" s="17">
        <v>0.88800000000000001</v>
      </c>
      <c r="E8" s="17">
        <v>46.66</v>
      </c>
      <c r="F8" s="17">
        <v>1.93</v>
      </c>
      <c r="G8" s="17">
        <v>0.497</v>
      </c>
      <c r="H8" s="21">
        <v>1</v>
      </c>
      <c r="I8" s="17">
        <f t="shared" si="4"/>
        <v>1.93</v>
      </c>
      <c r="J8" s="17">
        <f t="shared" si="4"/>
        <v>0.497</v>
      </c>
      <c r="K8" s="21">
        <v>4799</v>
      </c>
      <c r="L8" s="21">
        <f t="shared" si="0"/>
        <v>21.093344892018482</v>
      </c>
      <c r="M8" s="20">
        <f t="shared" si="1"/>
        <v>181</v>
      </c>
      <c r="N8" s="20">
        <f t="shared" si="2"/>
        <v>1</v>
      </c>
      <c r="O8" s="20">
        <f t="shared" si="3"/>
        <v>0.2</v>
      </c>
    </row>
    <row r="9" spans="1:15">
      <c r="A9" s="21" t="s">
        <v>135</v>
      </c>
      <c r="B9" s="21">
        <v>1200</v>
      </c>
      <c r="C9" s="22">
        <v>1.81584537093E-4</v>
      </c>
      <c r="D9" s="17">
        <v>0.38900000000000001</v>
      </c>
      <c r="E9" s="17">
        <v>46.66</v>
      </c>
      <c r="F9" s="17">
        <v>2.23</v>
      </c>
      <c r="G9" s="17">
        <v>0.316</v>
      </c>
      <c r="H9" s="21">
        <v>0</v>
      </c>
      <c r="I9" s="17">
        <f>F9*0.7</f>
        <v>1.5609999999999999</v>
      </c>
      <c r="J9" s="17">
        <f>G9*0.5</f>
        <v>0.158</v>
      </c>
      <c r="K9" s="21">
        <v>103351</v>
      </c>
      <c r="L9" s="21">
        <f t="shared" si="0"/>
        <v>3.9550724649544781E-2</v>
      </c>
      <c r="M9" s="20">
        <f t="shared" si="1"/>
        <v>0</v>
      </c>
      <c r="N9" s="20">
        <f t="shared" si="2"/>
        <v>0</v>
      </c>
      <c r="O9" s="20">
        <f t="shared" si="3"/>
        <v>0</v>
      </c>
    </row>
    <row r="10" spans="1:15">
      <c r="A10" s="21" t="s">
        <v>135</v>
      </c>
      <c r="B10" s="21">
        <v>1400</v>
      </c>
      <c r="C10" s="22">
        <v>2.1387628212799998</v>
      </c>
      <c r="D10" s="17">
        <v>0.89</v>
      </c>
      <c r="E10" s="17">
        <v>46.66</v>
      </c>
      <c r="F10" s="17">
        <v>1.93</v>
      </c>
      <c r="G10" s="17">
        <v>0.497</v>
      </c>
      <c r="H10" s="21">
        <v>1</v>
      </c>
      <c r="I10" s="17">
        <f>F10</f>
        <v>1.93</v>
      </c>
      <c r="J10" s="17">
        <f>G10</f>
        <v>0.497</v>
      </c>
      <c r="K10" s="21">
        <v>4507</v>
      </c>
      <c r="L10" s="21">
        <f t="shared" si="0"/>
        <v>1065.8071102130768</v>
      </c>
      <c r="M10" s="20">
        <f t="shared" si="1"/>
        <v>9130</v>
      </c>
      <c r="N10" s="20">
        <f t="shared" si="2"/>
        <v>39</v>
      </c>
      <c r="O10" s="20">
        <f t="shared" si="3"/>
        <v>10</v>
      </c>
    </row>
    <row r="11" spans="1:15">
      <c r="C11" s="22">
        <f>SUM(C2:C10)</f>
        <v>5.1565059150024926</v>
      </c>
      <c r="N11" s="21">
        <f>SUM(N2:N10)</f>
        <v>70</v>
      </c>
      <c r="O11" s="20">
        <f>SUM(O2:O10)</f>
        <v>15.3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O8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1300</v>
      </c>
      <c r="C2" s="22">
        <v>3.4290625167100002</v>
      </c>
      <c r="D2" s="17">
        <v>0.69199999999999995</v>
      </c>
      <c r="E2" s="17">
        <v>46.66</v>
      </c>
      <c r="F2" s="17">
        <v>2.1</v>
      </c>
      <c r="G2" s="17">
        <v>0.51600000000000001</v>
      </c>
      <c r="H2" s="21">
        <v>1</v>
      </c>
      <c r="I2" s="17">
        <f t="shared" ref="I2:J5" si="0">F2</f>
        <v>2.1</v>
      </c>
      <c r="J2" s="17">
        <f t="shared" si="0"/>
        <v>0.51600000000000001</v>
      </c>
      <c r="K2" s="21">
        <v>50114</v>
      </c>
      <c r="L2" s="21">
        <f>E2*D2*C2*12</f>
        <v>1328.6404735745341</v>
      </c>
      <c r="M2" s="20">
        <f>ROUND(E2*D2*C2*102.79,0)</f>
        <v>11381</v>
      </c>
      <c r="N2" s="20">
        <f>ROUND(I2*M2*0.002205,0)</f>
        <v>53</v>
      </c>
      <c r="O2" s="20">
        <f>ROUND(J2*M2*0.002205,1)</f>
        <v>12.9</v>
      </c>
    </row>
    <row r="3" spans="1:15">
      <c r="A3" s="21" t="s">
        <v>135</v>
      </c>
      <c r="B3" s="21">
        <v>1400</v>
      </c>
      <c r="C3" s="22">
        <v>0.17206805364</v>
      </c>
      <c r="D3" s="17">
        <v>0.88800000000000001</v>
      </c>
      <c r="E3" s="17">
        <v>46.66</v>
      </c>
      <c r="F3" s="17">
        <v>1.93</v>
      </c>
      <c r="G3" s="17">
        <v>0.497</v>
      </c>
      <c r="H3" s="21">
        <v>1</v>
      </c>
      <c r="I3" s="17">
        <f t="shared" si="0"/>
        <v>1.93</v>
      </c>
      <c r="J3" s="17">
        <f t="shared" si="0"/>
        <v>0.497</v>
      </c>
      <c r="K3" s="21">
        <v>708</v>
      </c>
      <c r="L3" s="21">
        <f t="shared" ref="L3:L7" si="1">E3*D3*C3*12</f>
        <v>85.553777999568595</v>
      </c>
      <c r="M3" s="20">
        <f t="shared" ref="M3:M7" si="2">ROUND(E3*D3*C3*102.79,0)</f>
        <v>733</v>
      </c>
      <c r="N3" s="20">
        <f t="shared" ref="N3:N7" si="3">ROUND(I3*M3*0.002205,0)</f>
        <v>3</v>
      </c>
      <c r="O3" s="20">
        <f t="shared" ref="O3:O7" si="4">ROUND(J3*M3*0.002205,1)</f>
        <v>0.8</v>
      </c>
    </row>
    <row r="4" spans="1:15">
      <c r="A4" s="21" t="s">
        <v>135</v>
      </c>
      <c r="B4" s="21">
        <v>3100</v>
      </c>
      <c r="C4" s="22">
        <v>0.970337131485</v>
      </c>
      <c r="D4" s="17">
        <v>0.3</v>
      </c>
      <c r="E4" s="17">
        <v>46.66</v>
      </c>
      <c r="F4" s="17">
        <v>1.2</v>
      </c>
      <c r="G4" s="17">
        <v>6.4000000000000001E-2</v>
      </c>
      <c r="H4" s="21">
        <v>1</v>
      </c>
      <c r="I4" s="17">
        <f t="shared" si="0"/>
        <v>1.2</v>
      </c>
      <c r="J4" s="17">
        <f t="shared" si="0"/>
        <v>6.4000000000000001E-2</v>
      </c>
      <c r="K4" s="21">
        <v>1441</v>
      </c>
      <c r="L4" s="21">
        <f t="shared" si="1"/>
        <v>162.99334999832433</v>
      </c>
      <c r="M4" s="20">
        <f t="shared" si="2"/>
        <v>1396</v>
      </c>
      <c r="N4" s="20">
        <f t="shared" si="3"/>
        <v>4</v>
      </c>
      <c r="O4" s="20">
        <f t="shared" si="4"/>
        <v>0.2</v>
      </c>
    </row>
    <row r="5" spans="1:15">
      <c r="A5" s="21" t="s">
        <v>135</v>
      </c>
      <c r="B5" s="21">
        <v>3100</v>
      </c>
      <c r="C5" s="22">
        <v>0.126443336726</v>
      </c>
      <c r="D5" s="17">
        <v>0.3</v>
      </c>
      <c r="E5" s="17">
        <v>46.66</v>
      </c>
      <c r="F5" s="17">
        <v>1.2</v>
      </c>
      <c r="G5" s="17">
        <v>6.4000000000000001E-2</v>
      </c>
      <c r="H5" s="21">
        <v>1</v>
      </c>
      <c r="I5" s="17">
        <f t="shared" si="0"/>
        <v>1.2</v>
      </c>
      <c r="J5" s="17">
        <f t="shared" si="0"/>
        <v>6.4000000000000001E-2</v>
      </c>
      <c r="K5" s="21">
        <v>82</v>
      </c>
      <c r="L5" s="21">
        <f t="shared" si="1"/>
        <v>21.239445929886575</v>
      </c>
      <c r="M5" s="20">
        <f t="shared" si="2"/>
        <v>182</v>
      </c>
      <c r="N5" s="20">
        <f t="shared" si="3"/>
        <v>0</v>
      </c>
      <c r="O5" s="20">
        <f t="shared" si="4"/>
        <v>0</v>
      </c>
    </row>
    <row r="6" spans="1:15">
      <c r="A6" s="21" t="s">
        <v>135</v>
      </c>
      <c r="B6" s="21">
        <v>1300</v>
      </c>
      <c r="C6" s="22">
        <v>1.7648801776499998E-2</v>
      </c>
      <c r="D6" s="17">
        <v>0.69199999999999995</v>
      </c>
      <c r="E6" s="17">
        <v>46.66</v>
      </c>
      <c r="F6" s="17">
        <v>2.1</v>
      </c>
      <c r="G6" s="17">
        <v>0.51600000000000001</v>
      </c>
      <c r="H6" s="21">
        <v>0</v>
      </c>
      <c r="I6" s="17">
        <f>F6*0.7</f>
        <v>1.47</v>
      </c>
      <c r="J6" s="17">
        <f>G6*0.5</f>
        <v>0.25800000000000001</v>
      </c>
      <c r="K6" s="21">
        <v>227</v>
      </c>
      <c r="L6" s="21">
        <f t="shared" si="1"/>
        <v>6.8382866267629314</v>
      </c>
      <c r="M6" s="20">
        <f t="shared" si="2"/>
        <v>59</v>
      </c>
      <c r="N6" s="20">
        <f t="shared" si="3"/>
        <v>0</v>
      </c>
      <c r="O6" s="20">
        <f t="shared" si="4"/>
        <v>0</v>
      </c>
    </row>
    <row r="7" spans="1:15">
      <c r="A7" s="21" t="s">
        <v>135</v>
      </c>
      <c r="B7" s="21">
        <v>1300</v>
      </c>
      <c r="C7" s="22">
        <v>2.5073675518399998E-3</v>
      </c>
      <c r="D7" s="17">
        <v>0.63100000000000001</v>
      </c>
      <c r="E7" s="17">
        <v>46.66</v>
      </c>
      <c r="F7" s="17">
        <v>2.1</v>
      </c>
      <c r="G7" s="17">
        <v>0.51600000000000001</v>
      </c>
      <c r="H7" s="21">
        <v>1</v>
      </c>
      <c r="I7" s="17">
        <f>F7</f>
        <v>2.1</v>
      </c>
      <c r="J7" s="17">
        <f>G7</f>
        <v>0.51600000000000001</v>
      </c>
      <c r="K7" s="21">
        <v>464</v>
      </c>
      <c r="L7" s="21">
        <f t="shared" si="1"/>
        <v>0.88587682620416541</v>
      </c>
      <c r="M7" s="20">
        <f t="shared" si="2"/>
        <v>8</v>
      </c>
      <c r="N7" s="20">
        <f t="shared" si="3"/>
        <v>0</v>
      </c>
      <c r="O7" s="20">
        <f t="shared" si="4"/>
        <v>0</v>
      </c>
    </row>
    <row r="8" spans="1:15">
      <c r="C8" s="22">
        <f>SUM(C2:C7)</f>
        <v>4.71806720788934</v>
      </c>
      <c r="N8" s="21">
        <f>SUM(N2:N7)</f>
        <v>60</v>
      </c>
      <c r="O8" s="20">
        <f>SUM(O2:O7)</f>
        <v>13.9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4.140625" style="21" customWidth="1"/>
    <col min="13" max="13" width="14.140625" style="22" customWidth="1"/>
    <col min="14" max="14" width="8" style="22" bestFit="1" customWidth="1"/>
    <col min="15" max="15" width="7.7109375" style="20" bestFit="1" customWidth="1"/>
    <col min="16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1300</v>
      </c>
      <c r="C2" s="22">
        <v>0.102147262234</v>
      </c>
      <c r="D2" s="17">
        <v>0.69199999999999995</v>
      </c>
      <c r="E2" s="17">
        <v>46.66</v>
      </c>
      <c r="F2" s="17">
        <v>2.1</v>
      </c>
      <c r="G2" s="17">
        <v>0.51600000000000001</v>
      </c>
      <c r="H2" s="21">
        <v>1</v>
      </c>
      <c r="I2" s="17">
        <f>F2</f>
        <v>2.1</v>
      </c>
      <c r="J2" s="17">
        <f>G2</f>
        <v>0.51600000000000001</v>
      </c>
      <c r="K2" s="21">
        <v>50114</v>
      </c>
      <c r="L2" s="21">
        <f>E2*D2*C2*12</f>
        <v>39.578452188482402</v>
      </c>
      <c r="M2" s="20">
        <f>ROUND(E2*D2*C2*102.79,0)</f>
        <v>339</v>
      </c>
      <c r="N2" s="20">
        <f>ROUND(I2*M2*0.002205,0)</f>
        <v>2</v>
      </c>
      <c r="O2" s="20">
        <f>ROUND(J2*M2*0.002205,1)</f>
        <v>0.4</v>
      </c>
    </row>
    <row r="3" spans="1:15">
      <c r="A3" s="21" t="s">
        <v>135</v>
      </c>
      <c r="B3" s="21">
        <v>1300</v>
      </c>
      <c r="C3" s="22">
        <v>4.1211524584799999E-2</v>
      </c>
      <c r="D3" s="17">
        <v>0.69199999999999995</v>
      </c>
      <c r="E3" s="17">
        <v>46.66</v>
      </c>
      <c r="F3" s="17">
        <v>2.1</v>
      </c>
      <c r="G3" s="17">
        <v>0.51600000000000001</v>
      </c>
      <c r="H3" s="21">
        <v>0</v>
      </c>
      <c r="I3" s="17">
        <f>F3*0.7</f>
        <v>1.47</v>
      </c>
      <c r="J3" s="17">
        <f>G3*0.5</f>
        <v>0.25800000000000001</v>
      </c>
      <c r="K3" s="21">
        <v>268</v>
      </c>
      <c r="L3" s="21">
        <f t="shared" ref="L3:L5" si="0">E3*D3*C3*12</f>
        <v>15.96800853710068</v>
      </c>
      <c r="M3" s="20">
        <f t="shared" ref="M3:M5" si="1">ROUND(E3*D3*C3*102.79,0)</f>
        <v>137</v>
      </c>
      <c r="N3" s="20">
        <f t="shared" ref="N3:N5" si="2">ROUND(I3*M3*0.002205,0)</f>
        <v>0</v>
      </c>
      <c r="O3" s="20">
        <f t="shared" ref="O3:O5" si="3">ROUND(J3*M3*0.002205,1)</f>
        <v>0.1</v>
      </c>
    </row>
    <row r="4" spans="1:15">
      <c r="A4" s="21" t="s">
        <v>135</v>
      </c>
      <c r="B4" s="21">
        <v>3100</v>
      </c>
      <c r="C4" s="22">
        <v>1.7723838169699999</v>
      </c>
      <c r="D4" s="17">
        <v>0.3</v>
      </c>
      <c r="E4" s="17">
        <v>46.66</v>
      </c>
      <c r="F4" s="17">
        <v>1.2</v>
      </c>
      <c r="G4" s="17">
        <v>6.4000000000000001E-2</v>
      </c>
      <c r="H4" s="21">
        <v>1</v>
      </c>
      <c r="I4" s="17">
        <f>F4</f>
        <v>1.2</v>
      </c>
      <c r="J4" s="17">
        <f>G4</f>
        <v>6.4000000000000001E-2</v>
      </c>
      <c r="K4" s="21">
        <v>1441</v>
      </c>
      <c r="L4" s="21">
        <f t="shared" si="0"/>
        <v>297.71794403935269</v>
      </c>
      <c r="M4" s="20">
        <f t="shared" si="1"/>
        <v>2550</v>
      </c>
      <c r="N4" s="20">
        <f t="shared" si="2"/>
        <v>7</v>
      </c>
      <c r="O4" s="20">
        <f t="shared" si="3"/>
        <v>0.4</v>
      </c>
    </row>
    <row r="5" spans="1:15">
      <c r="A5" s="21" t="s">
        <v>135</v>
      </c>
      <c r="B5" s="21">
        <v>3100</v>
      </c>
      <c r="C5" s="22">
        <v>0.25027489045599999</v>
      </c>
      <c r="D5" s="17">
        <v>0.3</v>
      </c>
      <c r="E5" s="17">
        <v>46.66</v>
      </c>
      <c r="F5" s="17">
        <v>1.2</v>
      </c>
      <c r="G5" s="17">
        <v>6.4000000000000001E-2</v>
      </c>
      <c r="H5" s="21">
        <v>1</v>
      </c>
      <c r="I5" s="17">
        <f>F5</f>
        <v>1.2</v>
      </c>
      <c r="J5" s="17">
        <f>G5</f>
        <v>6.4000000000000001E-2</v>
      </c>
      <c r="K5" s="21">
        <v>156</v>
      </c>
      <c r="L5" s="21">
        <f t="shared" si="0"/>
        <v>42.040174999237053</v>
      </c>
      <c r="M5" s="20">
        <f t="shared" si="1"/>
        <v>360</v>
      </c>
      <c r="N5" s="20">
        <f t="shared" si="2"/>
        <v>1</v>
      </c>
      <c r="O5" s="20">
        <f t="shared" si="3"/>
        <v>0.1</v>
      </c>
    </row>
    <row r="6" spans="1:15">
      <c r="C6" s="22">
        <f>SUM(C2:C5)</f>
        <v>2.1660174942447998</v>
      </c>
      <c r="N6" s="21">
        <f>SUM(N2:N5)</f>
        <v>10</v>
      </c>
      <c r="O6" s="20">
        <f>SUM(O2:O5)</f>
        <v>1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P4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5" width="7.7109375" style="22" bestFit="1" customWidth="1"/>
    <col min="16" max="16" width="19.7109375" style="22" customWidth="1"/>
    <col min="17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1300</v>
      </c>
      <c r="C2" s="22">
        <v>1.13974580751</v>
      </c>
      <c r="D2" s="17">
        <v>0.69199999999999995</v>
      </c>
      <c r="E2" s="17">
        <v>46.66</v>
      </c>
      <c r="F2" s="17">
        <v>2.1</v>
      </c>
      <c r="G2" s="17">
        <v>0.51600000000000001</v>
      </c>
      <c r="H2" s="21">
        <v>1</v>
      </c>
      <c r="I2" s="17">
        <f>F2</f>
        <v>2.1</v>
      </c>
      <c r="J2" s="17">
        <f>G2</f>
        <v>0.51600000000000001</v>
      </c>
      <c r="K2" s="21">
        <v>45118</v>
      </c>
      <c r="L2" s="21">
        <f>E2*D2*C2*12</f>
        <v>441.61119899837144</v>
      </c>
      <c r="M2" s="20">
        <f>ROUND(E2*D2*C2*102.79,0)</f>
        <v>3783</v>
      </c>
      <c r="N2" s="20">
        <f>ROUND(I2*M2*0.002205,0)</f>
        <v>18</v>
      </c>
      <c r="O2" s="20">
        <f>ROUND(J2*M2*0.002205,1)</f>
        <v>4.3</v>
      </c>
    </row>
    <row r="3" spans="1:15">
      <c r="A3" s="21" t="s">
        <v>135</v>
      </c>
      <c r="B3" s="21">
        <v>1300</v>
      </c>
      <c r="C3" s="22">
        <v>2.1032507070499998E-3</v>
      </c>
      <c r="D3" s="17">
        <v>0.69199999999999995</v>
      </c>
      <c r="E3" s="17">
        <v>46.66</v>
      </c>
      <c r="F3" s="17">
        <v>2.1</v>
      </c>
      <c r="G3" s="17">
        <v>0.51600000000000001</v>
      </c>
      <c r="H3" s="21">
        <v>1</v>
      </c>
      <c r="I3" s="17">
        <f>F3</f>
        <v>2.1</v>
      </c>
      <c r="J3" s="17">
        <f>G3</f>
        <v>0.51600000000000001</v>
      </c>
      <c r="K3" s="21">
        <v>45118</v>
      </c>
      <c r="L3" s="21">
        <f>E3*D3*C3*12</f>
        <v>0.8149352780368736</v>
      </c>
      <c r="M3" s="20">
        <f>ROUND(E3*D3*C3*102.79,0)</f>
        <v>7</v>
      </c>
      <c r="N3" s="20">
        <f>ROUND(I3*M3*0.002205,0)</f>
        <v>0</v>
      </c>
      <c r="O3" s="20">
        <f>ROUND(J3*M3*0.002205,1)</f>
        <v>0</v>
      </c>
    </row>
    <row r="4" spans="1:15">
      <c r="C4" s="22">
        <f>SUM(C2:C3)</f>
        <v>1.14184905821705</v>
      </c>
      <c r="N4" s="21">
        <f>SUM(N2:N3)</f>
        <v>18</v>
      </c>
      <c r="O4" s="24">
        <f>SUM(O2:O3)</f>
        <v>4.3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1300</v>
      </c>
      <c r="C2" s="22">
        <v>1.3173833664200001</v>
      </c>
      <c r="D2" s="17">
        <v>0.69199999999999995</v>
      </c>
      <c r="E2" s="17">
        <v>46.66</v>
      </c>
      <c r="F2" s="17">
        <v>2.1</v>
      </c>
      <c r="G2" s="17">
        <v>0.51600000000000001</v>
      </c>
      <c r="H2" s="21">
        <v>1</v>
      </c>
      <c r="I2" s="17">
        <f>F2</f>
        <v>2.1</v>
      </c>
      <c r="J2" s="17">
        <f>G2</f>
        <v>0.51600000000000001</v>
      </c>
      <c r="K2" s="21">
        <v>45118</v>
      </c>
      <c r="L2" s="21">
        <f>E2*D2*C2*12</f>
        <v>510.43947181191339</v>
      </c>
      <c r="M2" s="20">
        <f>ROUND(E2*D2*C2*102.79,0)</f>
        <v>4372</v>
      </c>
      <c r="N2" s="20">
        <f>ROUND(I2*M2*0.002205,0)</f>
        <v>20</v>
      </c>
      <c r="O2" s="20">
        <f>ROUND(J2*M2*0.002205,1)</f>
        <v>5</v>
      </c>
    </row>
    <row r="3" spans="1:15">
      <c r="A3" s="21" t="s">
        <v>135</v>
      </c>
      <c r="B3" s="21">
        <v>1200</v>
      </c>
      <c r="C3" s="22">
        <v>4.2872561367000003E-2</v>
      </c>
      <c r="D3" s="17">
        <v>0.38900000000000001</v>
      </c>
      <c r="E3" s="17">
        <v>46.66</v>
      </c>
      <c r="F3" s="17">
        <v>2.23</v>
      </c>
      <c r="G3" s="17">
        <v>0.316</v>
      </c>
      <c r="H3" s="21">
        <v>1</v>
      </c>
      <c r="I3" s="17">
        <f t="shared" ref="I3:I4" si="0">F3</f>
        <v>2.23</v>
      </c>
      <c r="J3" s="17">
        <f t="shared" ref="J3:J4" si="1">G3</f>
        <v>0.316</v>
      </c>
      <c r="K3" s="21">
        <v>8950</v>
      </c>
      <c r="L3" s="21">
        <f t="shared" ref="L3:L4" si="2">E3*D3*C3*12</f>
        <v>9.3380245740775401</v>
      </c>
      <c r="M3" s="20">
        <f t="shared" ref="M3:M4" si="3">ROUND(E3*D3*C3*102.79,0)</f>
        <v>80</v>
      </c>
      <c r="N3" s="20">
        <f t="shared" ref="N3:N4" si="4">ROUND(I3*M3*0.002205,0)</f>
        <v>0</v>
      </c>
      <c r="O3" s="20">
        <f t="shared" ref="O3:O4" si="5">ROUND(J3*M3*0.002205,1)</f>
        <v>0.1</v>
      </c>
    </row>
    <row r="4" spans="1:15">
      <c r="A4" s="21" t="s">
        <v>135</v>
      </c>
      <c r="B4" s="21">
        <v>1300</v>
      </c>
      <c r="C4" s="22">
        <v>2.1032507070499998E-3</v>
      </c>
      <c r="D4" s="17">
        <v>0.69199999999999995</v>
      </c>
      <c r="E4" s="17">
        <v>46.66</v>
      </c>
      <c r="F4" s="17">
        <v>2.1</v>
      </c>
      <c r="G4" s="17">
        <v>0.51600000000000001</v>
      </c>
      <c r="H4" s="21">
        <v>1</v>
      </c>
      <c r="I4" s="17">
        <f t="shared" si="0"/>
        <v>2.1</v>
      </c>
      <c r="J4" s="17">
        <f t="shared" si="1"/>
        <v>0.51600000000000001</v>
      </c>
      <c r="K4" s="21">
        <v>45118</v>
      </c>
      <c r="L4" s="21">
        <f t="shared" si="2"/>
        <v>0.8149352780368736</v>
      </c>
      <c r="M4" s="20">
        <f t="shared" si="3"/>
        <v>7</v>
      </c>
      <c r="N4" s="20">
        <f t="shared" si="4"/>
        <v>0</v>
      </c>
      <c r="O4" s="20">
        <f t="shared" si="5"/>
        <v>0</v>
      </c>
    </row>
    <row r="5" spans="1:15">
      <c r="C5" s="22">
        <f>SUM(C2:C4)</f>
        <v>1.3623591784940501</v>
      </c>
      <c r="N5" s="21">
        <f>SUM(N2:N4)</f>
        <v>20</v>
      </c>
      <c r="O5" s="20">
        <f>SUM(O2:O4)</f>
        <v>5.0999999999999996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4.710937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5" width="7.7109375" style="20" bestFit="1" customWidth="1"/>
    <col min="16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1300</v>
      </c>
      <c r="C2" s="22">
        <v>2.6869605284300002</v>
      </c>
      <c r="D2" s="17">
        <v>0.69199999999999995</v>
      </c>
      <c r="E2" s="17">
        <v>46.66</v>
      </c>
      <c r="F2" s="17">
        <v>2.1</v>
      </c>
      <c r="G2" s="17">
        <v>0.51600000000000001</v>
      </c>
      <c r="H2" s="21">
        <v>1</v>
      </c>
      <c r="I2" s="17">
        <f>F2</f>
        <v>2.1</v>
      </c>
      <c r="J2" s="17">
        <f>G2</f>
        <v>0.51600000000000001</v>
      </c>
      <c r="K2" s="21">
        <v>52341</v>
      </c>
      <c r="L2" s="21">
        <f>E2*D2*C2*12</f>
        <v>1041.1021938423396</v>
      </c>
      <c r="M2" s="20">
        <f>ROUND(E2*D2*C2*102.79,0)</f>
        <v>8918</v>
      </c>
      <c r="N2" s="20">
        <f>ROUND(I2*M2*0.002205,0)</f>
        <v>41</v>
      </c>
      <c r="O2" s="20">
        <f>ROUND(J2*M2*0.002205,1)</f>
        <v>10.1</v>
      </c>
    </row>
    <row r="3" spans="1:15">
      <c r="A3" s="21" t="s">
        <v>135</v>
      </c>
      <c r="B3" s="21">
        <v>1820</v>
      </c>
      <c r="C3" s="22">
        <v>0.51663134287699997</v>
      </c>
      <c r="D3" s="17">
        <v>0.25800000000000001</v>
      </c>
      <c r="E3" s="17">
        <v>46.66</v>
      </c>
      <c r="F3" s="17">
        <v>1.78</v>
      </c>
      <c r="G3" s="17">
        <v>0.38</v>
      </c>
      <c r="H3" s="21">
        <v>1</v>
      </c>
      <c r="I3" s="17">
        <f>F3</f>
        <v>1.78</v>
      </c>
      <c r="J3" s="17">
        <f>G3</f>
        <v>0.38</v>
      </c>
      <c r="K3" s="21">
        <v>58479</v>
      </c>
      <c r="L3" s="21">
        <f>E3*D3*C3*12</f>
        <v>74.632233147951979</v>
      </c>
      <c r="M3" s="20">
        <f>ROUND(E3*D3*C3*102.79,0)</f>
        <v>639</v>
      </c>
      <c r="N3" s="20">
        <f>ROUND(I3*M3*0.002205,0)</f>
        <v>3</v>
      </c>
      <c r="O3" s="20">
        <f>ROUND(J3*M3*0.002205,1)</f>
        <v>0.5</v>
      </c>
    </row>
    <row r="4" spans="1:15">
      <c r="C4" s="22">
        <f>SUM(C2:C3)</f>
        <v>3.2035918713070002</v>
      </c>
      <c r="N4" s="21">
        <f>SUM(N2:N3)</f>
        <v>44</v>
      </c>
      <c r="O4" s="20">
        <f>SUM(O2:O3)</f>
        <v>10.6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O7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2.85546875" style="21" bestFit="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1800</v>
      </c>
      <c r="C2" s="22">
        <v>4.06310300387E-2</v>
      </c>
      <c r="D2" s="17">
        <v>0.182</v>
      </c>
      <c r="E2" s="17">
        <v>46.66</v>
      </c>
      <c r="F2" s="17">
        <v>1.25</v>
      </c>
      <c r="G2" s="17">
        <v>0.08</v>
      </c>
      <c r="H2" s="21">
        <v>1</v>
      </c>
      <c r="I2" s="17">
        <f>F2</f>
        <v>1.25</v>
      </c>
      <c r="J2" s="17">
        <f>G2</f>
        <v>0.08</v>
      </c>
      <c r="K2" s="21">
        <v>123</v>
      </c>
      <c r="L2" s="21">
        <f>E2*D2*C2*12</f>
        <v>4.1405229937469405</v>
      </c>
      <c r="M2" s="20">
        <f>ROUND(E2*D2*C2*102.79,0)</f>
        <v>35</v>
      </c>
      <c r="N2" s="20">
        <f>ROUND(I2*M2*0.002205,0)</f>
        <v>0</v>
      </c>
      <c r="O2" s="20">
        <f>ROUND(J2*M2*0.002205,1)</f>
        <v>0</v>
      </c>
    </row>
    <row r="3" spans="1:15">
      <c r="A3" s="21" t="s">
        <v>135</v>
      </c>
      <c r="B3" s="21">
        <v>1800</v>
      </c>
      <c r="C3" s="22">
        <v>0.951924768935</v>
      </c>
      <c r="D3" s="17">
        <v>0.127</v>
      </c>
      <c r="E3" s="17">
        <v>46.66</v>
      </c>
      <c r="F3" s="17">
        <v>1.25</v>
      </c>
      <c r="G3" s="17">
        <v>0.08</v>
      </c>
      <c r="H3" s="21">
        <v>1</v>
      </c>
      <c r="I3" s="17">
        <f t="shared" ref="I3:I6" si="0">F3</f>
        <v>1.25</v>
      </c>
      <c r="J3" s="17">
        <f t="shared" ref="J3:J6" si="1">G3</f>
        <v>0.08</v>
      </c>
      <c r="K3" s="21">
        <v>747</v>
      </c>
      <c r="L3" s="21">
        <f t="shared" ref="L3:L6" si="2">E3*D3*C3*12</f>
        <v>67.691218011004821</v>
      </c>
      <c r="M3" s="20">
        <f t="shared" ref="M3:M6" si="3">ROUND(E3*D3*C3*102.79,0)</f>
        <v>580</v>
      </c>
      <c r="N3" s="20">
        <f t="shared" ref="N3:N6" si="4">ROUND(I3*M3*0.002205,0)</f>
        <v>2</v>
      </c>
      <c r="O3" s="20">
        <f t="shared" ref="O3:O6" si="5">ROUND(J3*M3*0.002205,1)</f>
        <v>0.1</v>
      </c>
    </row>
    <row r="4" spans="1:15">
      <c r="A4" s="21" t="s">
        <v>135</v>
      </c>
      <c r="B4" s="21">
        <v>1800</v>
      </c>
      <c r="C4" s="22">
        <v>0.107756708783</v>
      </c>
      <c r="D4" s="17">
        <v>0.182</v>
      </c>
      <c r="E4" s="17">
        <v>46.66</v>
      </c>
      <c r="F4" s="17">
        <v>1.25</v>
      </c>
      <c r="G4" s="17">
        <v>0.08</v>
      </c>
      <c r="H4" s="21">
        <v>1</v>
      </c>
      <c r="I4" s="17">
        <f t="shared" si="0"/>
        <v>1.25</v>
      </c>
      <c r="J4" s="17">
        <f t="shared" si="1"/>
        <v>0.08</v>
      </c>
      <c r="K4" s="21">
        <v>123</v>
      </c>
      <c r="L4" s="21">
        <f t="shared" si="2"/>
        <v>10.980994821483479</v>
      </c>
      <c r="M4" s="20">
        <f t="shared" si="3"/>
        <v>94</v>
      </c>
      <c r="N4" s="20">
        <f t="shared" si="4"/>
        <v>0</v>
      </c>
      <c r="O4" s="20">
        <f t="shared" si="5"/>
        <v>0</v>
      </c>
    </row>
    <row r="5" spans="1:15">
      <c r="A5" s="21" t="s">
        <v>135</v>
      </c>
      <c r="B5" s="21">
        <v>1800</v>
      </c>
      <c r="C5" s="22">
        <v>4.6147602204199998E-3</v>
      </c>
      <c r="D5" s="17">
        <v>0.182</v>
      </c>
      <c r="E5" s="17">
        <v>46.66</v>
      </c>
      <c r="F5" s="17">
        <v>1.25</v>
      </c>
      <c r="G5" s="17">
        <v>0.08</v>
      </c>
      <c r="H5" s="21">
        <v>1</v>
      </c>
      <c r="I5" s="17">
        <f t="shared" si="0"/>
        <v>1.25</v>
      </c>
      <c r="J5" s="17">
        <f t="shared" si="1"/>
        <v>0.08</v>
      </c>
      <c r="K5" s="21">
        <v>31</v>
      </c>
      <c r="L5" s="21">
        <f t="shared" si="2"/>
        <v>0.47026917075639707</v>
      </c>
      <c r="M5" s="20">
        <f t="shared" si="3"/>
        <v>4</v>
      </c>
      <c r="N5" s="20">
        <f t="shared" si="4"/>
        <v>0</v>
      </c>
      <c r="O5" s="20">
        <f t="shared" si="5"/>
        <v>0</v>
      </c>
    </row>
    <row r="6" spans="1:15">
      <c r="A6" s="21" t="s">
        <v>135</v>
      </c>
      <c r="B6" s="21">
        <v>1800</v>
      </c>
      <c r="C6" s="22">
        <v>7.2161962010799996E-2</v>
      </c>
      <c r="D6" s="17">
        <v>0.127</v>
      </c>
      <c r="E6" s="17">
        <v>46.66</v>
      </c>
      <c r="F6" s="17">
        <v>1.25</v>
      </c>
      <c r="G6" s="17">
        <v>0.08</v>
      </c>
      <c r="H6" s="21">
        <v>1</v>
      </c>
      <c r="I6" s="17">
        <f t="shared" si="0"/>
        <v>1.25</v>
      </c>
      <c r="J6" s="17">
        <f t="shared" si="1"/>
        <v>0.08</v>
      </c>
      <c r="K6" s="21">
        <v>45</v>
      </c>
      <c r="L6" s="21">
        <f t="shared" si="2"/>
        <v>5.1314255726740665</v>
      </c>
      <c r="M6" s="20">
        <f t="shared" si="3"/>
        <v>44</v>
      </c>
      <c r="N6" s="20">
        <f t="shared" si="4"/>
        <v>0</v>
      </c>
      <c r="O6" s="20">
        <f t="shared" si="5"/>
        <v>0</v>
      </c>
    </row>
    <row r="7" spans="1:15">
      <c r="C7" s="22">
        <f>SUM(C2:C6)</f>
        <v>1.1770892299879201</v>
      </c>
      <c r="N7" s="21">
        <f>SUM(N2:N6)</f>
        <v>2</v>
      </c>
      <c r="O7" s="20">
        <f>SUM(O2:O6)</f>
        <v>0.1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4.710937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4.140625" style="21" customWidth="1"/>
    <col min="13" max="13" width="11.5703125" style="22" customWidth="1"/>
    <col min="14" max="14" width="8" style="22" bestFit="1" customWidth="1"/>
    <col min="15" max="16384" width="9.140625" style="20"/>
  </cols>
  <sheetData>
    <row r="1" spans="1:15" ht="30">
      <c r="A1" s="21" t="s">
        <v>144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6120</v>
      </c>
      <c r="C2" s="22">
        <v>2.13297306923E-2</v>
      </c>
      <c r="D2" s="17">
        <v>0.247</v>
      </c>
      <c r="E2" s="17">
        <v>46.66</v>
      </c>
      <c r="F2" s="17">
        <v>0</v>
      </c>
      <c r="G2" s="17">
        <v>0</v>
      </c>
      <c r="H2" s="21">
        <v>1</v>
      </c>
      <c r="I2" s="17">
        <f>F2</f>
        <v>0</v>
      </c>
      <c r="J2" s="17">
        <f>G2</f>
        <v>0</v>
      </c>
      <c r="K2" s="21">
        <v>17</v>
      </c>
      <c r="L2" s="21">
        <f>E2*D2*C2*12</f>
        <v>2.9499068738804559</v>
      </c>
      <c r="M2" s="20">
        <f>ROUND(E2*D2*C2*102.79,0)</f>
        <v>25</v>
      </c>
      <c r="N2" s="20">
        <f>ROUND(I2*M2*0.002205,0)</f>
        <v>0</v>
      </c>
      <c r="O2" s="20">
        <f>ROUND(J2*M2*0.002205,1)</f>
        <v>0</v>
      </c>
    </row>
    <row r="3" spans="1:15">
      <c r="A3" s="21" t="s">
        <v>135</v>
      </c>
      <c r="B3" s="21">
        <v>1700</v>
      </c>
      <c r="C3" s="22">
        <v>3.6226258993700002E-2</v>
      </c>
      <c r="D3" s="17">
        <v>0.78600000000000003</v>
      </c>
      <c r="E3" s="17">
        <v>46.66</v>
      </c>
      <c r="F3" s="17">
        <v>1.8</v>
      </c>
      <c r="G3" s="17">
        <v>0.47799999999999998</v>
      </c>
      <c r="H3" s="21">
        <v>1</v>
      </c>
      <c r="I3" s="17">
        <f t="shared" ref="I3:I8" si="0">F3</f>
        <v>1.8</v>
      </c>
      <c r="J3" s="17">
        <f t="shared" ref="J3:J8" si="1">G3</f>
        <v>0.47799999999999998</v>
      </c>
      <c r="K3" s="21">
        <v>62</v>
      </c>
      <c r="L3" s="21">
        <f t="shared" ref="L3:L11" si="2">E3*D3*C3*12</f>
        <v>15.943072251501469</v>
      </c>
      <c r="M3" s="20">
        <f t="shared" ref="M3:M11" si="3">ROUND(E3*D3*C3*102.79,0)</f>
        <v>137</v>
      </c>
      <c r="N3" s="20">
        <f t="shared" ref="N3:N11" si="4">ROUND(I3*M3*0.002205,0)</f>
        <v>1</v>
      </c>
      <c r="O3" s="20">
        <f t="shared" ref="O3:O11" si="5">ROUND(J3*M3*0.002205,1)</f>
        <v>0.1</v>
      </c>
    </row>
    <row r="4" spans="1:15">
      <c r="A4" s="21" t="s">
        <v>135</v>
      </c>
      <c r="B4" s="21">
        <v>1700</v>
      </c>
      <c r="C4" s="22">
        <v>0.74931506245199997</v>
      </c>
      <c r="D4" s="17">
        <v>0.85599999999999998</v>
      </c>
      <c r="E4" s="17">
        <v>46.66</v>
      </c>
      <c r="F4" s="17">
        <v>1.8</v>
      </c>
      <c r="G4" s="17">
        <v>0.47799999999999998</v>
      </c>
      <c r="H4" s="21">
        <v>1</v>
      </c>
      <c r="I4" s="17">
        <f t="shared" si="0"/>
        <v>1.8</v>
      </c>
      <c r="J4" s="17">
        <f t="shared" si="1"/>
        <v>0.47799999999999998</v>
      </c>
      <c r="K4" s="21">
        <v>1599</v>
      </c>
      <c r="L4" s="21">
        <f t="shared" si="2"/>
        <v>359.14035524151393</v>
      </c>
      <c r="M4" s="20">
        <f t="shared" si="3"/>
        <v>3076</v>
      </c>
      <c r="N4" s="20">
        <f t="shared" si="4"/>
        <v>12</v>
      </c>
      <c r="O4" s="20">
        <f t="shared" si="5"/>
        <v>3.2</v>
      </c>
    </row>
    <row r="5" spans="1:15">
      <c r="A5" s="21" t="s">
        <v>135</v>
      </c>
      <c r="B5" s="21">
        <v>1300</v>
      </c>
      <c r="C5" s="22">
        <v>3.8039936601900002E-3</v>
      </c>
      <c r="D5" s="17">
        <v>0.69199999999999995</v>
      </c>
      <c r="E5" s="17">
        <v>46.66</v>
      </c>
      <c r="F5" s="17">
        <v>2.1</v>
      </c>
      <c r="G5" s="17">
        <v>0.51600000000000001</v>
      </c>
      <c r="H5" s="21">
        <v>1</v>
      </c>
      <c r="I5" s="17">
        <f t="shared" si="0"/>
        <v>2.1</v>
      </c>
      <c r="J5" s="17">
        <f t="shared" si="1"/>
        <v>0.51600000000000001</v>
      </c>
      <c r="K5" s="21">
        <v>1399</v>
      </c>
      <c r="L5" s="21">
        <f t="shared" si="2"/>
        <v>1.4739130341078006</v>
      </c>
      <c r="M5" s="20">
        <f t="shared" si="3"/>
        <v>13</v>
      </c>
      <c r="N5" s="20">
        <f t="shared" si="4"/>
        <v>0</v>
      </c>
      <c r="O5" s="20">
        <f t="shared" si="5"/>
        <v>0</v>
      </c>
    </row>
    <row r="6" spans="1:15">
      <c r="A6" s="21" t="s">
        <v>135</v>
      </c>
      <c r="B6" s="21">
        <v>1300</v>
      </c>
      <c r="C6" s="22">
        <v>3.33638190396E-2</v>
      </c>
      <c r="D6" s="17">
        <v>0.67700000000000005</v>
      </c>
      <c r="E6" s="17">
        <v>46.66</v>
      </c>
      <c r="F6" s="17">
        <v>2.1</v>
      </c>
      <c r="G6" s="17">
        <v>0.51600000000000001</v>
      </c>
      <c r="H6" s="21">
        <v>1</v>
      </c>
      <c r="I6" s="17">
        <f t="shared" si="0"/>
        <v>2.1</v>
      </c>
      <c r="J6" s="17">
        <f t="shared" si="1"/>
        <v>0.51600000000000001</v>
      </c>
      <c r="K6" s="21">
        <v>186</v>
      </c>
      <c r="L6" s="21">
        <f t="shared" si="2"/>
        <v>12.647084089853967</v>
      </c>
      <c r="M6" s="20">
        <f t="shared" si="3"/>
        <v>108</v>
      </c>
      <c r="N6" s="20">
        <f t="shared" si="4"/>
        <v>1</v>
      </c>
      <c r="O6" s="20">
        <f t="shared" si="5"/>
        <v>0.1</v>
      </c>
    </row>
    <row r="7" spans="1:15">
      <c r="A7" s="21" t="s">
        <v>135</v>
      </c>
      <c r="B7" s="21">
        <v>1300</v>
      </c>
      <c r="C7" s="22">
        <v>1.3279424375500001E-2</v>
      </c>
      <c r="D7" s="17">
        <v>0.69199999999999995</v>
      </c>
      <c r="E7" s="17">
        <v>46.66</v>
      </c>
      <c r="F7" s="17">
        <v>2.1</v>
      </c>
      <c r="G7" s="17">
        <v>0.51600000000000001</v>
      </c>
      <c r="H7" s="21">
        <v>1</v>
      </c>
      <c r="I7" s="17">
        <f t="shared" si="0"/>
        <v>2.1</v>
      </c>
      <c r="J7" s="17">
        <f t="shared" si="1"/>
        <v>0.51600000000000001</v>
      </c>
      <c r="K7" s="21">
        <v>52341</v>
      </c>
      <c r="L7" s="21">
        <f t="shared" si="2"/>
        <v>5.1453073850603319</v>
      </c>
      <c r="M7" s="20">
        <f t="shared" si="3"/>
        <v>44</v>
      </c>
      <c r="N7" s="20">
        <f t="shared" si="4"/>
        <v>0</v>
      </c>
      <c r="O7" s="20">
        <f t="shared" si="5"/>
        <v>0.1</v>
      </c>
    </row>
    <row r="8" spans="1:15">
      <c r="A8" s="21" t="s">
        <v>135</v>
      </c>
      <c r="B8" s="21">
        <v>6120</v>
      </c>
      <c r="C8" s="22">
        <v>3.1993776384599999E-2</v>
      </c>
      <c r="D8" s="17">
        <v>0.30299999999999999</v>
      </c>
      <c r="E8" s="17">
        <v>46.66</v>
      </c>
      <c r="F8" s="17">
        <v>0</v>
      </c>
      <c r="G8" s="17">
        <v>0</v>
      </c>
      <c r="H8" s="21">
        <v>1</v>
      </c>
      <c r="I8" s="17">
        <f t="shared" si="0"/>
        <v>0</v>
      </c>
      <c r="J8" s="17">
        <f t="shared" si="1"/>
        <v>0</v>
      </c>
      <c r="K8" s="21">
        <v>3115</v>
      </c>
      <c r="L8" s="21">
        <f t="shared" si="2"/>
        <v>5.4279284477993643</v>
      </c>
      <c r="M8" s="20">
        <f t="shared" si="3"/>
        <v>46</v>
      </c>
      <c r="N8" s="20">
        <f t="shared" si="4"/>
        <v>0</v>
      </c>
      <c r="O8" s="20">
        <f t="shared" si="5"/>
        <v>0</v>
      </c>
    </row>
    <row r="9" spans="1:15">
      <c r="A9" s="21" t="s">
        <v>135</v>
      </c>
      <c r="B9" s="21">
        <v>1700</v>
      </c>
      <c r="C9" s="22">
        <v>6.1525896683999999E-2</v>
      </c>
      <c r="D9" s="17">
        <v>0.77</v>
      </c>
      <c r="E9" s="17">
        <v>46.66</v>
      </c>
      <c r="F9" s="17">
        <v>1.8</v>
      </c>
      <c r="G9" s="17">
        <v>0.47799999999999998</v>
      </c>
      <c r="H9" s="21">
        <v>0</v>
      </c>
      <c r="I9" s="17">
        <f>F9*0.7</f>
        <v>1.26</v>
      </c>
      <c r="J9" s="17">
        <f>G9*0.5</f>
        <v>0.23899999999999999</v>
      </c>
      <c r="K9" s="21">
        <v>2546</v>
      </c>
      <c r="L9" s="21">
        <f t="shared" si="2"/>
        <v>26.526176654905065</v>
      </c>
      <c r="M9" s="20">
        <f t="shared" si="3"/>
        <v>227</v>
      </c>
      <c r="N9" s="20">
        <f t="shared" si="4"/>
        <v>1</v>
      </c>
      <c r="O9" s="20">
        <f t="shared" si="5"/>
        <v>0.1</v>
      </c>
    </row>
    <row r="10" spans="1:15">
      <c r="A10" s="21" t="s">
        <v>135</v>
      </c>
      <c r="B10" s="21">
        <v>1700</v>
      </c>
      <c r="C10" s="22">
        <v>0.31753629343000001</v>
      </c>
      <c r="D10" s="17">
        <v>0.77</v>
      </c>
      <c r="E10" s="17">
        <v>46.66</v>
      </c>
      <c r="F10" s="17">
        <v>1.8</v>
      </c>
      <c r="G10" s="17">
        <v>0.47799999999999998</v>
      </c>
      <c r="H10" s="21">
        <v>1</v>
      </c>
      <c r="I10" s="17">
        <f t="shared" ref="I10:I11" si="6">F10</f>
        <v>1.8</v>
      </c>
      <c r="J10" s="17">
        <f t="shared" ref="J10:J11" si="7">G10</f>
        <v>0.47799999999999998</v>
      </c>
      <c r="K10" s="21">
        <v>43449</v>
      </c>
      <c r="L10" s="21">
        <f t="shared" si="2"/>
        <v>136.90208949134069</v>
      </c>
      <c r="M10" s="20">
        <f t="shared" si="3"/>
        <v>1173</v>
      </c>
      <c r="N10" s="20">
        <f t="shared" si="4"/>
        <v>5</v>
      </c>
      <c r="O10" s="20">
        <f t="shared" si="5"/>
        <v>1.2</v>
      </c>
    </row>
    <row r="11" spans="1:15">
      <c r="A11" s="21" t="s">
        <v>135</v>
      </c>
      <c r="B11" s="21">
        <v>1300</v>
      </c>
      <c r="C11" s="22">
        <v>2.9128939180899998E-4</v>
      </c>
      <c r="D11" s="17">
        <v>0.67700000000000005</v>
      </c>
      <c r="E11" s="17">
        <v>46.66</v>
      </c>
      <c r="F11" s="17">
        <v>2.1</v>
      </c>
      <c r="G11" s="17">
        <v>0.51600000000000001</v>
      </c>
      <c r="H11" s="21">
        <v>1</v>
      </c>
      <c r="I11" s="17">
        <f t="shared" si="6"/>
        <v>2.1</v>
      </c>
      <c r="J11" s="17">
        <f t="shared" si="7"/>
        <v>0.51600000000000001</v>
      </c>
      <c r="K11" s="21">
        <v>47</v>
      </c>
      <c r="L11" s="21">
        <f t="shared" si="2"/>
        <v>0.1104178579891677</v>
      </c>
      <c r="M11" s="20">
        <f t="shared" si="3"/>
        <v>1</v>
      </c>
      <c r="N11" s="20">
        <f t="shared" si="4"/>
        <v>0</v>
      </c>
      <c r="O11" s="20">
        <f t="shared" si="5"/>
        <v>0</v>
      </c>
    </row>
    <row r="12" spans="1:15">
      <c r="C12" s="22">
        <f>SUM(C2:C11)</f>
        <v>1.268665545103699</v>
      </c>
      <c r="N12" s="21">
        <f>SUM(N2:N11)</f>
        <v>20</v>
      </c>
      <c r="O12" s="20">
        <f>SUM(O2:O11)</f>
        <v>4.8000000000000007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O7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4" style="2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1820</v>
      </c>
      <c r="C2" s="22">
        <v>0.82459011344499999</v>
      </c>
      <c r="D2" s="17">
        <v>0.25800000000000001</v>
      </c>
      <c r="E2" s="17">
        <v>46.66</v>
      </c>
      <c r="F2" s="17">
        <v>1.78</v>
      </c>
      <c r="G2" s="17">
        <v>0.38</v>
      </c>
      <c r="H2" s="21">
        <v>1</v>
      </c>
      <c r="I2" s="17">
        <f>F2</f>
        <v>1.78</v>
      </c>
      <c r="J2" s="17">
        <f>G2</f>
        <v>0.38</v>
      </c>
      <c r="K2" s="21">
        <v>58479</v>
      </c>
      <c r="L2" s="21">
        <f>E2*D2*C2*12</f>
        <v>119.11976005059211</v>
      </c>
      <c r="M2" s="20">
        <f>ROUND(E2*D2*C2*102.79,0)</f>
        <v>1020</v>
      </c>
      <c r="N2" s="20">
        <f>ROUND(I2*M2*0.002205,0)</f>
        <v>4</v>
      </c>
      <c r="O2" s="20">
        <f>ROUND(J2*M2*0.002205,1)</f>
        <v>0.9</v>
      </c>
    </row>
    <row r="3" spans="1:15">
      <c r="A3" s="21" t="s">
        <v>135</v>
      </c>
      <c r="B3" s="21">
        <v>1700</v>
      </c>
      <c r="C3" s="22">
        <v>0.30675113312199997</v>
      </c>
      <c r="D3" s="17">
        <v>0.77</v>
      </c>
      <c r="E3" s="17">
        <v>46.66</v>
      </c>
      <c r="F3" s="17">
        <v>1.8</v>
      </c>
      <c r="G3" s="17">
        <v>0.47799999999999998</v>
      </c>
      <c r="H3" s="21">
        <v>1</v>
      </c>
      <c r="I3" s="17">
        <f t="shared" ref="I3:I6" si="0">F3</f>
        <v>1.8</v>
      </c>
      <c r="J3" s="17">
        <f t="shared" ref="J3:J6" si="1">G3</f>
        <v>0.47799999999999998</v>
      </c>
      <c r="K3" s="21">
        <v>43449</v>
      </c>
      <c r="L3" s="21">
        <f t="shared" ref="L3:L6" si="2">E3*D3*C3*12</f>
        <v>132.25219273240606</v>
      </c>
      <c r="M3" s="20">
        <f t="shared" ref="M3:M6" si="3">ROUND(E3*D3*C3*102.79,0)</f>
        <v>1133</v>
      </c>
      <c r="N3" s="20">
        <f t="shared" ref="N3:N6" si="4">ROUND(I3*M3*0.002205,0)</f>
        <v>4</v>
      </c>
      <c r="O3" s="20">
        <f t="shared" ref="O3:O6" si="5">ROUND(J3*M3*0.002205,1)</f>
        <v>1.2</v>
      </c>
    </row>
    <row r="4" spans="1:15">
      <c r="A4" s="21" t="s">
        <v>135</v>
      </c>
      <c r="B4" s="21">
        <v>1700</v>
      </c>
      <c r="C4" s="22">
        <v>7.2499273190199998E-2</v>
      </c>
      <c r="D4" s="17">
        <v>0.78600000000000003</v>
      </c>
      <c r="E4" s="17">
        <v>46.66</v>
      </c>
      <c r="F4" s="17">
        <v>1.8</v>
      </c>
      <c r="G4" s="17">
        <v>0.47799999999999998</v>
      </c>
      <c r="H4" s="21">
        <v>1</v>
      </c>
      <c r="I4" s="17">
        <f t="shared" si="0"/>
        <v>1.8</v>
      </c>
      <c r="J4" s="17">
        <f t="shared" si="1"/>
        <v>0.47799999999999998</v>
      </c>
      <c r="K4" s="21">
        <v>359</v>
      </c>
      <c r="L4" s="21">
        <f t="shared" si="2"/>
        <v>31.906721333100233</v>
      </c>
      <c r="M4" s="20">
        <f t="shared" si="3"/>
        <v>273</v>
      </c>
      <c r="N4" s="20">
        <f t="shared" si="4"/>
        <v>1</v>
      </c>
      <c r="O4" s="20">
        <f t="shared" si="5"/>
        <v>0.3</v>
      </c>
    </row>
    <row r="5" spans="1:15">
      <c r="A5" s="21" t="s">
        <v>135</v>
      </c>
      <c r="B5" s="21">
        <v>8340</v>
      </c>
      <c r="C5" s="22">
        <v>0.13106966019999999</v>
      </c>
      <c r="D5" s="17">
        <v>0.28599999999999998</v>
      </c>
      <c r="E5" s="17">
        <v>46.66</v>
      </c>
      <c r="F5" s="17">
        <v>1.77</v>
      </c>
      <c r="G5" s="17">
        <v>0.17699999999999999</v>
      </c>
      <c r="H5" s="21">
        <v>1</v>
      </c>
      <c r="I5" s="17">
        <f t="shared" si="0"/>
        <v>1.77</v>
      </c>
      <c r="J5" s="17">
        <f t="shared" si="1"/>
        <v>0.17699999999999999</v>
      </c>
      <c r="K5" s="21">
        <v>65</v>
      </c>
      <c r="L5" s="21">
        <f t="shared" si="2"/>
        <v>20.989117903806619</v>
      </c>
      <c r="M5" s="20">
        <f t="shared" si="3"/>
        <v>180</v>
      </c>
      <c r="N5" s="20">
        <f t="shared" si="4"/>
        <v>1</v>
      </c>
      <c r="O5" s="20">
        <f t="shared" si="5"/>
        <v>0.1</v>
      </c>
    </row>
    <row r="6" spans="1:15">
      <c r="A6" s="21" t="s">
        <v>135</v>
      </c>
      <c r="B6" s="21">
        <v>8340</v>
      </c>
      <c r="C6" s="22">
        <v>0.59490416682699998</v>
      </c>
      <c r="D6" s="17">
        <v>0.25800000000000001</v>
      </c>
      <c r="E6" s="17">
        <v>46.66</v>
      </c>
      <c r="F6" s="17">
        <v>1.77</v>
      </c>
      <c r="G6" s="17">
        <v>0.17699999999999999</v>
      </c>
      <c r="H6" s="21">
        <v>1</v>
      </c>
      <c r="I6" s="17">
        <f t="shared" si="0"/>
        <v>1.77</v>
      </c>
      <c r="J6" s="17">
        <f t="shared" si="1"/>
        <v>0.17699999999999999</v>
      </c>
      <c r="K6" s="21">
        <v>3986</v>
      </c>
      <c r="L6" s="21">
        <f t="shared" si="2"/>
        <v>85.939475201161642</v>
      </c>
      <c r="M6" s="20">
        <f t="shared" si="3"/>
        <v>736</v>
      </c>
      <c r="N6" s="20">
        <f t="shared" si="4"/>
        <v>3</v>
      </c>
      <c r="O6" s="20">
        <f t="shared" si="5"/>
        <v>0.3</v>
      </c>
    </row>
    <row r="7" spans="1:15">
      <c r="C7" s="22">
        <f>SUM(C2:C6)</f>
        <v>1.9298143467841999</v>
      </c>
      <c r="N7" s="21">
        <f>SUM(N2:N6)</f>
        <v>13</v>
      </c>
      <c r="O7" s="20">
        <f>SUM(O2:O6)</f>
        <v>2.8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1" bestFit="1" customWidth="1"/>
    <col min="9" max="10" width="9" style="22" customWidth="1"/>
    <col min="11" max="11" width="12.28515625" style="21" bestFit="1" customWidth="1"/>
    <col min="12" max="12" width="12.85546875" bestFit="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22" t="s">
        <v>127</v>
      </c>
      <c r="E1" s="22" t="s">
        <v>132</v>
      </c>
      <c r="F1" s="22" t="s">
        <v>128</v>
      </c>
      <c r="G1" s="22" t="s">
        <v>129</v>
      </c>
      <c r="H1" s="21" t="s">
        <v>131</v>
      </c>
      <c r="I1" s="22" t="s">
        <v>136</v>
      </c>
      <c r="J1" s="22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1820</v>
      </c>
      <c r="C2" s="22">
        <v>0.108395562734</v>
      </c>
      <c r="D2" s="17">
        <v>0.25800000000000001</v>
      </c>
      <c r="E2" s="17">
        <v>46.66</v>
      </c>
      <c r="F2" s="17">
        <v>1.78</v>
      </c>
      <c r="G2" s="17">
        <v>0.38</v>
      </c>
      <c r="H2" s="21">
        <v>1</v>
      </c>
      <c r="I2" s="17">
        <f>F2</f>
        <v>1.78</v>
      </c>
      <c r="J2" s="17">
        <f>G2</f>
        <v>0.38</v>
      </c>
      <c r="K2" s="21">
        <v>58479</v>
      </c>
      <c r="L2" s="21">
        <f>E2*D2*C2*12</f>
        <v>15.658753619393492</v>
      </c>
      <c r="M2" s="20">
        <f>ROUND(E2*D2*C2*102.79,0)</f>
        <v>134</v>
      </c>
      <c r="N2" s="20">
        <f>ROUND(I2*M2*0.002205,0)</f>
        <v>1</v>
      </c>
      <c r="O2" s="20">
        <f>ROUND(J2*M2*0.002205,1)</f>
        <v>0.1</v>
      </c>
    </row>
    <row r="3" spans="1:15">
      <c r="A3" s="21" t="s">
        <v>135</v>
      </c>
      <c r="B3" s="21">
        <v>8340</v>
      </c>
      <c r="C3" s="22">
        <v>3.89255419449E-3</v>
      </c>
      <c r="D3" s="17">
        <v>0.28599999999999998</v>
      </c>
      <c r="E3" s="17">
        <v>46.66</v>
      </c>
      <c r="F3" s="17">
        <v>1.77</v>
      </c>
      <c r="G3" s="17">
        <v>0.17699999999999999</v>
      </c>
      <c r="H3" s="21">
        <v>1</v>
      </c>
      <c r="I3" s="17">
        <f t="shared" ref="I3:I5" si="0">F3</f>
        <v>1.77</v>
      </c>
      <c r="J3" s="17">
        <f t="shared" ref="J3:J5" si="1">G3</f>
        <v>0.17699999999999999</v>
      </c>
      <c r="K3" s="21">
        <v>65</v>
      </c>
      <c r="L3" s="21">
        <f t="shared" ref="L3:L5" si="2">E3*D3*C3*12</f>
        <v>0.62334241814954838</v>
      </c>
      <c r="M3" s="20">
        <f t="shared" ref="M3:M5" si="3">ROUND(E3*D3*C3*102.79,0)</f>
        <v>5</v>
      </c>
      <c r="N3" s="20">
        <f t="shared" ref="N3:N5" si="4">ROUND(I3*M3*0.002205,0)</f>
        <v>0</v>
      </c>
      <c r="O3" s="20">
        <f t="shared" ref="O3:O5" si="5">ROUND(J3*M3*0.002205,1)</f>
        <v>0</v>
      </c>
    </row>
    <row r="4" spans="1:15">
      <c r="A4" s="21" t="s">
        <v>135</v>
      </c>
      <c r="B4" s="21">
        <v>8340</v>
      </c>
      <c r="C4" s="22">
        <v>0.36862963560899997</v>
      </c>
      <c r="D4" s="17">
        <v>0.25800000000000001</v>
      </c>
      <c r="E4" s="17">
        <v>46.66</v>
      </c>
      <c r="F4" s="17">
        <v>1.77</v>
      </c>
      <c r="G4" s="17">
        <v>0.17699999999999999</v>
      </c>
      <c r="H4" s="21">
        <v>1</v>
      </c>
      <c r="I4" s="17">
        <f t="shared" si="0"/>
        <v>1.77</v>
      </c>
      <c r="J4" s="17">
        <f t="shared" si="1"/>
        <v>0.17699999999999999</v>
      </c>
      <c r="K4" s="21">
        <v>3986</v>
      </c>
      <c r="L4" s="21">
        <f t="shared" si="2"/>
        <v>53.252001237109354</v>
      </c>
      <c r="M4" s="20">
        <f t="shared" si="3"/>
        <v>456</v>
      </c>
      <c r="N4" s="20">
        <f t="shared" si="4"/>
        <v>2</v>
      </c>
      <c r="O4" s="20">
        <f t="shared" si="5"/>
        <v>0.2</v>
      </c>
    </row>
    <row r="5" spans="1:15">
      <c r="A5" s="21" t="s">
        <v>135</v>
      </c>
      <c r="B5" s="21">
        <v>1820</v>
      </c>
      <c r="C5" s="22">
        <v>0.431492732258</v>
      </c>
      <c r="D5" s="17">
        <v>0.24</v>
      </c>
      <c r="E5" s="17">
        <v>46.66</v>
      </c>
      <c r="F5" s="17">
        <v>1.78</v>
      </c>
      <c r="G5" s="17">
        <v>0.38</v>
      </c>
      <c r="H5" s="21">
        <v>1</v>
      </c>
      <c r="I5" s="17">
        <f t="shared" si="0"/>
        <v>1.78</v>
      </c>
      <c r="J5" s="17">
        <f t="shared" si="1"/>
        <v>0.38</v>
      </c>
      <c r="K5" s="21">
        <v>545</v>
      </c>
      <c r="L5" s="21">
        <f t="shared" si="2"/>
        <v>57.984338555015839</v>
      </c>
      <c r="M5" s="20">
        <f t="shared" si="3"/>
        <v>497</v>
      </c>
      <c r="N5" s="20">
        <f t="shared" si="4"/>
        <v>2</v>
      </c>
      <c r="O5" s="20">
        <f t="shared" si="5"/>
        <v>0.4</v>
      </c>
    </row>
    <row r="6" spans="1:15">
      <c r="C6" s="22">
        <f>SUM(C2:C5)</f>
        <v>0.91241048479548992</v>
      </c>
      <c r="N6" s="21">
        <f>SUM(N2:N5)</f>
        <v>5</v>
      </c>
      <c r="O6" s="20">
        <f>SUM(O2:O5)</f>
        <v>0.70000000000000007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4.7109375" style="22" bestFit="1" customWidth="1"/>
    <col min="4" max="4" width="6.5703125" style="17" bestFit="1" customWidth="1"/>
    <col min="5" max="5" width="13.5703125" style="17" bestFit="1" customWidth="1"/>
    <col min="6" max="6" width="9.28515625" style="17" bestFit="1" customWidth="1"/>
    <col min="7" max="7" width="9" style="17" bestFit="1" customWidth="1"/>
    <col min="8" max="8" width="11.140625" style="21" bestFit="1" customWidth="1"/>
    <col min="9" max="10" width="9" style="17" customWidth="1"/>
    <col min="11" max="11" width="12.28515625" style="21" bestFit="1" customWidth="1"/>
    <col min="12" max="12" width="14.140625" customWidth="1"/>
    <col min="13" max="13" width="11.5703125" customWidth="1"/>
    <col min="15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1700</v>
      </c>
      <c r="C2" s="22">
        <v>0.11094726214599999</v>
      </c>
      <c r="D2" s="17">
        <v>0.78600000000000003</v>
      </c>
      <c r="E2" s="17">
        <v>46.66</v>
      </c>
      <c r="F2" s="17">
        <v>1.8</v>
      </c>
      <c r="G2" s="17">
        <v>0.47799999999999998</v>
      </c>
      <c r="H2" s="21">
        <v>1</v>
      </c>
      <c r="I2" s="17">
        <f>F2</f>
        <v>1.8</v>
      </c>
      <c r="J2" s="17">
        <f>G2</f>
        <v>0.47799999999999998</v>
      </c>
      <c r="K2" s="21">
        <v>17788</v>
      </c>
      <c r="L2" s="21">
        <f>E2*D2*C2*12</f>
        <v>48.827570542339615</v>
      </c>
      <c r="M2" s="20">
        <f>ROUND(E2*D2*C2*102.79,0)</f>
        <v>418</v>
      </c>
      <c r="N2" s="20">
        <f>ROUND(I2*M2*0.002205,0)</f>
        <v>2</v>
      </c>
      <c r="O2" s="20">
        <f>ROUND(J2*M2*0.002205,1)</f>
        <v>0.4</v>
      </c>
    </row>
    <row r="3" spans="1:15">
      <c r="A3" s="21" t="s">
        <v>135</v>
      </c>
      <c r="B3" s="21">
        <v>1400</v>
      </c>
      <c r="C3" s="22">
        <v>3.9576280108600002</v>
      </c>
      <c r="D3" s="17">
        <v>0.89</v>
      </c>
      <c r="E3" s="17">
        <v>46.66</v>
      </c>
      <c r="F3" s="17">
        <v>1.93</v>
      </c>
      <c r="G3" s="17">
        <v>0.497</v>
      </c>
      <c r="H3" s="21">
        <v>1</v>
      </c>
      <c r="I3" s="17">
        <f t="shared" ref="I3:I5" si="0">F3</f>
        <v>1.93</v>
      </c>
      <c r="J3" s="17">
        <f t="shared" ref="J3:J5" si="1">G3</f>
        <v>0.497</v>
      </c>
      <c r="K3" s="21">
        <v>48579</v>
      </c>
      <c r="L3" s="21">
        <f t="shared" ref="L3:L23" si="2">E3*D3*C3*12</f>
        <v>1972.2000174982509</v>
      </c>
      <c r="M3" s="20">
        <f t="shared" ref="M3:M23" si="3">ROUND(E3*D3*C3*102.79,0)</f>
        <v>16894</v>
      </c>
      <c r="N3" s="20">
        <f t="shared" ref="N3:N23" si="4">ROUND(I3*M3*0.002205,0)</f>
        <v>72</v>
      </c>
      <c r="O3" s="20">
        <f t="shared" ref="O3:O23" si="5">ROUND(J3*M3*0.002205,1)</f>
        <v>18.5</v>
      </c>
    </row>
    <row r="4" spans="1:15">
      <c r="A4" s="21" t="s">
        <v>135</v>
      </c>
      <c r="B4" s="21">
        <v>1400</v>
      </c>
      <c r="C4" s="22">
        <v>7.0040967750399998</v>
      </c>
      <c r="D4" s="17">
        <v>0.88800000000000001</v>
      </c>
      <c r="E4" s="17">
        <v>46.66</v>
      </c>
      <c r="F4" s="17">
        <v>1.93</v>
      </c>
      <c r="G4" s="17">
        <v>0.497</v>
      </c>
      <c r="H4" s="21">
        <v>1</v>
      </c>
      <c r="I4" s="17">
        <f t="shared" si="0"/>
        <v>1.93</v>
      </c>
      <c r="J4" s="17">
        <f t="shared" si="1"/>
        <v>0.497</v>
      </c>
      <c r="K4" s="21">
        <v>11877</v>
      </c>
      <c r="L4" s="21">
        <f t="shared" si="2"/>
        <v>3482.4996732569921</v>
      </c>
      <c r="M4" s="20">
        <f t="shared" si="3"/>
        <v>29831</v>
      </c>
      <c r="N4" s="20">
        <f t="shared" si="4"/>
        <v>127</v>
      </c>
      <c r="O4" s="20">
        <f t="shared" si="5"/>
        <v>32.700000000000003</v>
      </c>
    </row>
    <row r="5" spans="1:15">
      <c r="A5" s="21" t="s">
        <v>135</v>
      </c>
      <c r="B5" s="21">
        <v>1200</v>
      </c>
      <c r="C5" s="22">
        <v>7.4836697220700002E-3</v>
      </c>
      <c r="D5" s="17">
        <v>0.38900000000000001</v>
      </c>
      <c r="E5" s="17">
        <v>46.66</v>
      </c>
      <c r="F5" s="17">
        <v>2.23</v>
      </c>
      <c r="G5" s="17">
        <v>0.316</v>
      </c>
      <c r="H5" s="21">
        <v>1</v>
      </c>
      <c r="I5" s="17">
        <f t="shared" si="0"/>
        <v>2.23</v>
      </c>
      <c r="J5" s="17">
        <f t="shared" si="1"/>
        <v>0.316</v>
      </c>
      <c r="K5" s="21">
        <v>36</v>
      </c>
      <c r="L5" s="21">
        <f t="shared" si="2"/>
        <v>1.6300097204539781</v>
      </c>
      <c r="M5" s="20">
        <f t="shared" si="3"/>
        <v>14</v>
      </c>
      <c r="N5" s="20">
        <f t="shared" si="4"/>
        <v>0</v>
      </c>
      <c r="O5" s="20">
        <f t="shared" si="5"/>
        <v>0</v>
      </c>
    </row>
    <row r="6" spans="1:15">
      <c r="A6" s="21" t="s">
        <v>135</v>
      </c>
      <c r="B6" s="21">
        <v>1200</v>
      </c>
      <c r="C6" s="22">
        <v>9.3180302271000007E-2</v>
      </c>
      <c r="D6" s="17">
        <v>0.38900000000000001</v>
      </c>
      <c r="E6" s="17">
        <v>46.66</v>
      </c>
      <c r="F6" s="17">
        <v>2.23</v>
      </c>
      <c r="G6" s="17">
        <v>0.316</v>
      </c>
      <c r="H6" s="21">
        <v>0</v>
      </c>
      <c r="I6" s="17">
        <f>F6*0.7</f>
        <v>1.5609999999999999</v>
      </c>
      <c r="J6" s="17">
        <f>G6*0.5</f>
        <v>0.158</v>
      </c>
      <c r="K6" s="21">
        <v>123</v>
      </c>
      <c r="L6" s="21">
        <f t="shared" si="2"/>
        <v>20.295497275707966</v>
      </c>
      <c r="M6" s="20">
        <f t="shared" si="3"/>
        <v>174</v>
      </c>
      <c r="N6" s="20">
        <f t="shared" si="4"/>
        <v>1</v>
      </c>
      <c r="O6" s="20">
        <f t="shared" si="5"/>
        <v>0.1</v>
      </c>
    </row>
    <row r="7" spans="1:15">
      <c r="A7" s="21" t="s">
        <v>135</v>
      </c>
      <c r="B7" s="21">
        <v>1300</v>
      </c>
      <c r="C7" s="22">
        <v>0.87294486052700004</v>
      </c>
      <c r="D7" s="17">
        <v>0.69199999999999995</v>
      </c>
      <c r="E7" s="17">
        <v>46.66</v>
      </c>
      <c r="F7" s="17">
        <v>2.1</v>
      </c>
      <c r="G7" s="17">
        <v>0.51600000000000001</v>
      </c>
      <c r="H7" s="21">
        <v>1</v>
      </c>
      <c r="I7" s="17">
        <f>F7</f>
        <v>2.1</v>
      </c>
      <c r="J7" s="17">
        <f>G7</f>
        <v>0.51600000000000001</v>
      </c>
      <c r="K7" s="21">
        <v>2865</v>
      </c>
      <c r="L7" s="21">
        <f t="shared" si="2"/>
        <v>338.23526612394426</v>
      </c>
      <c r="M7" s="20">
        <f t="shared" si="3"/>
        <v>2897</v>
      </c>
      <c r="N7" s="20">
        <f t="shared" si="4"/>
        <v>13</v>
      </c>
      <c r="O7" s="20">
        <f t="shared" si="5"/>
        <v>3.3</v>
      </c>
    </row>
    <row r="8" spans="1:15">
      <c r="A8" s="21" t="s">
        <v>135</v>
      </c>
      <c r="B8" s="21">
        <v>1300</v>
      </c>
      <c r="C8" s="22">
        <v>0.12739437103199999</v>
      </c>
      <c r="D8" s="17">
        <v>0.69199999999999995</v>
      </c>
      <c r="E8" s="17">
        <v>46.66</v>
      </c>
      <c r="F8" s="17">
        <v>2.1</v>
      </c>
      <c r="G8" s="17">
        <v>0.51600000000000001</v>
      </c>
      <c r="H8" s="21">
        <v>0</v>
      </c>
      <c r="I8" s="17">
        <f>F8*0.7</f>
        <v>1.47</v>
      </c>
      <c r="J8" s="17">
        <f>G8*0.5</f>
        <v>0.25800000000000001</v>
      </c>
      <c r="K8" s="21">
        <v>261</v>
      </c>
      <c r="L8" s="21">
        <f t="shared" si="2"/>
        <v>49.360814109940307</v>
      </c>
      <c r="M8" s="20">
        <f t="shared" si="3"/>
        <v>423</v>
      </c>
      <c r="N8" s="20">
        <f t="shared" si="4"/>
        <v>1</v>
      </c>
      <c r="O8" s="20">
        <f t="shared" si="5"/>
        <v>0.2</v>
      </c>
    </row>
    <row r="9" spans="1:15">
      <c r="A9" s="21" t="s">
        <v>135</v>
      </c>
      <c r="B9" s="21">
        <v>1200</v>
      </c>
      <c r="C9" s="22">
        <v>0.55046788938500002</v>
      </c>
      <c r="D9" s="17">
        <v>0.34699999999999998</v>
      </c>
      <c r="E9" s="17">
        <v>46.66</v>
      </c>
      <c r="F9" s="17">
        <v>2.23</v>
      </c>
      <c r="G9" s="17">
        <v>0.316</v>
      </c>
      <c r="H9" s="21">
        <v>1</v>
      </c>
      <c r="I9" s="17">
        <f t="shared" ref="I9:I16" si="6">F9</f>
        <v>2.23</v>
      </c>
      <c r="J9" s="17">
        <f t="shared" ref="J9:J16" si="7">G9</f>
        <v>0.316</v>
      </c>
      <c r="K9" s="21">
        <v>1446</v>
      </c>
      <c r="L9" s="21">
        <f t="shared" si="2"/>
        <v>106.95163927668386</v>
      </c>
      <c r="M9" s="20">
        <f t="shared" si="3"/>
        <v>916</v>
      </c>
      <c r="N9" s="20">
        <f t="shared" si="4"/>
        <v>5</v>
      </c>
      <c r="O9" s="20">
        <f t="shared" si="5"/>
        <v>0.6</v>
      </c>
    </row>
    <row r="10" spans="1:15">
      <c r="A10" s="21" t="s">
        <v>135</v>
      </c>
      <c r="B10" s="21">
        <v>1300</v>
      </c>
      <c r="C10" s="22">
        <v>8.7057064807500001E-2</v>
      </c>
      <c r="D10" s="17">
        <v>0.67700000000000005</v>
      </c>
      <c r="E10" s="17">
        <v>46.66</v>
      </c>
      <c r="F10" s="17">
        <v>2.1</v>
      </c>
      <c r="G10" s="17">
        <v>0.51600000000000001</v>
      </c>
      <c r="H10" s="21">
        <v>1</v>
      </c>
      <c r="I10" s="17">
        <f t="shared" si="6"/>
        <v>2.1</v>
      </c>
      <c r="J10" s="17">
        <f t="shared" si="7"/>
        <v>0.51600000000000001</v>
      </c>
      <c r="K10" s="21">
        <v>180</v>
      </c>
      <c r="L10" s="21">
        <f t="shared" si="2"/>
        <v>33.000359399189421</v>
      </c>
      <c r="M10" s="20">
        <f t="shared" si="3"/>
        <v>283</v>
      </c>
      <c r="N10" s="20">
        <f t="shared" si="4"/>
        <v>1</v>
      </c>
      <c r="O10" s="20">
        <f t="shared" si="5"/>
        <v>0.3</v>
      </c>
    </row>
    <row r="11" spans="1:15">
      <c r="A11" s="21" t="s">
        <v>135</v>
      </c>
      <c r="B11" s="21">
        <v>1300</v>
      </c>
      <c r="C11" s="22">
        <v>0.82857697036099998</v>
      </c>
      <c r="D11" s="17">
        <v>0.67700000000000005</v>
      </c>
      <c r="E11" s="17">
        <v>46.66</v>
      </c>
      <c r="F11" s="17">
        <v>2.1</v>
      </c>
      <c r="G11" s="17">
        <v>0.51600000000000001</v>
      </c>
      <c r="H11" s="21">
        <v>1</v>
      </c>
      <c r="I11" s="17">
        <f t="shared" si="6"/>
        <v>2.1</v>
      </c>
      <c r="J11" s="17">
        <f t="shared" si="7"/>
        <v>0.51600000000000001</v>
      </c>
      <c r="K11" s="21">
        <v>20287</v>
      </c>
      <c r="L11" s="21">
        <f t="shared" si="2"/>
        <v>314.08522527454755</v>
      </c>
      <c r="M11" s="20">
        <f t="shared" si="3"/>
        <v>2690</v>
      </c>
      <c r="N11" s="20">
        <f t="shared" si="4"/>
        <v>12</v>
      </c>
      <c r="O11" s="20">
        <f t="shared" si="5"/>
        <v>3.1</v>
      </c>
    </row>
    <row r="12" spans="1:15">
      <c r="A12" s="21" t="s">
        <v>135</v>
      </c>
      <c r="B12" s="21">
        <v>1300</v>
      </c>
      <c r="C12" s="22">
        <v>17.9794902113</v>
      </c>
      <c r="D12" s="17">
        <v>0.69199999999999995</v>
      </c>
      <c r="E12" s="17">
        <v>46.66</v>
      </c>
      <c r="F12" s="17">
        <v>2.1</v>
      </c>
      <c r="G12" s="17">
        <v>0.51600000000000001</v>
      </c>
      <c r="H12" s="21">
        <v>1</v>
      </c>
      <c r="I12" s="17">
        <f t="shared" si="6"/>
        <v>2.1</v>
      </c>
      <c r="J12" s="17">
        <f t="shared" si="7"/>
        <v>0.51600000000000001</v>
      </c>
      <c r="K12" s="21">
        <v>66256</v>
      </c>
      <c r="L12" s="21">
        <f t="shared" si="2"/>
        <v>6966.4167021048779</v>
      </c>
      <c r="M12" s="20">
        <f t="shared" si="3"/>
        <v>59673</v>
      </c>
      <c r="N12" s="20">
        <f t="shared" si="4"/>
        <v>276</v>
      </c>
      <c r="O12" s="20">
        <f t="shared" si="5"/>
        <v>67.900000000000006</v>
      </c>
    </row>
    <row r="13" spans="1:15">
      <c r="A13" s="21" t="s">
        <v>135</v>
      </c>
      <c r="B13" s="21">
        <v>1200</v>
      </c>
      <c r="C13" s="22">
        <v>6.1875943054600002</v>
      </c>
      <c r="D13" s="17">
        <v>0.38900000000000001</v>
      </c>
      <c r="E13" s="17">
        <v>46.66</v>
      </c>
      <c r="F13" s="17">
        <v>2.23</v>
      </c>
      <c r="G13" s="17">
        <v>0.316</v>
      </c>
      <c r="H13" s="21">
        <v>1</v>
      </c>
      <c r="I13" s="17">
        <f t="shared" si="6"/>
        <v>2.23</v>
      </c>
      <c r="J13" s="17">
        <f t="shared" si="7"/>
        <v>0.316</v>
      </c>
      <c r="K13" s="21">
        <v>5042</v>
      </c>
      <c r="L13" s="21">
        <f t="shared" si="2"/>
        <v>1347.7129855666203</v>
      </c>
      <c r="M13" s="20">
        <f t="shared" si="3"/>
        <v>11544</v>
      </c>
      <c r="N13" s="20">
        <f t="shared" si="4"/>
        <v>57</v>
      </c>
      <c r="O13" s="20">
        <f t="shared" si="5"/>
        <v>8</v>
      </c>
    </row>
    <row r="14" spans="1:15">
      <c r="A14" s="21" t="s">
        <v>135</v>
      </c>
      <c r="B14" s="21">
        <v>1100</v>
      </c>
      <c r="C14" s="22">
        <v>2.3232418648499999</v>
      </c>
      <c r="D14" s="17">
        <v>0.28599999999999998</v>
      </c>
      <c r="E14" s="17">
        <v>46.66</v>
      </c>
      <c r="F14" s="17">
        <v>1.85</v>
      </c>
      <c r="G14" s="17">
        <v>0.22</v>
      </c>
      <c r="H14" s="21">
        <v>1</v>
      </c>
      <c r="I14" s="17">
        <f t="shared" si="6"/>
        <v>1.85</v>
      </c>
      <c r="J14" s="17">
        <f t="shared" si="7"/>
        <v>0.22</v>
      </c>
      <c r="K14" s="21">
        <v>2189</v>
      </c>
      <c r="L14" s="21">
        <f t="shared" si="2"/>
        <v>372.03726130050813</v>
      </c>
      <c r="M14" s="20">
        <f t="shared" si="3"/>
        <v>3187</v>
      </c>
      <c r="N14" s="20">
        <f t="shared" si="4"/>
        <v>13</v>
      </c>
      <c r="O14" s="20">
        <f t="shared" si="5"/>
        <v>1.5</v>
      </c>
    </row>
    <row r="15" spans="1:15">
      <c r="A15" s="21" t="s">
        <v>135</v>
      </c>
      <c r="B15" s="21">
        <v>1300</v>
      </c>
      <c r="C15" s="22">
        <v>2.8280296568800001</v>
      </c>
      <c r="D15" s="17">
        <v>0.69199999999999995</v>
      </c>
      <c r="E15" s="17">
        <v>46.66</v>
      </c>
      <c r="F15" s="17">
        <v>2.1</v>
      </c>
      <c r="G15" s="17">
        <v>0.51600000000000001</v>
      </c>
      <c r="H15" s="21">
        <v>1</v>
      </c>
      <c r="I15" s="17">
        <f t="shared" si="6"/>
        <v>2.1</v>
      </c>
      <c r="J15" s="17">
        <f t="shared" si="7"/>
        <v>0.51600000000000001</v>
      </c>
      <c r="K15" s="21">
        <v>3351</v>
      </c>
      <c r="L15" s="21">
        <f t="shared" si="2"/>
        <v>1095.7614929123329</v>
      </c>
      <c r="M15" s="20">
        <f t="shared" si="3"/>
        <v>9386</v>
      </c>
      <c r="N15" s="20">
        <f t="shared" si="4"/>
        <v>43</v>
      </c>
      <c r="O15" s="20">
        <f t="shared" si="5"/>
        <v>10.7</v>
      </c>
    </row>
    <row r="16" spans="1:15">
      <c r="A16" s="21" t="s">
        <v>135</v>
      </c>
      <c r="B16" s="21">
        <v>1200</v>
      </c>
      <c r="C16" s="22">
        <v>5.1758109387299998</v>
      </c>
      <c r="D16" s="17">
        <v>0.38900000000000001</v>
      </c>
      <c r="E16" s="17">
        <v>46.66</v>
      </c>
      <c r="F16" s="17">
        <v>2.23</v>
      </c>
      <c r="G16" s="17">
        <v>0.316</v>
      </c>
      <c r="H16" s="21">
        <v>1</v>
      </c>
      <c r="I16" s="17">
        <f t="shared" si="6"/>
        <v>2.23</v>
      </c>
      <c r="J16" s="17">
        <f t="shared" si="7"/>
        <v>0.316</v>
      </c>
      <c r="K16" s="21">
        <v>3703</v>
      </c>
      <c r="L16" s="21">
        <f t="shared" si="2"/>
        <v>1127.3375836565297</v>
      </c>
      <c r="M16" s="20">
        <f t="shared" si="3"/>
        <v>9657</v>
      </c>
      <c r="N16" s="20">
        <f t="shared" si="4"/>
        <v>47</v>
      </c>
      <c r="O16" s="20">
        <f t="shared" si="5"/>
        <v>6.7</v>
      </c>
    </row>
    <row r="17" spans="1:15">
      <c r="A17" s="21" t="s">
        <v>135</v>
      </c>
      <c r="B17" s="21">
        <v>1300</v>
      </c>
      <c r="C17" s="22">
        <v>0.124608792041</v>
      </c>
      <c r="D17" s="17">
        <v>0.69199999999999995</v>
      </c>
      <c r="E17" s="17">
        <v>46.66</v>
      </c>
      <c r="F17" s="17">
        <v>2.1</v>
      </c>
      <c r="G17" s="17">
        <v>0.51600000000000001</v>
      </c>
      <c r="H17" s="21">
        <v>0</v>
      </c>
      <c r="I17" s="17">
        <f>F17*0.7</f>
        <v>1.47</v>
      </c>
      <c r="J17" s="17">
        <f>G17*0.5</f>
        <v>0.25800000000000001</v>
      </c>
      <c r="K17" s="21">
        <v>359</v>
      </c>
      <c r="L17" s="21">
        <f t="shared" si="2"/>
        <v>48.281500749000934</v>
      </c>
      <c r="M17" s="20">
        <f t="shared" si="3"/>
        <v>414</v>
      </c>
      <c r="N17" s="20">
        <f t="shared" si="4"/>
        <v>1</v>
      </c>
      <c r="O17" s="20">
        <f t="shared" si="5"/>
        <v>0.2</v>
      </c>
    </row>
    <row r="18" spans="1:15">
      <c r="A18" s="21" t="s">
        <v>135</v>
      </c>
      <c r="B18" s="21">
        <v>1400</v>
      </c>
      <c r="C18" s="22">
        <v>0.76813480531099998</v>
      </c>
      <c r="D18" s="17">
        <v>0.88800000000000001</v>
      </c>
      <c r="E18" s="17">
        <v>46.66</v>
      </c>
      <c r="F18" s="17">
        <v>1.93</v>
      </c>
      <c r="G18" s="17">
        <v>0.497</v>
      </c>
      <c r="H18" s="21">
        <v>1</v>
      </c>
      <c r="I18" s="17">
        <f t="shared" ref="I18:I23" si="8">F18</f>
        <v>1.93</v>
      </c>
      <c r="J18" s="17">
        <f t="shared" ref="J18:J23" si="9">G18</f>
        <v>0.497</v>
      </c>
      <c r="K18" s="21">
        <v>1561</v>
      </c>
      <c r="L18" s="21">
        <f t="shared" si="2"/>
        <v>381.92350768848473</v>
      </c>
      <c r="M18" s="20">
        <f t="shared" si="3"/>
        <v>3271</v>
      </c>
      <c r="N18" s="20">
        <f t="shared" si="4"/>
        <v>14</v>
      </c>
      <c r="O18" s="20">
        <f t="shared" si="5"/>
        <v>3.6</v>
      </c>
    </row>
    <row r="19" spans="1:15">
      <c r="A19" s="21" t="s">
        <v>135</v>
      </c>
      <c r="B19" s="21">
        <v>1400</v>
      </c>
      <c r="C19" s="22">
        <v>0.11245032411399999</v>
      </c>
      <c r="D19" s="17">
        <v>0.89</v>
      </c>
      <c r="E19" s="17">
        <v>46.66</v>
      </c>
      <c r="F19" s="17">
        <v>1.93</v>
      </c>
      <c r="G19" s="17">
        <v>0.497</v>
      </c>
      <c r="H19" s="21">
        <v>1</v>
      </c>
      <c r="I19" s="17">
        <f t="shared" si="8"/>
        <v>1.93</v>
      </c>
      <c r="J19" s="17">
        <f t="shared" si="9"/>
        <v>0.497</v>
      </c>
      <c r="K19" s="21">
        <v>48579</v>
      </c>
      <c r="L19" s="21">
        <f t="shared" si="2"/>
        <v>56.037235075340682</v>
      </c>
      <c r="M19" s="20">
        <f t="shared" si="3"/>
        <v>480</v>
      </c>
      <c r="N19" s="20">
        <f t="shared" si="4"/>
        <v>2</v>
      </c>
      <c r="O19" s="20">
        <f t="shared" si="5"/>
        <v>0.5</v>
      </c>
    </row>
    <row r="20" spans="1:15">
      <c r="A20" s="21" t="s">
        <v>135</v>
      </c>
      <c r="B20" s="21">
        <v>1300</v>
      </c>
      <c r="C20" s="22">
        <v>0.31852571938000002</v>
      </c>
      <c r="D20" s="17">
        <v>0.69199999999999995</v>
      </c>
      <c r="E20" s="17">
        <v>46.66</v>
      </c>
      <c r="F20" s="17">
        <v>2.1</v>
      </c>
      <c r="G20" s="17">
        <v>0.51600000000000001</v>
      </c>
      <c r="H20" s="21">
        <v>1</v>
      </c>
      <c r="I20" s="17">
        <f t="shared" si="8"/>
        <v>2.1</v>
      </c>
      <c r="J20" s="17">
        <f t="shared" si="9"/>
        <v>0.51600000000000001</v>
      </c>
      <c r="K20" s="21">
        <v>66256</v>
      </c>
      <c r="L20" s="21">
        <f t="shared" si="2"/>
        <v>123.41745319031273</v>
      </c>
      <c r="M20" s="20">
        <f t="shared" si="3"/>
        <v>1057</v>
      </c>
      <c r="N20" s="20">
        <f t="shared" si="4"/>
        <v>5</v>
      </c>
      <c r="O20" s="20">
        <f t="shared" si="5"/>
        <v>1.2</v>
      </c>
    </row>
    <row r="21" spans="1:15">
      <c r="A21" s="21" t="s">
        <v>135</v>
      </c>
      <c r="B21" s="21">
        <v>1200</v>
      </c>
      <c r="C21" s="22">
        <v>0.45317756976500001</v>
      </c>
      <c r="D21" s="17">
        <v>0.38900000000000001</v>
      </c>
      <c r="E21" s="17">
        <v>46.66</v>
      </c>
      <c r="F21" s="17">
        <v>2.23</v>
      </c>
      <c r="G21" s="17">
        <v>0.316</v>
      </c>
      <c r="H21" s="21">
        <v>1</v>
      </c>
      <c r="I21" s="17">
        <f t="shared" si="8"/>
        <v>2.23</v>
      </c>
      <c r="J21" s="17">
        <f t="shared" si="9"/>
        <v>0.316</v>
      </c>
      <c r="K21" s="21">
        <v>5042</v>
      </c>
      <c r="L21" s="21">
        <f t="shared" si="2"/>
        <v>98.706098911636516</v>
      </c>
      <c r="M21" s="20">
        <f t="shared" si="3"/>
        <v>845</v>
      </c>
      <c r="N21" s="20">
        <f t="shared" si="4"/>
        <v>4</v>
      </c>
      <c r="O21" s="20">
        <f t="shared" si="5"/>
        <v>0.6</v>
      </c>
    </row>
    <row r="22" spans="1:15">
      <c r="A22" s="21" t="s">
        <v>135</v>
      </c>
      <c r="B22" s="21">
        <v>1200</v>
      </c>
      <c r="C22" s="22">
        <v>6.8564230725499997E-2</v>
      </c>
      <c r="D22" s="17">
        <v>0.38900000000000001</v>
      </c>
      <c r="E22" s="17">
        <v>46.66</v>
      </c>
      <c r="F22" s="17">
        <v>2.23</v>
      </c>
      <c r="G22" s="17">
        <v>0.316</v>
      </c>
      <c r="H22" s="21">
        <v>1</v>
      </c>
      <c r="I22" s="17">
        <f t="shared" si="8"/>
        <v>2.23</v>
      </c>
      <c r="J22" s="17">
        <f t="shared" si="9"/>
        <v>0.316</v>
      </c>
      <c r="K22" s="21">
        <v>5042</v>
      </c>
      <c r="L22" s="21">
        <f t="shared" si="2"/>
        <v>14.93389830238274</v>
      </c>
      <c r="M22" s="20">
        <f t="shared" si="3"/>
        <v>128</v>
      </c>
      <c r="N22" s="20">
        <f t="shared" si="4"/>
        <v>1</v>
      </c>
      <c r="O22" s="20">
        <f t="shared" si="5"/>
        <v>0.1</v>
      </c>
    </row>
    <row r="23" spans="1:15">
      <c r="A23" s="21" t="s">
        <v>135</v>
      </c>
      <c r="B23" s="21">
        <v>1100</v>
      </c>
      <c r="C23" s="22">
        <v>2.03343463126</v>
      </c>
      <c r="D23" s="17">
        <v>0.28599999999999998</v>
      </c>
      <c r="E23" s="17">
        <v>46.66</v>
      </c>
      <c r="F23" s="17">
        <v>1.85</v>
      </c>
      <c r="G23" s="17">
        <v>0.22</v>
      </c>
      <c r="H23" s="21">
        <v>1</v>
      </c>
      <c r="I23" s="17">
        <f t="shared" si="8"/>
        <v>1.85</v>
      </c>
      <c r="J23" s="17">
        <f t="shared" si="9"/>
        <v>0.22</v>
      </c>
      <c r="K23" s="21">
        <v>2189</v>
      </c>
      <c r="L23" s="21">
        <f t="shared" si="2"/>
        <v>325.62836555823833</v>
      </c>
      <c r="M23" s="20">
        <f t="shared" si="3"/>
        <v>2789</v>
      </c>
      <c r="N23" s="20">
        <f t="shared" si="4"/>
        <v>11</v>
      </c>
      <c r="O23" s="20">
        <f t="shared" si="5"/>
        <v>1.4</v>
      </c>
    </row>
    <row r="24" spans="1:15">
      <c r="C24" s="22">
        <f>SUM(C2:C23)</f>
        <v>52.012840225968077</v>
      </c>
      <c r="N24">
        <f>SUM(N2:N23)</f>
        <v>708</v>
      </c>
      <c r="O24" s="20">
        <f>SUM(O2:O23)</f>
        <v>161.59999999999997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2.85546875" style="21" bestFit="1" customWidth="1"/>
    <col min="13" max="13" width="13.7109375" style="22" customWidth="1"/>
    <col min="14" max="14" width="8" style="22" bestFit="1" customWidth="1"/>
    <col min="15" max="15" width="7.7109375" style="20" bestFit="1" customWidth="1"/>
    <col min="16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1400</v>
      </c>
      <c r="C2" s="22">
        <v>0.36691534916500002</v>
      </c>
      <c r="D2" s="17">
        <v>0.89</v>
      </c>
      <c r="E2" s="17">
        <v>46.66</v>
      </c>
      <c r="F2" s="17">
        <v>1.93</v>
      </c>
      <c r="G2" s="17">
        <v>0.497</v>
      </c>
      <c r="H2" s="21">
        <v>1</v>
      </c>
      <c r="I2" s="17">
        <f>F2</f>
        <v>1.93</v>
      </c>
      <c r="J2" s="17">
        <f>G2</f>
        <v>0.497</v>
      </c>
      <c r="K2" s="21">
        <v>10360</v>
      </c>
      <c r="L2" s="21">
        <f>E2*D2*C2*12</f>
        <v>182.84448565097546</v>
      </c>
      <c r="M2" s="20">
        <f>ROUND(E2*D2*C2*102.79,0)</f>
        <v>1566</v>
      </c>
      <c r="N2" s="20">
        <f>ROUND(I2*M2*0.002205,0)</f>
        <v>7</v>
      </c>
      <c r="O2" s="20">
        <f>ROUND(J2*M2*0.002205,1)</f>
        <v>1.7</v>
      </c>
    </row>
    <row r="3" spans="1:15">
      <c r="A3" s="21" t="s">
        <v>135</v>
      </c>
      <c r="B3" s="21">
        <v>1400</v>
      </c>
      <c r="C3" s="22">
        <v>0.89342724863400003</v>
      </c>
      <c r="D3" s="17">
        <v>0.88800000000000001</v>
      </c>
      <c r="E3" s="17">
        <v>46.66</v>
      </c>
      <c r="F3" s="17">
        <v>1.93</v>
      </c>
      <c r="G3" s="17">
        <v>0.497</v>
      </c>
      <c r="H3" s="21">
        <v>1</v>
      </c>
      <c r="I3" s="17">
        <f t="shared" ref="I3:I8" si="0">F3</f>
        <v>1.93</v>
      </c>
      <c r="J3" s="17">
        <f t="shared" ref="J3:J8" si="1">G3</f>
        <v>0.497</v>
      </c>
      <c r="K3" s="21">
        <v>2952</v>
      </c>
      <c r="L3" s="21">
        <f t="shared" ref="L3:L8" si="2">E3*D3*C3*12</f>
        <v>444.22003312897255</v>
      </c>
      <c r="M3" s="20">
        <f t="shared" ref="M3:M8" si="3">ROUND(E3*D3*C3*102.79,0)</f>
        <v>3805</v>
      </c>
      <c r="N3" s="20">
        <f t="shared" ref="N3:N8" si="4">ROUND(I3*M3*0.002205,0)</f>
        <v>16</v>
      </c>
      <c r="O3" s="20">
        <f t="shared" ref="O3:O8" si="5">ROUND(J3*M3*0.002205,1)</f>
        <v>4.2</v>
      </c>
    </row>
    <row r="4" spans="1:15">
      <c r="A4" s="21" t="s">
        <v>135</v>
      </c>
      <c r="B4" s="21">
        <v>1400</v>
      </c>
      <c r="C4" s="22">
        <v>0.52405967217500005</v>
      </c>
      <c r="D4" s="17">
        <v>0.88600000000000001</v>
      </c>
      <c r="E4" s="17">
        <v>46.66</v>
      </c>
      <c r="F4" s="17">
        <v>1.93</v>
      </c>
      <c r="G4" s="17">
        <v>0.497</v>
      </c>
      <c r="H4" s="21">
        <v>1</v>
      </c>
      <c r="I4" s="17">
        <f t="shared" si="0"/>
        <v>1.93</v>
      </c>
      <c r="J4" s="17">
        <f t="shared" si="1"/>
        <v>0.497</v>
      </c>
      <c r="K4" s="21">
        <v>2453</v>
      </c>
      <c r="L4" s="21">
        <f t="shared" si="2"/>
        <v>259.98030159678422</v>
      </c>
      <c r="M4" s="20">
        <f t="shared" si="3"/>
        <v>2227</v>
      </c>
      <c r="N4" s="20">
        <f t="shared" si="4"/>
        <v>9</v>
      </c>
      <c r="O4" s="20">
        <f t="shared" si="5"/>
        <v>2.4</v>
      </c>
    </row>
    <row r="5" spans="1:15">
      <c r="A5" s="21" t="s">
        <v>135</v>
      </c>
      <c r="B5" s="21">
        <v>1550</v>
      </c>
      <c r="C5" s="22">
        <v>0.50442916737200005</v>
      </c>
      <c r="D5" s="17">
        <v>0.59299999999999997</v>
      </c>
      <c r="E5" s="17">
        <v>46.66</v>
      </c>
      <c r="F5" s="17">
        <v>1.55</v>
      </c>
      <c r="G5" s="17">
        <v>0.15</v>
      </c>
      <c r="H5" s="21">
        <v>1</v>
      </c>
      <c r="I5" s="17">
        <f t="shared" si="0"/>
        <v>1.55</v>
      </c>
      <c r="J5" s="17">
        <f t="shared" si="1"/>
        <v>0.15</v>
      </c>
      <c r="K5" s="21">
        <v>3115</v>
      </c>
      <c r="L5" s="21">
        <f t="shared" si="2"/>
        <v>167.48690778119362</v>
      </c>
      <c r="M5" s="20">
        <f t="shared" si="3"/>
        <v>1435</v>
      </c>
      <c r="N5" s="20">
        <f t="shared" si="4"/>
        <v>5</v>
      </c>
      <c r="O5" s="20">
        <f t="shared" si="5"/>
        <v>0.5</v>
      </c>
    </row>
    <row r="6" spans="1:15">
      <c r="A6" s="21" t="s">
        <v>135</v>
      </c>
      <c r="B6" s="21">
        <v>1550</v>
      </c>
      <c r="C6" s="22">
        <v>3.2929553001700002E-2</v>
      </c>
      <c r="D6" s="17">
        <v>0.54400000000000004</v>
      </c>
      <c r="E6" s="17">
        <v>46.66</v>
      </c>
      <c r="F6" s="17">
        <v>1.55</v>
      </c>
      <c r="G6" s="17">
        <v>0.15</v>
      </c>
      <c r="H6" s="21">
        <v>1</v>
      </c>
      <c r="I6" s="17">
        <f t="shared" si="0"/>
        <v>1.55</v>
      </c>
      <c r="J6" s="17">
        <f t="shared" si="1"/>
        <v>0.15</v>
      </c>
      <c r="K6" s="21">
        <v>149</v>
      </c>
      <c r="L6" s="21">
        <f t="shared" si="2"/>
        <v>10.030225932291255</v>
      </c>
      <c r="M6" s="20">
        <f t="shared" si="3"/>
        <v>86</v>
      </c>
      <c r="N6" s="20">
        <f t="shared" si="4"/>
        <v>0</v>
      </c>
      <c r="O6" s="20">
        <f t="shared" si="5"/>
        <v>0</v>
      </c>
    </row>
    <row r="7" spans="1:15">
      <c r="A7" s="21" t="s">
        <v>135</v>
      </c>
      <c r="B7" s="21">
        <v>3100</v>
      </c>
      <c r="C7" s="22">
        <v>0.66678935485500002</v>
      </c>
      <c r="D7" s="17">
        <v>0.3</v>
      </c>
      <c r="E7" s="17">
        <v>46.66</v>
      </c>
      <c r="F7" s="17">
        <v>1.2</v>
      </c>
      <c r="G7" s="17">
        <v>6.4000000000000001E-2</v>
      </c>
      <c r="H7" s="21">
        <v>1</v>
      </c>
      <c r="I7" s="17">
        <f t="shared" si="0"/>
        <v>1.2</v>
      </c>
      <c r="J7" s="17">
        <f t="shared" si="1"/>
        <v>6.4000000000000001E-2</v>
      </c>
      <c r="K7" s="21">
        <v>656</v>
      </c>
      <c r="L7" s="21">
        <f t="shared" si="2"/>
        <v>112.00460867112348</v>
      </c>
      <c r="M7" s="20">
        <f t="shared" si="3"/>
        <v>959</v>
      </c>
      <c r="N7" s="20">
        <f t="shared" si="4"/>
        <v>3</v>
      </c>
      <c r="O7" s="20">
        <f t="shared" si="5"/>
        <v>0.1</v>
      </c>
    </row>
    <row r="8" spans="1:15">
      <c r="A8" s="21" t="s">
        <v>135</v>
      </c>
      <c r="B8" s="21">
        <v>3100</v>
      </c>
      <c r="C8" s="22">
        <v>0.168568085512</v>
      </c>
      <c r="D8" s="17">
        <v>0.1</v>
      </c>
      <c r="E8" s="17">
        <v>46.66</v>
      </c>
      <c r="F8" s="17">
        <v>1.2</v>
      </c>
      <c r="G8" s="17">
        <v>6.4000000000000001E-2</v>
      </c>
      <c r="H8" s="21">
        <v>1</v>
      </c>
      <c r="I8" s="17">
        <f t="shared" si="0"/>
        <v>1.2</v>
      </c>
      <c r="J8" s="17">
        <f t="shared" si="1"/>
        <v>6.4000000000000001E-2</v>
      </c>
      <c r="K8" s="21">
        <v>41</v>
      </c>
      <c r="L8" s="21">
        <f t="shared" si="2"/>
        <v>9.4384642439879034</v>
      </c>
      <c r="M8" s="20">
        <f t="shared" si="3"/>
        <v>81</v>
      </c>
      <c r="N8" s="20">
        <f t="shared" si="4"/>
        <v>0</v>
      </c>
      <c r="O8" s="20">
        <f t="shared" si="5"/>
        <v>0</v>
      </c>
    </row>
    <row r="9" spans="1:15">
      <c r="C9" s="22">
        <f>SUM(C2:C8)</f>
        <v>3.1571184307147009</v>
      </c>
      <c r="N9" s="21">
        <f>SUM(N2:N8)</f>
        <v>40</v>
      </c>
      <c r="O9" s="20">
        <f>SUM(O2:O8)</f>
        <v>8.9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customWidth="1"/>
    <col min="13" max="13" width="11.5703125" style="22" bestFit="1" customWidth="1"/>
    <col min="14" max="14" width="8" style="22" bestFit="1" customWidth="1"/>
    <col min="15" max="15" width="7.7109375" style="20" bestFit="1" customWidth="1"/>
    <col min="16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1400</v>
      </c>
      <c r="C2" s="22">
        <v>8.6784491610100004E-2</v>
      </c>
      <c r="D2" s="17">
        <v>0.89</v>
      </c>
      <c r="E2" s="17">
        <v>46.66</v>
      </c>
      <c r="F2" s="17">
        <v>1.93</v>
      </c>
      <c r="G2" s="17">
        <v>0.497</v>
      </c>
      <c r="H2" s="21">
        <v>1</v>
      </c>
      <c r="I2" s="17">
        <f>F2</f>
        <v>1.93</v>
      </c>
      <c r="J2" s="17">
        <f>G2</f>
        <v>0.497</v>
      </c>
      <c r="K2" s="21">
        <v>7892</v>
      </c>
      <c r="L2" s="21">
        <f>E2*D2*C2*12</f>
        <v>43.247211562671197</v>
      </c>
      <c r="M2" s="20">
        <f>ROUND(E2*D2*C2*102.79,0)</f>
        <v>370</v>
      </c>
      <c r="N2" s="20">
        <f>ROUND(I2*M2*0.002205,0)</f>
        <v>2</v>
      </c>
      <c r="O2" s="20">
        <f>ROUND(J2*M2*0.002205,1)</f>
        <v>0.4</v>
      </c>
    </row>
    <row r="3" spans="1:15">
      <c r="A3" s="21" t="s">
        <v>135</v>
      </c>
      <c r="B3" s="21">
        <v>1400</v>
      </c>
      <c r="C3" s="22">
        <v>0.75575018171099995</v>
      </c>
      <c r="D3" s="17">
        <v>0.89</v>
      </c>
      <c r="E3" s="17">
        <v>46.66</v>
      </c>
      <c r="F3" s="17">
        <v>1.93</v>
      </c>
      <c r="G3" s="17">
        <v>0.497</v>
      </c>
      <c r="H3" s="21">
        <v>1</v>
      </c>
      <c r="I3" s="17">
        <f t="shared" ref="I3:I9" si="0">F3</f>
        <v>1.93</v>
      </c>
      <c r="J3" s="17">
        <f t="shared" ref="J3:J9" si="1">G3</f>
        <v>0.497</v>
      </c>
      <c r="K3" s="21">
        <v>10360</v>
      </c>
      <c r="L3" s="21">
        <f t="shared" ref="L3:L9" si="2">E3*D3*C3*12</f>
        <v>376.61208115182455</v>
      </c>
      <c r="M3" s="20">
        <f t="shared" ref="M3:M9" si="3">ROUND(E3*D3*C3*102.79,0)</f>
        <v>3226</v>
      </c>
      <c r="N3" s="20">
        <f t="shared" ref="N3:N9" si="4">ROUND(I3*M3*0.002205,0)</f>
        <v>14</v>
      </c>
      <c r="O3" s="20">
        <f t="shared" ref="O3:O9" si="5">ROUND(J3*M3*0.002205,1)</f>
        <v>3.5</v>
      </c>
    </row>
    <row r="4" spans="1:15">
      <c r="A4" s="21" t="s">
        <v>135</v>
      </c>
      <c r="B4" s="21">
        <v>8140</v>
      </c>
      <c r="C4" s="22">
        <v>7.0763589840900001E-3</v>
      </c>
      <c r="D4" s="17">
        <v>0.74</v>
      </c>
      <c r="E4" s="17">
        <v>46.66</v>
      </c>
      <c r="F4" s="17">
        <v>1.18</v>
      </c>
      <c r="G4" s="17">
        <v>0.48</v>
      </c>
      <c r="H4" s="21">
        <v>1</v>
      </c>
      <c r="I4" s="17">
        <f t="shared" si="0"/>
        <v>1.18</v>
      </c>
      <c r="J4" s="17">
        <f t="shared" si="1"/>
        <v>0.48</v>
      </c>
      <c r="K4" s="21">
        <v>2222</v>
      </c>
      <c r="L4" s="21">
        <f t="shared" si="2"/>
        <v>2.9320242425550376</v>
      </c>
      <c r="M4" s="20">
        <f t="shared" si="3"/>
        <v>25</v>
      </c>
      <c r="N4" s="20">
        <f t="shared" si="4"/>
        <v>0</v>
      </c>
      <c r="O4" s="20">
        <f t="shared" si="5"/>
        <v>0</v>
      </c>
    </row>
    <row r="5" spans="1:15">
      <c r="A5" s="21" t="s">
        <v>135</v>
      </c>
      <c r="B5" s="21">
        <v>1550</v>
      </c>
      <c r="C5" s="22">
        <v>1.0712516698900001</v>
      </c>
      <c r="D5" s="17">
        <v>0.59299999999999997</v>
      </c>
      <c r="E5" s="17">
        <v>46.66</v>
      </c>
      <c r="F5" s="17">
        <v>1.55</v>
      </c>
      <c r="G5" s="17">
        <v>0.15</v>
      </c>
      <c r="H5" s="21">
        <v>1</v>
      </c>
      <c r="I5" s="17">
        <f t="shared" si="0"/>
        <v>1.55</v>
      </c>
      <c r="J5" s="17">
        <f t="shared" si="1"/>
        <v>0.15</v>
      </c>
      <c r="K5" s="21">
        <v>3115</v>
      </c>
      <c r="L5" s="21">
        <f t="shared" si="2"/>
        <v>355.69043435785159</v>
      </c>
      <c r="M5" s="20">
        <f t="shared" si="3"/>
        <v>3047</v>
      </c>
      <c r="N5" s="20">
        <f t="shared" si="4"/>
        <v>10</v>
      </c>
      <c r="O5" s="20">
        <f t="shared" si="5"/>
        <v>1</v>
      </c>
    </row>
    <row r="6" spans="1:15">
      <c r="A6" s="21" t="s">
        <v>135</v>
      </c>
      <c r="B6" s="21">
        <v>1700</v>
      </c>
      <c r="C6" s="22">
        <v>0.36345573767700001</v>
      </c>
      <c r="D6" s="17">
        <v>0.77</v>
      </c>
      <c r="E6" s="17">
        <v>46.66</v>
      </c>
      <c r="F6" s="17">
        <v>1.8</v>
      </c>
      <c r="G6" s="17">
        <v>0.47799999999999998</v>
      </c>
      <c r="H6" s="21">
        <v>1</v>
      </c>
      <c r="I6" s="17">
        <f t="shared" si="0"/>
        <v>1.8</v>
      </c>
      <c r="J6" s="17">
        <f t="shared" si="1"/>
        <v>0.47799999999999998</v>
      </c>
      <c r="K6" s="21">
        <v>5322</v>
      </c>
      <c r="L6" s="21">
        <f t="shared" si="2"/>
        <v>156.69972521288148</v>
      </c>
      <c r="M6" s="20">
        <f t="shared" si="3"/>
        <v>1342</v>
      </c>
      <c r="N6" s="20">
        <f t="shared" si="4"/>
        <v>5</v>
      </c>
      <c r="O6" s="20">
        <f t="shared" si="5"/>
        <v>1.4</v>
      </c>
    </row>
    <row r="7" spans="1:15">
      <c r="A7" s="21" t="s">
        <v>135</v>
      </c>
      <c r="B7" s="21">
        <v>1700</v>
      </c>
      <c r="C7" s="22">
        <v>8.5627150201800006E-2</v>
      </c>
      <c r="D7" s="17">
        <v>0.69599999999999995</v>
      </c>
      <c r="E7" s="17">
        <v>46.66</v>
      </c>
      <c r="F7" s="17">
        <v>1.8</v>
      </c>
      <c r="G7" s="17">
        <v>0.47799999999999998</v>
      </c>
      <c r="H7" s="21">
        <v>1</v>
      </c>
      <c r="I7" s="17">
        <f t="shared" si="0"/>
        <v>1.8</v>
      </c>
      <c r="J7" s="17">
        <f t="shared" si="1"/>
        <v>0.47799999999999998</v>
      </c>
      <c r="K7" s="21">
        <v>9408</v>
      </c>
      <c r="L7" s="21">
        <f t="shared" si="2"/>
        <v>33.369270342930328</v>
      </c>
      <c r="M7" s="20">
        <f t="shared" si="3"/>
        <v>286</v>
      </c>
      <c r="N7" s="20">
        <f t="shared" si="4"/>
        <v>1</v>
      </c>
      <c r="O7" s="20">
        <f t="shared" si="5"/>
        <v>0.3</v>
      </c>
    </row>
    <row r="8" spans="1:15">
      <c r="A8" s="21" t="s">
        <v>135</v>
      </c>
      <c r="B8" s="21">
        <v>1400</v>
      </c>
      <c r="C8" s="22">
        <v>1.01505248274E-2</v>
      </c>
      <c r="D8" s="17">
        <v>0.88800000000000001</v>
      </c>
      <c r="E8" s="17">
        <v>46.66</v>
      </c>
      <c r="F8" s="17">
        <v>1.93</v>
      </c>
      <c r="G8" s="17">
        <v>0.497</v>
      </c>
      <c r="H8" s="21">
        <v>1</v>
      </c>
      <c r="I8" s="17">
        <f t="shared" si="0"/>
        <v>1.93</v>
      </c>
      <c r="J8" s="17">
        <f t="shared" si="1"/>
        <v>0.497</v>
      </c>
      <c r="K8" s="21">
        <v>7225</v>
      </c>
      <c r="L8" s="21">
        <f t="shared" si="2"/>
        <v>5.0469318928857323</v>
      </c>
      <c r="M8" s="20">
        <f t="shared" si="3"/>
        <v>43</v>
      </c>
      <c r="N8" s="20">
        <f t="shared" si="4"/>
        <v>0</v>
      </c>
      <c r="O8" s="20">
        <f t="shared" si="5"/>
        <v>0</v>
      </c>
    </row>
    <row r="9" spans="1:15">
      <c r="A9" s="21" t="s">
        <v>135</v>
      </c>
      <c r="B9" s="21">
        <v>8140</v>
      </c>
      <c r="C9" s="22">
        <v>4.9612787205099995E-4</v>
      </c>
      <c r="D9" s="17">
        <v>0.63</v>
      </c>
      <c r="E9" s="17">
        <v>46.66</v>
      </c>
      <c r="F9" s="17">
        <v>1.18</v>
      </c>
      <c r="G9" s="17">
        <v>0.48</v>
      </c>
      <c r="H9" s="21">
        <v>1</v>
      </c>
      <c r="I9" s="17">
        <f t="shared" si="0"/>
        <v>1.18</v>
      </c>
      <c r="J9" s="17">
        <f t="shared" si="1"/>
        <v>0.48</v>
      </c>
      <c r="K9" s="21">
        <v>654</v>
      </c>
      <c r="L9" s="21">
        <f t="shared" si="2"/>
        <v>0.1750089084148414</v>
      </c>
      <c r="M9" s="20">
        <f t="shared" si="3"/>
        <v>1</v>
      </c>
      <c r="N9" s="20">
        <f t="shared" si="4"/>
        <v>0</v>
      </c>
      <c r="O9" s="20">
        <f t="shared" si="5"/>
        <v>0</v>
      </c>
    </row>
    <row r="10" spans="1:15">
      <c r="C10" s="22">
        <f>SUM(C2:C9)</f>
        <v>2.3805922427734414</v>
      </c>
      <c r="N10" s="21">
        <f>SUM(N2:N9)</f>
        <v>32</v>
      </c>
      <c r="O10" s="20">
        <f>SUM(O2:O9)</f>
        <v>6.6000000000000005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5" width="7.7109375" style="20" bestFit="1" customWidth="1"/>
    <col min="16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1200</v>
      </c>
      <c r="C2" s="22">
        <v>1.4189811378099999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67292</v>
      </c>
      <c r="L2" s="21">
        <f>E2*D2*C2*12</f>
        <v>309.06669236752168</v>
      </c>
      <c r="M2" s="20">
        <f>ROUND(E2*D2*C2*102.79,0)</f>
        <v>2647</v>
      </c>
      <c r="N2" s="20">
        <f>ROUND(I2*M2*0.002205,0)</f>
        <v>13</v>
      </c>
      <c r="O2" s="20">
        <f>ROUND(J2*M2*0.002205,1)</f>
        <v>1.8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1200</v>
      </c>
      <c r="C2" s="22">
        <v>1.0332387753100001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67292</v>
      </c>
      <c r="L2" s="21">
        <f>E2*D2*C2*12</f>
        <v>225.04858042284278</v>
      </c>
      <c r="M2" s="20">
        <f>ROUND(E2*D2*C2*102.79,0)</f>
        <v>1928</v>
      </c>
      <c r="N2" s="20">
        <f>ROUND(I2*M2*0.002205,0)</f>
        <v>9</v>
      </c>
      <c r="O2" s="20">
        <f>ROUND(J2*M2*0.002205,1)</f>
        <v>1.3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P2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4.710937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9" width="7.7109375" style="22" bestFit="1" customWidth="1"/>
    <col min="10" max="10" width="7.42578125" style="22" bestFit="1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5" width="7.7109375" style="22" bestFit="1" customWidth="1"/>
    <col min="16" max="16" width="19.7109375" style="22" customWidth="1"/>
    <col min="17" max="16384" width="9.140625" style="20"/>
  </cols>
  <sheetData>
    <row r="1" spans="1:16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  <c r="P1" s="20"/>
    </row>
    <row r="2" spans="1:16">
      <c r="A2" s="21" t="s">
        <v>135</v>
      </c>
      <c r="B2" s="21">
        <v>1200</v>
      </c>
      <c r="C2" s="22">
        <v>2.25045780602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67292</v>
      </c>
      <c r="L2" s="21">
        <f>E2*D2*C2*12</f>
        <v>490.16969421647343</v>
      </c>
      <c r="M2" s="20">
        <f>ROUND(E2*D2*C2*102.79,0)</f>
        <v>4199</v>
      </c>
      <c r="N2" s="20">
        <f>ROUND(I2*M2*0.002205,0)</f>
        <v>21</v>
      </c>
      <c r="O2" s="20">
        <f>ROUND(J2*M2*0.002205,1)</f>
        <v>2.9</v>
      </c>
      <c r="P2" s="20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:O16"/>
  <sheetViews>
    <sheetView workbookViewId="0">
      <selection activeCell="A9" sqref="A9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.85546875" style="21" bestFit="1" customWidth="1"/>
    <col min="13" max="13" width="13.85546875" style="22" bestFit="1" customWidth="1"/>
    <col min="14" max="14" width="8" style="22" bestFit="1" customWidth="1"/>
    <col min="15" max="15" width="7.7109375" style="20" bestFit="1" customWidth="1"/>
    <col min="16" max="16384" width="9.140625" style="20"/>
  </cols>
  <sheetData>
    <row r="1" spans="1:15">
      <c r="A1" s="48">
        <v>24861.9</v>
      </c>
      <c r="B1" s="21" t="s">
        <v>174</v>
      </c>
      <c r="C1" s="22" t="s">
        <v>175</v>
      </c>
      <c r="D1" s="17"/>
      <c r="E1" s="17"/>
      <c r="F1" s="17"/>
      <c r="G1" s="17"/>
      <c r="H1" s="21"/>
      <c r="I1" s="17"/>
      <c r="J1" s="17"/>
      <c r="L1" s="23"/>
      <c r="M1" s="23"/>
      <c r="N1" s="23"/>
      <c r="O1" s="23"/>
    </row>
    <row r="2" spans="1:15">
      <c r="A2" s="48">
        <v>29191.200000000001</v>
      </c>
      <c r="B2" s="21" t="s">
        <v>174</v>
      </c>
      <c r="C2" s="22" t="s">
        <v>176</v>
      </c>
      <c r="D2" s="17"/>
      <c r="E2" s="17"/>
      <c r="F2" s="17"/>
      <c r="G2" s="17"/>
      <c r="H2" s="21"/>
      <c r="I2" s="17"/>
      <c r="J2" s="17"/>
      <c r="M2" s="20"/>
      <c r="N2" s="20"/>
    </row>
    <row r="3" spans="1:15">
      <c r="A3" s="48">
        <f>AVERAGE(A1:A2)</f>
        <v>27026.550000000003</v>
      </c>
      <c r="B3" s="21" t="s">
        <v>174</v>
      </c>
      <c r="C3" s="22"/>
      <c r="D3" s="17"/>
      <c r="E3" s="17"/>
      <c r="F3" s="17"/>
      <c r="G3" s="17"/>
      <c r="H3" s="21"/>
      <c r="I3" s="17"/>
      <c r="J3" s="17"/>
      <c r="M3" s="20"/>
      <c r="N3" s="20"/>
    </row>
    <row r="4" spans="1:15">
      <c r="A4" s="48">
        <f>A3*0.45359237</f>
        <v>12259.036867423501</v>
      </c>
      <c r="B4" s="21" t="s">
        <v>177</v>
      </c>
      <c r="C4" s="22"/>
      <c r="N4" s="21"/>
    </row>
    <row r="6" spans="1:15">
      <c r="A6" s="21" t="s">
        <v>178</v>
      </c>
    </row>
    <row r="7" spans="1:15">
      <c r="A7" s="21">
        <v>382.7</v>
      </c>
      <c r="B7" s="21" t="s">
        <v>167</v>
      </c>
    </row>
    <row r="8" spans="1:15">
      <c r="A8" s="21">
        <v>1169</v>
      </c>
      <c r="B8" s="21" t="s">
        <v>168</v>
      </c>
    </row>
    <row r="10" spans="1:15">
      <c r="A10" s="21" t="s">
        <v>169</v>
      </c>
    </row>
    <row r="11" spans="1:15">
      <c r="A11" s="21">
        <f>A4*A8</f>
        <v>14330814.098018073</v>
      </c>
      <c r="B11" s="21" t="s">
        <v>170</v>
      </c>
    </row>
    <row r="12" spans="1:15">
      <c r="A12" s="21">
        <f>A11*0.0000022046226218</f>
        <v>31.594036949301007</v>
      </c>
      <c r="B12" s="21" t="s">
        <v>171</v>
      </c>
    </row>
    <row r="14" spans="1:15">
      <c r="A14" s="21" t="s">
        <v>172</v>
      </c>
    </row>
    <row r="15" spans="1:15">
      <c r="A15" s="21">
        <f>A4*A7</f>
        <v>4691533.409162974</v>
      </c>
      <c r="B15" s="21" t="s">
        <v>170</v>
      </c>
    </row>
    <row r="16" spans="1:15">
      <c r="A16" s="21">
        <f>A15*0.0000022046226218</f>
        <v>10.343060684771167</v>
      </c>
      <c r="B16" s="21" t="s">
        <v>171</v>
      </c>
    </row>
  </sheetData>
  <pageMargins left="0.7" right="0.7" top="0.75" bottom="0.75" header="0.3" footer="0.3"/>
  <pageSetup orientation="portrait" horizontalDpi="0" verticalDpi="0" r:id="rId1"/>
</worksheet>
</file>

<file path=xl/worksheets/sheet56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9" width="7.7109375" style="22" bestFit="1" customWidth="1"/>
    <col min="10" max="10" width="7.42578125" style="22" bestFit="1" customWidth="1"/>
    <col min="11" max="11" width="12.28515625" style="21" bestFit="1" customWidth="1"/>
    <col min="12" max="12" width="12.85546875" style="21" bestFit="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1200</v>
      </c>
      <c r="C2" s="22">
        <v>0.73461486449699998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1</v>
      </c>
      <c r="I2" s="17">
        <f>F2</f>
        <v>2.23</v>
      </c>
      <c r="J2" s="17">
        <f>G2</f>
        <v>0.316</v>
      </c>
      <c r="K2" s="21">
        <v>50907</v>
      </c>
      <c r="L2" s="21">
        <f>E2*D2*C2*12</f>
        <v>160.00564086744333</v>
      </c>
      <c r="M2" s="20">
        <f>ROUND(E2*D2*C2*102.79,0)</f>
        <v>1371</v>
      </c>
      <c r="N2" s="20">
        <f>ROUND(I2*M2*0.002205,0)</f>
        <v>7</v>
      </c>
      <c r="O2" s="20">
        <f>ROUND(J2*M2*0.002205,1)</f>
        <v>1</v>
      </c>
    </row>
    <row r="3" spans="1:15">
      <c r="A3" s="21" t="s">
        <v>135</v>
      </c>
      <c r="B3" s="21">
        <v>1200</v>
      </c>
      <c r="C3" s="22">
        <v>0.42096754980500001</v>
      </c>
      <c r="D3" s="17">
        <v>0.38900000000000001</v>
      </c>
      <c r="E3" s="17">
        <v>46.66</v>
      </c>
      <c r="F3" s="17">
        <v>2.23</v>
      </c>
      <c r="G3" s="17">
        <v>0.316</v>
      </c>
      <c r="H3" s="21">
        <v>0</v>
      </c>
      <c r="I3" s="17">
        <f>F3*0.7</f>
        <v>1.5609999999999999</v>
      </c>
      <c r="J3" s="17">
        <f>G3*0.5</f>
        <v>0.158</v>
      </c>
      <c r="K3" s="21">
        <v>2122</v>
      </c>
      <c r="L3" s="21">
        <f t="shared" ref="L3:L5" si="0">E3*D3*C3*12</f>
        <v>91.690470539371262</v>
      </c>
      <c r="M3" s="20">
        <f t="shared" ref="M3:M5" si="1">ROUND(E3*D3*C3*102.79,0)</f>
        <v>785</v>
      </c>
      <c r="N3" s="20">
        <f t="shared" ref="N3:N5" si="2">ROUND(I3*M3*0.002205,0)</f>
        <v>3</v>
      </c>
      <c r="O3" s="20">
        <f t="shared" ref="O3:O5" si="3">ROUND(J3*M3*0.002205,1)</f>
        <v>0.3</v>
      </c>
    </row>
    <row r="4" spans="1:15">
      <c r="A4" s="21" t="s">
        <v>135</v>
      </c>
      <c r="B4" s="21">
        <v>1200</v>
      </c>
      <c r="C4" s="22">
        <v>6.3036840034899996E-2</v>
      </c>
      <c r="D4" s="17">
        <v>0.34699999999999998</v>
      </c>
      <c r="E4" s="17">
        <v>46.66</v>
      </c>
      <c r="F4" s="17">
        <v>2.23</v>
      </c>
      <c r="G4" s="17">
        <v>0.316</v>
      </c>
      <c r="H4" s="21">
        <v>1</v>
      </c>
      <c r="I4" s="17">
        <f>F4</f>
        <v>2.23</v>
      </c>
      <c r="J4" s="17">
        <f>G4</f>
        <v>0.316</v>
      </c>
      <c r="K4" s="21">
        <v>123</v>
      </c>
      <c r="L4" s="21">
        <f t="shared" si="0"/>
        <v>12.247568852902397</v>
      </c>
      <c r="M4" s="20">
        <f t="shared" si="1"/>
        <v>105</v>
      </c>
      <c r="N4" s="20">
        <f t="shared" si="2"/>
        <v>1</v>
      </c>
      <c r="O4" s="20">
        <f t="shared" si="3"/>
        <v>0.1</v>
      </c>
    </row>
    <row r="5" spans="1:15">
      <c r="A5" s="21" t="s">
        <v>135</v>
      </c>
      <c r="B5" s="21">
        <v>1200</v>
      </c>
      <c r="C5" s="22">
        <v>1.7553921265100001E-2</v>
      </c>
      <c r="D5" s="17">
        <v>0.34699999999999998</v>
      </c>
      <c r="E5" s="17">
        <v>46.66</v>
      </c>
      <c r="F5" s="17">
        <v>2.23</v>
      </c>
      <c r="G5" s="17">
        <v>0.316</v>
      </c>
      <c r="H5" s="21">
        <v>0</v>
      </c>
      <c r="I5" s="17">
        <f>F5*0.7</f>
        <v>1.5609999999999999</v>
      </c>
      <c r="J5" s="17">
        <f>G5*0.5</f>
        <v>0.158</v>
      </c>
      <c r="K5" s="21">
        <v>86</v>
      </c>
      <c r="L5" s="21">
        <f t="shared" si="0"/>
        <v>3.4105906833799127</v>
      </c>
      <c r="M5" s="20">
        <f t="shared" si="1"/>
        <v>29</v>
      </c>
      <c r="N5" s="20">
        <f t="shared" si="2"/>
        <v>0</v>
      </c>
      <c r="O5" s="20">
        <f t="shared" si="3"/>
        <v>0</v>
      </c>
    </row>
    <row r="6" spans="1:15">
      <c r="C6" s="22">
        <f>SUM(C2:C5)</f>
        <v>1.2361731756019998</v>
      </c>
      <c r="N6" s="21">
        <f>SUM(N2:N5)</f>
        <v>11</v>
      </c>
      <c r="O6" s="20">
        <f>SUM(O2:O5)</f>
        <v>1.4000000000000001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:O7"/>
  <sheetViews>
    <sheetView workbookViewId="0">
      <selection activeCell="L1" sqref="L1:O2"/>
    </sheetView>
  </sheetViews>
  <sheetFormatPr defaultRowHeight="15"/>
  <cols>
    <col min="1" max="2" width="9.7109375" style="21" customWidth="1"/>
    <col min="3" max="3" width="13.7109375" style="21" bestFit="1" customWidth="1"/>
    <col min="4" max="4" width="6.5703125" style="22" bestFit="1" customWidth="1"/>
    <col min="5" max="5" width="13.7109375" style="22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2.85546875" style="21" bestFit="1" customWidth="1"/>
    <col min="13" max="13" width="13.85546875" style="22" bestFit="1" customWidth="1"/>
    <col min="14" max="14" width="8" style="22" bestFit="1" customWidth="1"/>
    <col min="15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1400</v>
      </c>
      <c r="C2" s="22">
        <v>0.300775378032</v>
      </c>
      <c r="D2" s="17">
        <v>0.89</v>
      </c>
      <c r="E2" s="17">
        <v>46.66</v>
      </c>
      <c r="F2" s="17">
        <v>1.93</v>
      </c>
      <c r="G2" s="17">
        <v>0.497</v>
      </c>
      <c r="H2" s="21">
        <v>1</v>
      </c>
      <c r="I2" s="17">
        <f>F2</f>
        <v>1.93</v>
      </c>
      <c r="J2" s="17">
        <f>G2</f>
        <v>0.497</v>
      </c>
      <c r="K2" s="21">
        <v>31102</v>
      </c>
      <c r="L2" s="21">
        <f>E2*D2*C2*12</f>
        <v>149.88503320423291</v>
      </c>
      <c r="M2" s="20">
        <f>ROUND(E2*D2*C2*102.79,0)</f>
        <v>1284</v>
      </c>
      <c r="N2" s="20">
        <f>ROUND(I2*M2*0.002205,0)</f>
        <v>5</v>
      </c>
      <c r="O2" s="20">
        <f>ROUND(J2*M2*0.002205,1)</f>
        <v>1.4</v>
      </c>
    </row>
    <row r="3" spans="1:15">
      <c r="A3" s="21" t="s">
        <v>135</v>
      </c>
      <c r="B3" s="21">
        <v>1200</v>
      </c>
      <c r="C3" s="22">
        <v>0.14712317149099999</v>
      </c>
      <c r="D3" s="17">
        <v>0.38900000000000001</v>
      </c>
      <c r="E3" s="17">
        <v>46.66</v>
      </c>
      <c r="F3" s="17">
        <v>2.23</v>
      </c>
      <c r="G3" s="17">
        <v>0.316</v>
      </c>
      <c r="H3" s="21">
        <v>1</v>
      </c>
      <c r="I3" s="17">
        <f t="shared" ref="I3:I6" si="0">F3</f>
        <v>2.23</v>
      </c>
      <c r="J3" s="17">
        <f t="shared" ref="J3:J6" si="1">G3</f>
        <v>0.316</v>
      </c>
      <c r="K3" s="21">
        <v>8246</v>
      </c>
      <c r="L3" s="21">
        <f t="shared" ref="L3:L6" si="2">E3*D3*C3*12</f>
        <v>32.044733204502634</v>
      </c>
      <c r="M3" s="20">
        <f t="shared" ref="M3:M6" si="3">ROUND(E3*D3*C3*102.79,0)</f>
        <v>274</v>
      </c>
      <c r="N3" s="20">
        <f t="shared" ref="N3:N6" si="4">ROUND(I3*M3*0.002205,0)</f>
        <v>1</v>
      </c>
      <c r="O3" s="20">
        <f t="shared" ref="O3:O6" si="5">ROUND(J3*M3*0.002205,1)</f>
        <v>0.2</v>
      </c>
    </row>
    <row r="4" spans="1:15">
      <c r="A4" s="21" t="s">
        <v>135</v>
      </c>
      <c r="B4" s="21">
        <v>1300</v>
      </c>
      <c r="C4" s="22">
        <v>0.980321150842</v>
      </c>
      <c r="D4" s="17">
        <v>0.69199999999999995</v>
      </c>
      <c r="E4" s="17">
        <v>46.66</v>
      </c>
      <c r="F4" s="17">
        <v>2.1</v>
      </c>
      <c r="G4" s="17">
        <v>0.51600000000000001</v>
      </c>
      <c r="H4" s="21">
        <v>1</v>
      </c>
      <c r="I4" s="17">
        <f t="shared" si="0"/>
        <v>2.1</v>
      </c>
      <c r="J4" s="17">
        <f t="shared" si="1"/>
        <v>0.51600000000000001</v>
      </c>
      <c r="K4" s="21">
        <v>5103</v>
      </c>
      <c r="L4" s="21">
        <f t="shared" si="2"/>
        <v>379.83978179538121</v>
      </c>
      <c r="M4" s="20">
        <f t="shared" si="3"/>
        <v>3254</v>
      </c>
      <c r="N4" s="20">
        <f t="shared" si="4"/>
        <v>15</v>
      </c>
      <c r="O4" s="20">
        <f t="shared" si="5"/>
        <v>3.7</v>
      </c>
    </row>
    <row r="5" spans="1:15">
      <c r="A5" s="21" t="s">
        <v>135</v>
      </c>
      <c r="B5" s="21">
        <v>1300</v>
      </c>
      <c r="C5" s="22">
        <v>4.42110377591E-2</v>
      </c>
      <c r="D5" s="17">
        <v>0.67700000000000005</v>
      </c>
      <c r="E5" s="17">
        <v>46.66</v>
      </c>
      <c r="F5" s="17">
        <v>2.1</v>
      </c>
      <c r="G5" s="17">
        <v>0.51600000000000001</v>
      </c>
      <c r="H5" s="21">
        <v>1</v>
      </c>
      <c r="I5" s="17">
        <f t="shared" si="0"/>
        <v>2.1</v>
      </c>
      <c r="J5" s="17">
        <f t="shared" si="1"/>
        <v>0.51600000000000001</v>
      </c>
      <c r="K5" s="21">
        <v>703</v>
      </c>
      <c r="L5" s="21">
        <f t="shared" si="2"/>
        <v>16.758894165424955</v>
      </c>
      <c r="M5" s="20">
        <f t="shared" si="3"/>
        <v>144</v>
      </c>
      <c r="N5" s="20">
        <f t="shared" si="4"/>
        <v>1</v>
      </c>
      <c r="O5" s="20">
        <f t="shared" si="5"/>
        <v>0.2</v>
      </c>
    </row>
    <row r="6" spans="1:15">
      <c r="A6" s="21" t="s">
        <v>135</v>
      </c>
      <c r="B6" s="21">
        <v>1400</v>
      </c>
      <c r="C6" s="22">
        <v>0.19647138951500001</v>
      </c>
      <c r="D6" s="17">
        <v>0.88800000000000001</v>
      </c>
      <c r="E6" s="17">
        <v>46.66</v>
      </c>
      <c r="F6" s="17">
        <v>1.93</v>
      </c>
      <c r="G6" s="17">
        <v>0.497</v>
      </c>
      <c r="H6" s="21">
        <v>1</v>
      </c>
      <c r="I6" s="17">
        <f t="shared" si="0"/>
        <v>1.93</v>
      </c>
      <c r="J6" s="17">
        <f t="shared" si="1"/>
        <v>0.497</v>
      </c>
      <c r="K6" s="21">
        <v>7660</v>
      </c>
      <c r="L6" s="21">
        <f t="shared" si="2"/>
        <v>97.687335250508042</v>
      </c>
      <c r="M6" s="20">
        <f t="shared" si="3"/>
        <v>837</v>
      </c>
      <c r="N6" s="20">
        <f t="shared" si="4"/>
        <v>4</v>
      </c>
      <c r="O6" s="20">
        <f t="shared" si="5"/>
        <v>0.9</v>
      </c>
    </row>
    <row r="7" spans="1:15">
      <c r="C7" s="22">
        <f>SUM(C2:C6)</f>
        <v>1.6689021276391003</v>
      </c>
      <c r="N7" s="21">
        <f>SUM(N2:N6)</f>
        <v>26</v>
      </c>
      <c r="O7" s="20">
        <f>SUM(O2:O6)</f>
        <v>6.4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E36" sqref="E35:E36"/>
    </sheetView>
  </sheetViews>
  <sheetFormatPr defaultRowHeight="15"/>
  <cols>
    <col min="1" max="1" width="10.140625" bestFit="1" customWidth="1"/>
  </cols>
  <sheetData>
    <row r="1" spans="1:2">
      <c r="A1">
        <v>79.3</v>
      </c>
      <c r="B1" s="20" t="s">
        <v>164</v>
      </c>
    </row>
    <row r="2" spans="1:2">
      <c r="A2" s="47">
        <v>79300</v>
      </c>
      <c r="B2" s="20" t="s">
        <v>165</v>
      </c>
    </row>
    <row r="4" spans="1:2">
      <c r="A4" t="s">
        <v>166</v>
      </c>
    </row>
    <row r="5" spans="1:2">
      <c r="A5">
        <v>374.9</v>
      </c>
      <c r="B5" t="s">
        <v>167</v>
      </c>
    </row>
    <row r="6" spans="1:2">
      <c r="A6">
        <v>832.4</v>
      </c>
      <c r="B6" t="s">
        <v>168</v>
      </c>
    </row>
    <row r="8" spans="1:2">
      <c r="A8" t="s">
        <v>169</v>
      </c>
    </row>
    <row r="9" spans="1:2">
      <c r="A9" s="47">
        <f>A2*A6</f>
        <v>66009320</v>
      </c>
      <c r="B9" t="s">
        <v>170</v>
      </c>
    </row>
    <row r="10" spans="1:2">
      <c r="A10" s="48">
        <f>A9*0.0000022046226218</f>
        <v>145.52564012163518</v>
      </c>
      <c r="B10" t="s">
        <v>171</v>
      </c>
    </row>
    <row r="12" spans="1:2">
      <c r="A12" t="s">
        <v>172</v>
      </c>
    </row>
    <row r="13" spans="1:2">
      <c r="A13" s="47">
        <f>A2*A5</f>
        <v>29729570</v>
      </c>
      <c r="B13" t="s">
        <v>170</v>
      </c>
    </row>
    <row r="14" spans="1:2">
      <c r="A14" s="48">
        <f>A13*0.0000022046226218</f>
        <v>65.542482558386624</v>
      </c>
      <c r="B14" t="s">
        <v>171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:O13"/>
  <sheetViews>
    <sheetView workbookViewId="0">
      <selection activeCell="N2" sqref="N2:N13"/>
    </sheetView>
  </sheetViews>
  <sheetFormatPr defaultRowHeight="15"/>
  <cols>
    <col min="1" max="1" width="12" style="21" bestFit="1" customWidth="1"/>
    <col min="2" max="2" width="7.85546875" style="21" bestFit="1" customWidth="1"/>
    <col min="3" max="3" width="13.7109375" style="55" bestFit="1" customWidth="1"/>
    <col min="4" max="4" width="13.7109375" style="22" customWidth="1"/>
    <col min="5" max="5" width="14.7109375" style="22" bestFit="1" customWidth="1"/>
    <col min="6" max="7" width="13.7109375" style="22" customWidth="1"/>
    <col min="8" max="8" width="11.140625" style="21" bestFit="1" customWidth="1"/>
    <col min="9" max="10" width="11.140625" style="21" customWidth="1"/>
    <col min="11" max="11" width="12.28515625" style="21" bestFit="1" customWidth="1"/>
    <col min="12" max="12" width="14.5703125" customWidth="1"/>
    <col min="13" max="13" width="15" customWidth="1"/>
    <col min="15" max="16384" width="9.140625" style="20"/>
  </cols>
  <sheetData>
    <row r="1" spans="1:15" ht="30">
      <c r="A1" s="21" t="s">
        <v>134</v>
      </c>
      <c r="B1" s="21" t="s">
        <v>126</v>
      </c>
      <c r="C1" s="55" t="s">
        <v>133</v>
      </c>
      <c r="D1" s="22" t="s">
        <v>127</v>
      </c>
      <c r="E1" s="22" t="s">
        <v>132</v>
      </c>
      <c r="F1" s="22" t="s">
        <v>128</v>
      </c>
      <c r="G1" s="22" t="s">
        <v>129</v>
      </c>
      <c r="H1" s="21" t="s">
        <v>131</v>
      </c>
      <c r="I1" s="21" t="s">
        <v>136</v>
      </c>
      <c r="J1" s="21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188</v>
      </c>
      <c r="B2" s="21">
        <v>1400</v>
      </c>
      <c r="C2" s="55">
        <v>14.6321961413</v>
      </c>
      <c r="D2" s="22">
        <v>0.89</v>
      </c>
      <c r="E2" s="22">
        <v>46.66</v>
      </c>
      <c r="F2" s="22">
        <v>1.93</v>
      </c>
      <c r="G2" s="22">
        <v>0.497</v>
      </c>
      <c r="H2" s="21">
        <v>1</v>
      </c>
      <c r="I2" s="56">
        <f>F3</f>
        <v>2.23</v>
      </c>
      <c r="J2" s="56">
        <f>G2</f>
        <v>0.497</v>
      </c>
      <c r="K2" s="21">
        <v>48579</v>
      </c>
      <c r="L2" s="21">
        <f>E2*D2*C2*12</f>
        <v>7291.6447444586593</v>
      </c>
      <c r="M2" s="20">
        <f>ROUND(E2*D2*C2*102.79,0)</f>
        <v>62459</v>
      </c>
      <c r="N2" s="20">
        <f>ROUND(I2*M2*0.002205,0)</f>
        <v>307</v>
      </c>
      <c r="O2" s="20">
        <f>ROUND(J2*M2*0.002205,1)</f>
        <v>68.400000000000006</v>
      </c>
    </row>
    <row r="3" spans="1:15">
      <c r="A3" s="21" t="s">
        <v>188</v>
      </c>
      <c r="B3" s="21">
        <v>1200</v>
      </c>
      <c r="C3" s="55">
        <v>0.15983081299999999</v>
      </c>
      <c r="D3" s="22">
        <v>0.38900000000000001</v>
      </c>
      <c r="E3" s="22">
        <v>46.66</v>
      </c>
      <c r="F3" s="22">
        <v>2.23</v>
      </c>
      <c r="G3" s="22">
        <v>0.316</v>
      </c>
      <c r="H3" s="21">
        <v>1</v>
      </c>
      <c r="I3" s="56">
        <f t="shared" ref="I3:I12" si="0">F4</f>
        <v>2.1</v>
      </c>
      <c r="J3" s="56">
        <f t="shared" ref="J3:J12" si="1">G3</f>
        <v>0.316</v>
      </c>
      <c r="K3" s="21">
        <v>50907</v>
      </c>
      <c r="L3" s="21">
        <f t="shared" ref="L3:L12" si="2">E3*D3*C3*12</f>
        <v>34.81257036901944</v>
      </c>
      <c r="M3" s="20">
        <f t="shared" ref="M3:M12" si="3">ROUND(E3*D3*C3*102.79,0)</f>
        <v>298</v>
      </c>
      <c r="N3" s="20">
        <f t="shared" ref="N3:N12" si="4">ROUND(I3*M3*0.002205,0)</f>
        <v>1</v>
      </c>
      <c r="O3" s="20">
        <f t="shared" ref="O3:O12" si="5">ROUND(J3*M3*0.002205,1)</f>
        <v>0.2</v>
      </c>
    </row>
    <row r="4" spans="1:15">
      <c r="A4" s="21" t="s">
        <v>188</v>
      </c>
      <c r="B4" s="21">
        <v>1300</v>
      </c>
      <c r="C4" s="55">
        <v>1.0035308200000001E-2</v>
      </c>
      <c r="D4" s="22">
        <v>0.67700000000000005</v>
      </c>
      <c r="E4" s="22">
        <v>46.66</v>
      </c>
      <c r="F4" s="22">
        <v>2.1</v>
      </c>
      <c r="G4" s="22">
        <v>0.51600000000000001</v>
      </c>
      <c r="H4" s="21">
        <v>1</v>
      </c>
      <c r="I4" s="56">
        <f t="shared" si="0"/>
        <v>2.1</v>
      </c>
      <c r="J4" s="56">
        <f t="shared" si="1"/>
        <v>0.51600000000000001</v>
      </c>
      <c r="K4" s="21">
        <v>4088</v>
      </c>
      <c r="L4" s="21">
        <f t="shared" si="2"/>
        <v>3.8040425324918878</v>
      </c>
      <c r="M4" s="20">
        <f t="shared" si="3"/>
        <v>33</v>
      </c>
      <c r="N4" s="20">
        <f t="shared" si="4"/>
        <v>0</v>
      </c>
      <c r="O4" s="20">
        <f t="shared" si="5"/>
        <v>0</v>
      </c>
    </row>
    <row r="5" spans="1:15">
      <c r="A5" s="21" t="s">
        <v>188</v>
      </c>
      <c r="B5" s="21">
        <v>1300</v>
      </c>
      <c r="C5" s="55">
        <v>0.47715171029999998</v>
      </c>
      <c r="D5" s="22">
        <v>0.69199999999999995</v>
      </c>
      <c r="E5" s="22">
        <v>46.66</v>
      </c>
      <c r="F5" s="22">
        <v>2.1</v>
      </c>
      <c r="G5" s="22">
        <v>0.51600000000000001</v>
      </c>
      <c r="H5" s="21">
        <v>1</v>
      </c>
      <c r="I5" s="56">
        <f t="shared" si="0"/>
        <v>1.93</v>
      </c>
      <c r="J5" s="56">
        <f t="shared" si="1"/>
        <v>0.51600000000000001</v>
      </c>
      <c r="K5" s="21">
        <v>6691</v>
      </c>
      <c r="L5" s="21">
        <f t="shared" si="2"/>
        <v>184.87941565677377</v>
      </c>
      <c r="M5" s="20">
        <f t="shared" si="3"/>
        <v>1584</v>
      </c>
      <c r="N5" s="20">
        <f t="shared" si="4"/>
        <v>7</v>
      </c>
      <c r="O5" s="20">
        <f t="shared" si="5"/>
        <v>1.8</v>
      </c>
    </row>
    <row r="6" spans="1:15">
      <c r="A6" s="21" t="s">
        <v>188</v>
      </c>
      <c r="B6" s="21">
        <v>1400</v>
      </c>
      <c r="C6" s="55">
        <v>3.4619636400000001E-2</v>
      </c>
      <c r="D6" s="22">
        <v>0.88800000000000001</v>
      </c>
      <c r="E6" s="22">
        <v>46.66</v>
      </c>
      <c r="F6" s="22">
        <v>1.93</v>
      </c>
      <c r="G6" s="22">
        <v>0.497</v>
      </c>
      <c r="H6" s="21">
        <v>1</v>
      </c>
      <c r="I6" s="56">
        <f t="shared" si="0"/>
        <v>2.1</v>
      </c>
      <c r="J6" s="56">
        <f t="shared" si="1"/>
        <v>0.497</v>
      </c>
      <c r="K6" s="21">
        <v>52</v>
      </c>
      <c r="L6" s="21">
        <f t="shared" si="2"/>
        <v>17.213193410022143</v>
      </c>
      <c r="M6" s="20">
        <f t="shared" si="3"/>
        <v>147</v>
      </c>
      <c r="N6" s="20">
        <f t="shared" si="4"/>
        <v>1</v>
      </c>
      <c r="O6" s="20">
        <f t="shared" si="5"/>
        <v>0.2</v>
      </c>
    </row>
    <row r="7" spans="1:15">
      <c r="A7" s="21" t="s">
        <v>188</v>
      </c>
      <c r="B7" s="21">
        <v>1300</v>
      </c>
      <c r="C7" s="55">
        <v>0.21492738289999999</v>
      </c>
      <c r="D7" s="22">
        <v>0.67700000000000005</v>
      </c>
      <c r="E7" s="22">
        <v>46.66</v>
      </c>
      <c r="F7" s="22">
        <v>2.1</v>
      </c>
      <c r="G7" s="22">
        <v>0.51600000000000001</v>
      </c>
      <c r="H7" s="21">
        <v>1</v>
      </c>
      <c r="I7" s="56">
        <f t="shared" si="0"/>
        <v>1.93</v>
      </c>
      <c r="J7" s="56">
        <f t="shared" si="1"/>
        <v>0.51600000000000001</v>
      </c>
      <c r="K7" s="21">
        <v>636</v>
      </c>
      <c r="L7" s="21">
        <f t="shared" si="2"/>
        <v>81.471628937990118</v>
      </c>
      <c r="M7" s="20">
        <f t="shared" si="3"/>
        <v>698</v>
      </c>
      <c r="N7" s="20">
        <f t="shared" si="4"/>
        <v>3</v>
      </c>
      <c r="O7" s="20">
        <f t="shared" si="5"/>
        <v>0.8</v>
      </c>
    </row>
    <row r="8" spans="1:15">
      <c r="A8" s="21" t="s">
        <v>188</v>
      </c>
      <c r="B8" s="21">
        <v>1400</v>
      </c>
      <c r="C8" s="55">
        <v>0.53215223710000004</v>
      </c>
      <c r="D8" s="22">
        <v>0.88800000000000001</v>
      </c>
      <c r="E8" s="22">
        <v>46.66</v>
      </c>
      <c r="F8" s="22">
        <v>1.93</v>
      </c>
      <c r="G8" s="22">
        <v>0.497</v>
      </c>
      <c r="H8" s="21">
        <v>1</v>
      </c>
      <c r="I8" s="56">
        <f t="shared" si="0"/>
        <v>2.23</v>
      </c>
      <c r="J8" s="56">
        <f t="shared" si="1"/>
        <v>0.497</v>
      </c>
      <c r="K8" s="21">
        <v>1718</v>
      </c>
      <c r="L8" s="21">
        <f t="shared" si="2"/>
        <v>264.59086037016436</v>
      </c>
      <c r="M8" s="20">
        <f t="shared" si="3"/>
        <v>2266</v>
      </c>
      <c r="N8" s="20">
        <f t="shared" si="4"/>
        <v>11</v>
      </c>
      <c r="O8" s="20">
        <f t="shared" si="5"/>
        <v>2.5</v>
      </c>
    </row>
    <row r="9" spans="1:15">
      <c r="A9" s="21" t="s">
        <v>188</v>
      </c>
      <c r="B9" s="21">
        <v>1200</v>
      </c>
      <c r="C9" s="55">
        <v>5.53235132E-2</v>
      </c>
      <c r="D9" s="22">
        <v>0.34699999999999998</v>
      </c>
      <c r="E9" s="22">
        <v>46.66</v>
      </c>
      <c r="F9" s="22">
        <v>2.23</v>
      </c>
      <c r="G9" s="22">
        <v>0.316</v>
      </c>
      <c r="H9" s="21">
        <v>1</v>
      </c>
      <c r="I9" s="56">
        <f t="shared" si="0"/>
        <v>2.23</v>
      </c>
      <c r="J9" s="56">
        <f t="shared" si="1"/>
        <v>0.316</v>
      </c>
      <c r="K9" s="21">
        <v>89</v>
      </c>
      <c r="L9" s="21">
        <f t="shared" si="2"/>
        <v>10.748929304297567</v>
      </c>
      <c r="M9" s="20">
        <f t="shared" si="3"/>
        <v>92</v>
      </c>
      <c r="N9" s="20">
        <f t="shared" si="4"/>
        <v>0</v>
      </c>
      <c r="O9" s="20">
        <f t="shared" si="5"/>
        <v>0.1</v>
      </c>
    </row>
    <row r="10" spans="1:15">
      <c r="A10" s="21" t="s">
        <v>188</v>
      </c>
      <c r="B10" s="21">
        <v>1200</v>
      </c>
      <c r="C10" s="55">
        <v>1.6755199999999998E-5</v>
      </c>
      <c r="D10" s="22">
        <v>0.34699999999999998</v>
      </c>
      <c r="E10" s="22">
        <v>46.66</v>
      </c>
      <c r="F10" s="22">
        <v>2.23</v>
      </c>
      <c r="G10" s="22">
        <v>0.316</v>
      </c>
      <c r="H10" s="21">
        <v>1</v>
      </c>
      <c r="I10" s="56">
        <f t="shared" si="0"/>
        <v>1.93</v>
      </c>
      <c r="J10" s="56">
        <f t="shared" si="1"/>
        <v>0.316</v>
      </c>
      <c r="K10" s="21">
        <v>580</v>
      </c>
      <c r="L10" s="21">
        <f t="shared" si="2"/>
        <v>3.2554053396479992E-3</v>
      </c>
      <c r="M10" s="20">
        <f t="shared" si="3"/>
        <v>0</v>
      </c>
      <c r="N10" s="20">
        <f t="shared" si="4"/>
        <v>0</v>
      </c>
      <c r="O10" s="20">
        <f t="shared" si="5"/>
        <v>0</v>
      </c>
    </row>
    <row r="11" spans="1:15">
      <c r="A11" s="21" t="s">
        <v>188</v>
      </c>
      <c r="B11" s="21">
        <v>1400</v>
      </c>
      <c r="C11" s="55">
        <v>5.2687009999999995E-4</v>
      </c>
      <c r="D11" s="22">
        <v>0.88800000000000001</v>
      </c>
      <c r="E11" s="22">
        <v>46.66</v>
      </c>
      <c r="F11" s="22">
        <v>1.93</v>
      </c>
      <c r="G11" s="22">
        <v>0.497</v>
      </c>
      <c r="H11" s="21">
        <v>1</v>
      </c>
      <c r="I11" s="56">
        <f t="shared" si="0"/>
        <v>1.93</v>
      </c>
      <c r="J11" s="56">
        <f t="shared" si="1"/>
        <v>0.497</v>
      </c>
      <c r="K11" s="21">
        <v>11877</v>
      </c>
      <c r="L11" s="21">
        <f t="shared" si="2"/>
        <v>0.26196453447609591</v>
      </c>
      <c r="M11" s="20">
        <f t="shared" si="3"/>
        <v>2</v>
      </c>
      <c r="N11" s="20">
        <f t="shared" si="4"/>
        <v>0</v>
      </c>
      <c r="O11" s="20">
        <f t="shared" si="5"/>
        <v>0</v>
      </c>
    </row>
    <row r="12" spans="1:15">
      <c r="A12" s="21" t="s">
        <v>188</v>
      </c>
      <c r="B12" s="21">
        <v>1400</v>
      </c>
      <c r="C12" s="55">
        <v>9.3301074900000003E-2</v>
      </c>
      <c r="D12" s="22">
        <v>0.89</v>
      </c>
      <c r="E12" s="22">
        <v>46.66</v>
      </c>
      <c r="F12" s="22">
        <v>1.93</v>
      </c>
      <c r="G12" s="22">
        <v>0.497</v>
      </c>
      <c r="H12" s="21">
        <v>0</v>
      </c>
      <c r="I12" s="56">
        <f>F13*0.7</f>
        <v>0</v>
      </c>
      <c r="J12" s="56">
        <f>G12*0.5</f>
        <v>0.2485</v>
      </c>
      <c r="K12" s="21">
        <v>562</v>
      </c>
      <c r="L12" s="21">
        <f t="shared" si="2"/>
        <v>46.494612693627118</v>
      </c>
      <c r="M12" s="20">
        <f t="shared" si="3"/>
        <v>398</v>
      </c>
      <c r="N12" s="20">
        <f t="shared" si="4"/>
        <v>0</v>
      </c>
      <c r="O12" s="20">
        <f t="shared" si="5"/>
        <v>0.2</v>
      </c>
    </row>
    <row r="13" spans="1:15">
      <c r="C13" s="55">
        <f>SUM(C2:C12)</f>
        <v>16.2100814426</v>
      </c>
      <c r="N13">
        <f>SUM(N2:N12)</f>
        <v>330</v>
      </c>
      <c r="O13" s="20">
        <f>SUM(O2:O12)</f>
        <v>74.2</v>
      </c>
    </row>
  </sheetData>
  <sortState ref="A2:I13">
    <sortCondition descending="1" ref="H1"/>
  </sortState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2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1" bestFit="1" customWidth="1"/>
    <col min="9" max="10" width="9" style="22" customWidth="1"/>
    <col min="11" max="11" width="12.28515625" style="21" bestFit="1" customWidth="1"/>
    <col min="12" max="12" width="13.85546875" customWidth="1"/>
    <col min="13" max="13" width="11.85546875" customWidth="1"/>
    <col min="14" max="14" width="10" customWidth="1"/>
    <col min="15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1300</v>
      </c>
      <c r="C2" s="22">
        <v>2.3177259556899998</v>
      </c>
      <c r="D2" s="17">
        <v>0.69199999999999995</v>
      </c>
      <c r="E2" s="17">
        <v>46.66</v>
      </c>
      <c r="F2" s="17">
        <v>2.1</v>
      </c>
      <c r="G2" s="17">
        <v>0.51600000000000001</v>
      </c>
      <c r="H2" s="21">
        <v>1</v>
      </c>
      <c r="I2" s="17">
        <f>F2</f>
        <v>2.1</v>
      </c>
      <c r="J2" s="17">
        <f>G2</f>
        <v>0.51600000000000001</v>
      </c>
      <c r="K2" s="21">
        <v>12110</v>
      </c>
      <c r="L2" s="21">
        <f>E2*D2*C2*12</f>
        <v>898.03685304008161</v>
      </c>
      <c r="M2" s="20">
        <f>ROUND(E2*D2*C2*102.79,0)</f>
        <v>7692</v>
      </c>
      <c r="N2" s="20">
        <f>ROUND(I2*M2*0.002205,0)</f>
        <v>36</v>
      </c>
      <c r="O2" s="20">
        <f>ROUND(J2*M2*0.002205,1)</f>
        <v>8.8000000000000007</v>
      </c>
    </row>
    <row r="3" spans="1:15">
      <c r="A3" s="21" t="s">
        <v>135</v>
      </c>
      <c r="B3" s="21">
        <v>1300</v>
      </c>
      <c r="C3" s="22">
        <v>7.6476791247899994E-2</v>
      </c>
      <c r="D3" s="17">
        <v>0.67700000000000005</v>
      </c>
      <c r="E3" s="17">
        <v>46.66</v>
      </c>
      <c r="F3" s="17">
        <v>2.1</v>
      </c>
      <c r="G3" s="17">
        <v>0.51600000000000001</v>
      </c>
      <c r="H3" s="21">
        <v>1</v>
      </c>
      <c r="I3" s="17">
        <f>F3</f>
        <v>2.1</v>
      </c>
      <c r="J3" s="17">
        <f>G3</f>
        <v>0.51600000000000001</v>
      </c>
      <c r="K3" s="21">
        <v>1034</v>
      </c>
      <c r="L3" s="21">
        <f>E3*D3*C3*12</f>
        <v>28.989739114889858</v>
      </c>
      <c r="M3" s="20">
        <f>ROUND(E3*D3*C3*102.79,0)</f>
        <v>248</v>
      </c>
      <c r="N3" s="20">
        <f>ROUND(I3*M3*0.002205,0)</f>
        <v>1</v>
      </c>
      <c r="O3" s="20">
        <f t="shared" ref="O3" si="0">ROUND(J3*M3*0.002205,1)</f>
        <v>0.3</v>
      </c>
    </row>
    <row r="4" spans="1:15">
      <c r="C4" s="22">
        <f>SUM(C2:C3)</f>
        <v>2.3942027469378999</v>
      </c>
      <c r="N4">
        <f>SUM(N2:N3)</f>
        <v>37</v>
      </c>
      <c r="O4" s="20">
        <f>SUM(O2:O3)</f>
        <v>9.1000000000000014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1" bestFit="1" customWidth="1"/>
    <col min="4" max="4" width="6.5703125" style="22" bestFit="1" customWidth="1"/>
    <col min="5" max="5" width="13.5703125" style="22" bestFit="1" customWidth="1"/>
    <col min="6" max="6" width="9.28515625" style="22" bestFit="1" customWidth="1"/>
    <col min="7" max="7" width="9" style="22" bestFit="1" customWidth="1"/>
    <col min="8" max="8" width="11.140625" style="22" bestFit="1" customWidth="1"/>
    <col min="9" max="10" width="9" style="22" customWidth="1"/>
    <col min="11" max="11" width="12.28515625" style="21" bestFit="1" customWidth="1"/>
    <col min="12" max="12" width="13" style="21" customWidth="1"/>
    <col min="13" max="13" width="13.85546875" style="22" bestFit="1" customWidth="1"/>
    <col min="14" max="14" width="13.7109375" style="22" bestFit="1" customWidth="1"/>
    <col min="15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22" t="s">
        <v>127</v>
      </c>
      <c r="E1" s="22" t="s">
        <v>132</v>
      </c>
      <c r="F1" s="22" t="s">
        <v>128</v>
      </c>
      <c r="G1" s="22" t="s">
        <v>129</v>
      </c>
      <c r="H1" s="21" t="s">
        <v>131</v>
      </c>
      <c r="I1" s="22" t="s">
        <v>136</v>
      </c>
      <c r="J1" s="22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1200</v>
      </c>
      <c r="C2" s="22">
        <v>2.23438157875E-4</v>
      </c>
      <c r="D2" s="17">
        <v>0.38900000000000001</v>
      </c>
      <c r="E2" s="17">
        <v>46.66</v>
      </c>
      <c r="F2" s="17">
        <v>2.23</v>
      </c>
      <c r="G2" s="17">
        <v>0.316</v>
      </c>
      <c r="H2" s="21">
        <v>0</v>
      </c>
      <c r="I2" s="17">
        <f>F2*0.7</f>
        <v>1.5609999999999999</v>
      </c>
      <c r="J2" s="17">
        <f>G2*0.5</f>
        <v>0.158</v>
      </c>
      <c r="K2" s="21">
        <v>110</v>
      </c>
      <c r="L2" s="21">
        <f>E2*D2*C2*12</f>
        <v>4.8666814916016932E-2</v>
      </c>
      <c r="M2" s="20">
        <f>ROUND(E2*D2*C2*102.79,0)</f>
        <v>0</v>
      </c>
      <c r="N2" s="20">
        <f>ROUND(I2*M2*0.002205,0)</f>
        <v>0</v>
      </c>
      <c r="O2" s="20">
        <f>ROUND(J2*M2*0.002205,1)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2" bestFit="1" customWidth="1"/>
    <col min="4" max="4" width="6.5703125" style="17" bestFit="1" customWidth="1"/>
    <col min="5" max="5" width="13.5703125" style="17" bestFit="1" customWidth="1"/>
    <col min="6" max="6" width="9.28515625" style="17" bestFit="1" customWidth="1"/>
    <col min="7" max="7" width="9" style="17" bestFit="1" customWidth="1"/>
    <col min="8" max="8" width="11.140625" style="21" bestFit="1" customWidth="1"/>
    <col min="9" max="10" width="9" style="17" customWidth="1"/>
    <col min="11" max="11" width="12.28515625" style="21" bestFit="1" customWidth="1"/>
    <col min="12" max="12" width="13.42578125" customWidth="1"/>
    <col min="13" max="13" width="13" customWidth="1"/>
    <col min="14" max="14" width="8" bestFit="1" customWidth="1"/>
    <col min="15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1400</v>
      </c>
      <c r="C2" s="22">
        <v>0.819060669495</v>
      </c>
      <c r="D2" s="17">
        <v>0.89</v>
      </c>
      <c r="E2" s="17">
        <v>46.66</v>
      </c>
      <c r="F2" s="17">
        <v>1.93</v>
      </c>
      <c r="G2" s="17">
        <v>0.497</v>
      </c>
      <c r="H2" s="21">
        <v>1</v>
      </c>
      <c r="I2" s="17">
        <f>F2</f>
        <v>1.93</v>
      </c>
      <c r="J2" s="17">
        <f>G2</f>
        <v>0.497</v>
      </c>
      <c r="K2" s="21">
        <v>48579</v>
      </c>
      <c r="L2" s="21">
        <f>E2*D2*C2*12</f>
        <v>408.16152055663997</v>
      </c>
      <c r="M2" s="20">
        <f>ROUND(E2*D2*C2*102.79,0)</f>
        <v>3496</v>
      </c>
      <c r="N2" s="20">
        <f>ROUND(I2*M2*0.002205,0)</f>
        <v>15</v>
      </c>
      <c r="O2" s="20">
        <f>ROUND(J2*M2*0.002205,1)</f>
        <v>3.8</v>
      </c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sqref="A1:XFD1048576"/>
    </sheetView>
  </sheetViews>
  <sheetFormatPr defaultRowHeight="15"/>
  <cols>
    <col min="1" max="1" width="9.7109375" style="21" customWidth="1"/>
    <col min="2" max="2" width="7.85546875" style="21" bestFit="1" customWidth="1"/>
    <col min="3" max="3" width="13.7109375" style="22" bestFit="1" customWidth="1"/>
    <col min="4" max="4" width="6.5703125" style="17" bestFit="1" customWidth="1"/>
    <col min="5" max="5" width="13.5703125" style="17" bestFit="1" customWidth="1"/>
    <col min="6" max="6" width="9.28515625" style="17" bestFit="1" customWidth="1"/>
    <col min="7" max="7" width="9" style="17" bestFit="1" customWidth="1"/>
    <col min="8" max="8" width="11.140625" style="21" bestFit="1" customWidth="1"/>
    <col min="9" max="10" width="9" style="17" customWidth="1"/>
    <col min="11" max="11" width="12.28515625" style="21" bestFit="1" customWidth="1"/>
    <col min="12" max="12" width="15.7109375" customWidth="1"/>
    <col min="13" max="13" width="13.28515625" customWidth="1"/>
    <col min="15" max="16384" width="9.140625" style="20"/>
  </cols>
  <sheetData>
    <row r="1" spans="1:15" ht="30">
      <c r="A1" s="21" t="s">
        <v>134</v>
      </c>
      <c r="B1" s="21" t="s">
        <v>126</v>
      </c>
      <c r="C1" s="22" t="s">
        <v>133</v>
      </c>
      <c r="D1" s="17" t="s">
        <v>127</v>
      </c>
      <c r="E1" s="17" t="s">
        <v>132</v>
      </c>
      <c r="F1" s="17" t="s">
        <v>128</v>
      </c>
      <c r="G1" s="17" t="s">
        <v>129</v>
      </c>
      <c r="H1" s="21" t="s">
        <v>131</v>
      </c>
      <c r="I1" s="17" t="s">
        <v>136</v>
      </c>
      <c r="J1" s="17" t="s">
        <v>137</v>
      </c>
      <c r="K1" s="21" t="s">
        <v>130</v>
      </c>
      <c r="L1" s="23" t="s">
        <v>138</v>
      </c>
      <c r="M1" s="23" t="s">
        <v>139</v>
      </c>
      <c r="N1" s="23" t="s">
        <v>140</v>
      </c>
      <c r="O1" s="23" t="s">
        <v>141</v>
      </c>
    </row>
    <row r="2" spans="1:15">
      <c r="A2" s="21" t="s">
        <v>135</v>
      </c>
      <c r="B2" s="21">
        <v>1400</v>
      </c>
      <c r="C2" s="22">
        <v>0.19403217864200001</v>
      </c>
      <c r="D2" s="17">
        <v>0.89</v>
      </c>
      <c r="E2" s="17">
        <v>46.66</v>
      </c>
      <c r="F2" s="17">
        <v>1.93</v>
      </c>
      <c r="G2" s="17">
        <v>0.497</v>
      </c>
      <c r="H2" s="21">
        <v>0</v>
      </c>
      <c r="I2" s="17">
        <f>F2*0.7</f>
        <v>1.351</v>
      </c>
      <c r="J2" s="17">
        <f>G2*0.5</f>
        <v>0.2485</v>
      </c>
      <c r="K2" s="21">
        <v>562</v>
      </c>
      <c r="L2" s="21">
        <f>E2*D2*C2*12</f>
        <v>96.691822744053496</v>
      </c>
      <c r="M2" s="20">
        <f>ROUND(E2*D2*C2*102.79,0)</f>
        <v>828</v>
      </c>
      <c r="N2" s="20">
        <f>ROUND(I2*M2*0.002205,0)</f>
        <v>2</v>
      </c>
      <c r="O2" s="20">
        <f>ROUND(J2*M2*0.002205,1)</f>
        <v>0.5</v>
      </c>
    </row>
    <row r="3" spans="1:15">
      <c r="A3" s="21" t="s">
        <v>135</v>
      </c>
      <c r="B3" s="21">
        <v>1400</v>
      </c>
      <c r="C3" s="22">
        <v>9.5908844584399994E-2</v>
      </c>
      <c r="D3" s="17">
        <v>0.89</v>
      </c>
      <c r="E3" s="17">
        <v>46.66</v>
      </c>
      <c r="F3" s="17">
        <v>1.93</v>
      </c>
      <c r="G3" s="17">
        <v>0.497</v>
      </c>
      <c r="H3" s="21">
        <v>1</v>
      </c>
      <c r="I3" s="17">
        <f>F3</f>
        <v>1.93</v>
      </c>
      <c r="J3" s="17">
        <f>G3</f>
        <v>0.497</v>
      </c>
      <c r="K3" s="21">
        <v>48579</v>
      </c>
      <c r="L3" s="21">
        <f t="shared" ref="L3:L5" si="0">E3*D3*C3*12</f>
        <v>47.794139431130546</v>
      </c>
      <c r="M3" s="20">
        <f t="shared" ref="M3:M5" si="1">ROUND(E3*D3*C3*102.79,0)</f>
        <v>409</v>
      </c>
      <c r="N3" s="20">
        <f t="shared" ref="N3:N5" si="2">ROUND(I3*M3*0.002205,0)</f>
        <v>2</v>
      </c>
      <c r="O3" s="20">
        <f t="shared" ref="O3:O5" si="3">ROUND(J3*M3*0.002205,1)</f>
        <v>0.4</v>
      </c>
    </row>
    <row r="4" spans="1:15">
      <c r="A4" s="21" t="s">
        <v>135</v>
      </c>
      <c r="B4" s="21">
        <v>1400</v>
      </c>
      <c r="C4" s="22">
        <v>8.4752076398000004E-2</v>
      </c>
      <c r="D4" s="17">
        <v>0.88800000000000001</v>
      </c>
      <c r="E4" s="17">
        <v>46.66</v>
      </c>
      <c r="F4" s="17">
        <v>1.93</v>
      </c>
      <c r="G4" s="17">
        <v>0.497</v>
      </c>
      <c r="H4" s="21">
        <v>1</v>
      </c>
      <c r="I4" s="17">
        <f>F4</f>
        <v>1.93</v>
      </c>
      <c r="J4" s="17">
        <f>G4</f>
        <v>0.497</v>
      </c>
      <c r="K4" s="21">
        <v>11877</v>
      </c>
      <c r="L4" s="21">
        <f t="shared" si="0"/>
        <v>42.139491763690117</v>
      </c>
      <c r="M4" s="20">
        <f t="shared" si="1"/>
        <v>361</v>
      </c>
      <c r="N4" s="20">
        <f t="shared" si="2"/>
        <v>2</v>
      </c>
      <c r="O4" s="20">
        <f t="shared" si="3"/>
        <v>0.4</v>
      </c>
    </row>
    <row r="5" spans="1:15">
      <c r="A5" s="21" t="s">
        <v>135</v>
      </c>
      <c r="B5" s="21">
        <v>1400</v>
      </c>
      <c r="C5" s="22">
        <v>0.10508129887999999</v>
      </c>
      <c r="D5" s="17">
        <v>0.88800000000000001</v>
      </c>
      <c r="E5" s="17">
        <v>46.66</v>
      </c>
      <c r="F5" s="17">
        <v>1.93</v>
      </c>
      <c r="G5" s="17">
        <v>0.497</v>
      </c>
      <c r="H5" s="21">
        <v>0</v>
      </c>
      <c r="I5" s="17">
        <f>F5*0.7</f>
        <v>1.351</v>
      </c>
      <c r="J5" s="17">
        <f>G5*0.5</f>
        <v>0.2485</v>
      </c>
      <c r="K5" s="21">
        <v>254</v>
      </c>
      <c r="L5" s="21">
        <f t="shared" si="0"/>
        <v>52.247363331573958</v>
      </c>
      <c r="M5" s="20">
        <f t="shared" si="1"/>
        <v>448</v>
      </c>
      <c r="N5" s="20">
        <f t="shared" si="2"/>
        <v>1</v>
      </c>
      <c r="O5" s="20">
        <f t="shared" si="3"/>
        <v>0.2</v>
      </c>
    </row>
    <row r="6" spans="1:15">
      <c r="C6" s="22">
        <f>SUM(C2:C5)</f>
        <v>0.47977439850440001</v>
      </c>
      <c r="N6">
        <f>SUM(N2:N5)</f>
        <v>7</v>
      </c>
      <c r="O6" s="20">
        <f>SUM(O2:O5)</f>
        <v>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59</vt:i4>
      </vt:variant>
      <vt:variant>
        <vt:lpstr>Named Ranges</vt:lpstr>
      </vt:variant>
      <vt:variant>
        <vt:i4>1</vt:i4>
      </vt:variant>
    </vt:vector>
  </HeadingPairs>
  <TitlesOfParts>
    <vt:vector size="60" baseType="lpstr">
      <vt:lpstr>Project Credit</vt:lpstr>
      <vt:lpstr>Retention Calcs</vt:lpstr>
      <vt:lpstr>1 Maritime Hammock</vt:lpstr>
      <vt:lpstr>2 Ocean Bch Blvd</vt:lpstr>
      <vt:lpstr>3 2nd St South</vt:lpstr>
      <vt:lpstr>4 Cottage Row</vt:lpstr>
      <vt:lpstr>5 Shepard Park</vt:lpstr>
      <vt:lpstr>6 Burris Way</vt:lpstr>
      <vt:lpstr>7 Brevard Av</vt:lpstr>
      <vt:lpstr>8 Danube River</vt:lpstr>
      <vt:lpstr>9 Bougainvillea Dr</vt:lpstr>
      <vt:lpstr>10 9th St &amp; Brevard Av</vt:lpstr>
      <vt:lpstr>11 Jack Dr</vt:lpstr>
      <vt:lpstr>12 Cedar Av</vt:lpstr>
      <vt:lpstr>13 Meade</vt:lpstr>
      <vt:lpstr>14 Pulsipher N</vt:lpstr>
      <vt:lpstr>15 Pulsipher S</vt:lpstr>
      <vt:lpstr>16 Winslow N</vt:lpstr>
      <vt:lpstr>17 Winslow S</vt:lpstr>
      <vt:lpstr>18 Osceola E</vt:lpstr>
      <vt:lpstr>19 Marion E</vt:lpstr>
      <vt:lpstr>20 Flagler N</vt:lpstr>
      <vt:lpstr>21 4th St North N</vt:lpstr>
      <vt:lpstr>22 4th St North S</vt:lpstr>
      <vt:lpstr>23 1st St South N</vt:lpstr>
      <vt:lpstr>24 2nd St South N</vt:lpstr>
      <vt:lpstr>25 2nd St South S</vt:lpstr>
      <vt:lpstr>26 3rd St South N</vt:lpstr>
      <vt:lpstr>27 3rd St South S</vt:lpstr>
      <vt:lpstr>28 6th St South N</vt:lpstr>
      <vt:lpstr>29 8th St South N</vt:lpstr>
      <vt:lpstr>30 8th St South S</vt:lpstr>
      <vt:lpstr>31 10th St South N</vt:lpstr>
      <vt:lpstr>32 10th St South S</vt:lpstr>
      <vt:lpstr>33 12th St South N</vt:lpstr>
      <vt:lpstr>34 12th St South S</vt:lpstr>
      <vt:lpstr>35 13th St South N</vt:lpstr>
      <vt:lpstr>36 14th St South N</vt:lpstr>
      <vt:lpstr>37 14th St South S</vt:lpstr>
      <vt:lpstr>38 Holiday Lane</vt:lpstr>
      <vt:lpstr>39 S Banana_St Lucie</vt:lpstr>
      <vt:lpstr>40 S Banana_St Lucie</vt:lpstr>
      <vt:lpstr>41 Banana River Ret</vt:lpstr>
      <vt:lpstr>42 Banana River Ret</vt:lpstr>
      <vt:lpstr>43 Minutemen_Country Club</vt:lpstr>
      <vt:lpstr>44 Palm Av</vt:lpstr>
      <vt:lpstr>45 Minutemen_CBHS</vt:lpstr>
      <vt:lpstr>46 Minutemen_PW Complex</vt:lpstr>
      <vt:lpstr>47 Tom Warriner</vt:lpstr>
      <vt:lpstr>48 Shepard Dr</vt:lpstr>
      <vt:lpstr>49 Shepard Dr</vt:lpstr>
      <vt:lpstr>50 W Gadsden</vt:lpstr>
      <vt:lpstr>51 W Pasco</vt:lpstr>
      <vt:lpstr>52 W Pasco</vt:lpstr>
      <vt:lpstr>53 Inlet Baskets</vt:lpstr>
      <vt:lpstr>61 Dino Musuem</vt:lpstr>
      <vt:lpstr>62 N Orlando</vt:lpstr>
      <vt:lpstr>63 Street Sweeping</vt:lpstr>
      <vt:lpstr>65 Minutemen Causeway</vt:lpstr>
      <vt:lpstr>'Project Credit'!Print_Titles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2011-09-12T19:28:24Z</cp:lastPrinted>
  <dcterms:created xsi:type="dcterms:W3CDTF">2011-02-23T14:26:40Z</dcterms:created>
  <dcterms:modified xsi:type="dcterms:W3CDTF">2012-01-12T19:29:13Z</dcterms:modified>
</cp:coreProperties>
</file>