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8445"/>
  </bookViews>
  <sheets>
    <sheet name="Project Credit" sheetId="1" r:id="rId1"/>
    <sheet name="Retention Efficiency Calcs" sheetId="15" r:id="rId2"/>
    <sheet name="1 FM 237139" sheetId="2" r:id="rId3"/>
    <sheet name="2 FM 237454" sheetId="3" r:id="rId4"/>
    <sheet name="3 FM 237447" sheetId="4" r:id="rId5"/>
    <sheet name="4 FM 237447" sheetId="5" r:id="rId6"/>
    <sheet name="5 FM 237447" sheetId="6" r:id="rId7"/>
    <sheet name="6 FM 237482" sheetId="7" r:id="rId8"/>
    <sheet name="7 FM 237453" sheetId="8" r:id="rId9"/>
    <sheet name="8 FM 237453" sheetId="9" r:id="rId10"/>
    <sheet name="9 FM 237609" sheetId="10" r:id="rId11"/>
    <sheet name="10 FM 237609" sheetId="11" r:id="rId12"/>
    <sheet name="11 FM 237609" sheetId="12" r:id="rId13"/>
    <sheet name="12 FM 237712" sheetId="13" r:id="rId14"/>
    <sheet name="13 FM 422691-01" sheetId="14" r:id="rId15"/>
    <sheet name="14 Street Sweeping" sheetId="16" r:id="rId16"/>
  </sheets>
  <calcPr calcId="125725"/>
</workbook>
</file>

<file path=xl/calcChain.xml><?xml version="1.0" encoding="utf-8"?>
<calcChain xmlns="http://schemas.openxmlformats.org/spreadsheetml/2006/main">
  <c r="J21" i="1"/>
  <c r="G21"/>
  <c r="J15"/>
  <c r="G15"/>
  <c r="A20" i="16"/>
  <c r="A21" s="1"/>
  <c r="A16"/>
  <c r="A17" s="1"/>
  <c r="A8" l="1"/>
  <c r="A9" s="1"/>
  <c r="J16" i="1" l="1"/>
  <c r="G16"/>
  <c r="J19" l="1"/>
  <c r="G19"/>
  <c r="B7" i="15"/>
  <c r="B3"/>
  <c r="F13" i="1" s="1"/>
  <c r="F14"/>
  <c r="I13" l="1"/>
  <c r="I14"/>
  <c r="H14"/>
  <c r="E14"/>
  <c r="D14"/>
  <c r="M7" i="14"/>
  <c r="N7"/>
  <c r="N3"/>
  <c r="N4"/>
  <c r="N5"/>
  <c r="N6"/>
  <c r="M3"/>
  <c r="M4"/>
  <c r="M5"/>
  <c r="M6"/>
  <c r="L3"/>
  <c r="L4"/>
  <c r="L5"/>
  <c r="L6"/>
  <c r="M2"/>
  <c r="L2"/>
  <c r="N2" s="1"/>
  <c r="J6"/>
  <c r="I6"/>
  <c r="J5"/>
  <c r="I5"/>
  <c r="J4"/>
  <c r="I4"/>
  <c r="J3"/>
  <c r="I3"/>
  <c r="J2"/>
  <c r="I2"/>
  <c r="H13" i="1"/>
  <c r="E13"/>
  <c r="D13"/>
  <c r="M9" i="13"/>
  <c r="N9"/>
  <c r="N3"/>
  <c r="N4"/>
  <c r="N5"/>
  <c r="N6"/>
  <c r="N7"/>
  <c r="N8"/>
  <c r="M3"/>
  <c r="M4"/>
  <c r="M5"/>
  <c r="M6"/>
  <c r="M7"/>
  <c r="M8"/>
  <c r="L3"/>
  <c r="L4"/>
  <c r="L5"/>
  <c r="L6"/>
  <c r="L7"/>
  <c r="L8"/>
  <c r="M2"/>
  <c r="L2"/>
  <c r="N2" s="1"/>
  <c r="J6"/>
  <c r="I6"/>
  <c r="J8"/>
  <c r="I8"/>
  <c r="J7"/>
  <c r="I7"/>
  <c r="J5"/>
  <c r="I5"/>
  <c r="J4"/>
  <c r="I4"/>
  <c r="J3"/>
  <c r="I3"/>
  <c r="J2"/>
  <c r="I2"/>
  <c r="H9" i="1"/>
  <c r="E9"/>
  <c r="D9"/>
  <c r="M54" i="9"/>
  <c r="N5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M2"/>
  <c r="L2"/>
  <c r="N2" s="1"/>
  <c r="J48"/>
  <c r="I48"/>
  <c r="J42"/>
  <c r="I42"/>
  <c r="J40"/>
  <c r="I40"/>
  <c r="J34"/>
  <c r="I34"/>
  <c r="J33"/>
  <c r="I33"/>
  <c r="J28"/>
  <c r="I28"/>
  <c r="J25"/>
  <c r="I25"/>
  <c r="J24"/>
  <c r="I24"/>
  <c r="J7"/>
  <c r="I7"/>
  <c r="J6"/>
  <c r="I6"/>
  <c r="J3"/>
  <c r="I3"/>
  <c r="J53"/>
  <c r="I53"/>
  <c r="J52"/>
  <c r="I52"/>
  <c r="J51"/>
  <c r="I51"/>
  <c r="J50"/>
  <c r="I50"/>
  <c r="J49"/>
  <c r="I49"/>
  <c r="J47"/>
  <c r="I47"/>
  <c r="J46"/>
  <c r="I46"/>
  <c r="J45"/>
  <c r="I45"/>
  <c r="J44"/>
  <c r="I44"/>
  <c r="J43"/>
  <c r="I43"/>
  <c r="J41"/>
  <c r="I41"/>
  <c r="J39"/>
  <c r="I39"/>
  <c r="J38"/>
  <c r="I38"/>
  <c r="J37"/>
  <c r="I37"/>
  <c r="J36"/>
  <c r="I36"/>
  <c r="J35"/>
  <c r="I35"/>
  <c r="J32"/>
  <c r="I32"/>
  <c r="J31"/>
  <c r="I31"/>
  <c r="J30"/>
  <c r="I30"/>
  <c r="J29"/>
  <c r="I29"/>
  <c r="J27"/>
  <c r="I27"/>
  <c r="J26"/>
  <c r="I26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5"/>
  <c r="I5"/>
  <c r="J4"/>
  <c r="I4"/>
  <c r="J2"/>
  <c r="I2"/>
  <c r="H8" i="1"/>
  <c r="E8"/>
  <c r="D8"/>
  <c r="M35" i="8"/>
  <c r="N3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M2"/>
  <c r="L2"/>
  <c r="N2" s="1"/>
  <c r="J12"/>
  <c r="I12"/>
  <c r="J9"/>
  <c r="I9"/>
  <c r="J7"/>
  <c r="I7"/>
  <c r="J5"/>
  <c r="I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1"/>
  <c r="I11"/>
  <c r="J10"/>
  <c r="I10"/>
  <c r="J8"/>
  <c r="I8"/>
  <c r="J6"/>
  <c r="I6"/>
  <c r="J4"/>
  <c r="I4"/>
  <c r="J3"/>
  <c r="I3"/>
  <c r="J2"/>
  <c r="I2"/>
  <c r="H7" i="1"/>
  <c r="E7"/>
  <c r="D7"/>
  <c r="M6" i="7"/>
  <c r="N6"/>
  <c r="N3"/>
  <c r="N4"/>
  <c r="N5"/>
  <c r="M3"/>
  <c r="M4"/>
  <c r="M5"/>
  <c r="L3"/>
  <c r="L4"/>
  <c r="L5"/>
  <c r="M2"/>
  <c r="L2"/>
  <c r="N2" s="1"/>
  <c r="J5"/>
  <c r="I5"/>
  <c r="J3"/>
  <c r="I3"/>
  <c r="J4"/>
  <c r="I4"/>
  <c r="J2"/>
  <c r="I2"/>
  <c r="H6" i="1"/>
  <c r="E6"/>
  <c r="D6"/>
  <c r="M20" i="6"/>
  <c r="N20"/>
  <c r="N3"/>
  <c r="N4"/>
  <c r="N5"/>
  <c r="N6"/>
  <c r="N7"/>
  <c r="N8"/>
  <c r="N9"/>
  <c r="N10"/>
  <c r="N11"/>
  <c r="N12"/>
  <c r="N13"/>
  <c r="N14"/>
  <c r="N15"/>
  <c r="N16"/>
  <c r="N17"/>
  <c r="N18"/>
  <c r="N19"/>
  <c r="M3"/>
  <c r="M4"/>
  <c r="M5"/>
  <c r="M6"/>
  <c r="M7"/>
  <c r="M8"/>
  <c r="M9"/>
  <c r="M10"/>
  <c r="M11"/>
  <c r="M12"/>
  <c r="M13"/>
  <c r="M14"/>
  <c r="M15"/>
  <c r="M16"/>
  <c r="M17"/>
  <c r="M18"/>
  <c r="M19"/>
  <c r="L3"/>
  <c r="L4"/>
  <c r="L5"/>
  <c r="L6"/>
  <c r="L7"/>
  <c r="L8"/>
  <c r="L9"/>
  <c r="L10"/>
  <c r="L11"/>
  <c r="L12"/>
  <c r="L13"/>
  <c r="L14"/>
  <c r="L15"/>
  <c r="L16"/>
  <c r="L17"/>
  <c r="L18"/>
  <c r="L19"/>
  <c r="L2"/>
  <c r="M2" s="1"/>
  <c r="J18"/>
  <c r="I18"/>
  <c r="J17"/>
  <c r="I17"/>
  <c r="J9"/>
  <c r="I9"/>
  <c r="J8"/>
  <c r="I8"/>
  <c r="J19"/>
  <c r="I19"/>
  <c r="J16"/>
  <c r="I16"/>
  <c r="J15"/>
  <c r="I15"/>
  <c r="J14"/>
  <c r="I14"/>
  <c r="J13"/>
  <c r="I13"/>
  <c r="J12"/>
  <c r="I12"/>
  <c r="J11"/>
  <c r="I11"/>
  <c r="J10"/>
  <c r="I10"/>
  <c r="J7"/>
  <c r="I7"/>
  <c r="J6"/>
  <c r="I6"/>
  <c r="J5"/>
  <c r="I5"/>
  <c r="J4"/>
  <c r="I4"/>
  <c r="J3"/>
  <c r="I3"/>
  <c r="J2"/>
  <c r="I2"/>
  <c r="H5" i="1"/>
  <c r="E5"/>
  <c r="D5"/>
  <c r="M15" i="5"/>
  <c r="N15"/>
  <c r="N3"/>
  <c r="N4"/>
  <c r="N5"/>
  <c r="N6"/>
  <c r="N7"/>
  <c r="N8"/>
  <c r="N9"/>
  <c r="N10"/>
  <c r="N11"/>
  <c r="N12"/>
  <c r="N13"/>
  <c r="N14"/>
  <c r="M3"/>
  <c r="M4"/>
  <c r="M5"/>
  <c r="M6"/>
  <c r="M7"/>
  <c r="M8"/>
  <c r="M9"/>
  <c r="M10"/>
  <c r="M11"/>
  <c r="M12"/>
  <c r="M13"/>
  <c r="M14"/>
  <c r="L3"/>
  <c r="L4"/>
  <c r="L5"/>
  <c r="L6"/>
  <c r="L7"/>
  <c r="L8"/>
  <c r="L9"/>
  <c r="L10"/>
  <c r="L11"/>
  <c r="L12"/>
  <c r="L13"/>
  <c r="L14"/>
  <c r="L2"/>
  <c r="M2" s="1"/>
  <c r="J12"/>
  <c r="I12"/>
  <c r="J9"/>
  <c r="I9"/>
  <c r="J8"/>
  <c r="I8"/>
  <c r="J5"/>
  <c r="I5"/>
  <c r="J14"/>
  <c r="I14"/>
  <c r="J13"/>
  <c r="I13"/>
  <c r="J11"/>
  <c r="I11"/>
  <c r="J10"/>
  <c r="I10"/>
  <c r="J7"/>
  <c r="I7"/>
  <c r="J6"/>
  <c r="I6"/>
  <c r="J4"/>
  <c r="I4"/>
  <c r="J3"/>
  <c r="I3"/>
  <c r="J2"/>
  <c r="I2"/>
  <c r="H4" i="1"/>
  <c r="E4"/>
  <c r="D4"/>
  <c r="M19" i="4"/>
  <c r="N19"/>
  <c r="N3"/>
  <c r="N4"/>
  <c r="N5"/>
  <c r="N6"/>
  <c r="N7"/>
  <c r="N8"/>
  <c r="N9"/>
  <c r="N10"/>
  <c r="N11"/>
  <c r="N12"/>
  <c r="N13"/>
  <c r="N14"/>
  <c r="N15"/>
  <c r="N16"/>
  <c r="N17"/>
  <c r="N18"/>
  <c r="M3"/>
  <c r="M4"/>
  <c r="M5"/>
  <c r="M6"/>
  <c r="M7"/>
  <c r="M8"/>
  <c r="M9"/>
  <c r="M10"/>
  <c r="M11"/>
  <c r="M12"/>
  <c r="M13"/>
  <c r="M14"/>
  <c r="M15"/>
  <c r="M16"/>
  <c r="M17"/>
  <c r="M18"/>
  <c r="L3"/>
  <c r="L4"/>
  <c r="L5"/>
  <c r="L6"/>
  <c r="L7"/>
  <c r="L8"/>
  <c r="L9"/>
  <c r="L10"/>
  <c r="L11"/>
  <c r="L12"/>
  <c r="L13"/>
  <c r="L14"/>
  <c r="L15"/>
  <c r="L16"/>
  <c r="L17"/>
  <c r="L18"/>
  <c r="L2"/>
  <c r="M2" s="1"/>
  <c r="J18"/>
  <c r="I18"/>
  <c r="J15"/>
  <c r="I15"/>
  <c r="J11"/>
  <c r="I11"/>
  <c r="J10"/>
  <c r="I10"/>
  <c r="J17"/>
  <c r="I17"/>
  <c r="J16"/>
  <c r="I16"/>
  <c r="J14"/>
  <c r="I14"/>
  <c r="J13"/>
  <c r="I13"/>
  <c r="J12"/>
  <c r="I12"/>
  <c r="J9"/>
  <c r="I9"/>
  <c r="J8"/>
  <c r="I8"/>
  <c r="J7"/>
  <c r="I7"/>
  <c r="J6"/>
  <c r="I6"/>
  <c r="J5"/>
  <c r="I5"/>
  <c r="J4"/>
  <c r="I4"/>
  <c r="J3"/>
  <c r="I3"/>
  <c r="J2"/>
  <c r="I2"/>
  <c r="H3" i="1"/>
  <c r="E3"/>
  <c r="D3"/>
  <c r="M14" i="3"/>
  <c r="N14"/>
  <c r="N3"/>
  <c r="N4"/>
  <c r="N5"/>
  <c r="N6"/>
  <c r="N7"/>
  <c r="N8"/>
  <c r="N9"/>
  <c r="N10"/>
  <c r="N11"/>
  <c r="N12"/>
  <c r="N13"/>
  <c r="M3"/>
  <c r="M4"/>
  <c r="M5"/>
  <c r="M6"/>
  <c r="M7"/>
  <c r="M8"/>
  <c r="M9"/>
  <c r="M10"/>
  <c r="M11"/>
  <c r="M12"/>
  <c r="M13"/>
  <c r="L3"/>
  <c r="L4"/>
  <c r="L5"/>
  <c r="L6"/>
  <c r="L7"/>
  <c r="L8"/>
  <c r="L9"/>
  <c r="L10"/>
  <c r="L11"/>
  <c r="L12"/>
  <c r="L13"/>
  <c r="M2"/>
  <c r="L2"/>
  <c r="N2" s="1"/>
  <c r="J3"/>
  <c r="J4"/>
  <c r="J5"/>
  <c r="J6"/>
  <c r="J7"/>
  <c r="J8"/>
  <c r="J9"/>
  <c r="J10"/>
  <c r="J11"/>
  <c r="J12"/>
  <c r="J13"/>
  <c r="I3"/>
  <c r="I4"/>
  <c r="I5"/>
  <c r="I6"/>
  <c r="I7"/>
  <c r="I8"/>
  <c r="I9"/>
  <c r="I10"/>
  <c r="I11"/>
  <c r="I12"/>
  <c r="I13"/>
  <c r="J2"/>
  <c r="I2"/>
  <c r="H2" i="1"/>
  <c r="E2"/>
  <c r="D2"/>
  <c r="M32" i="2"/>
  <c r="N3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2"/>
  <c r="M2" s="1"/>
  <c r="N2" i="6" l="1"/>
  <c r="N2" i="5"/>
  <c r="N2" i="4"/>
  <c r="N2" i="2"/>
  <c r="J24" l="1"/>
  <c r="I24"/>
  <c r="J29"/>
  <c r="I29"/>
  <c r="J28"/>
  <c r="I28"/>
  <c r="J27"/>
  <c r="I27"/>
  <c r="J26"/>
  <c r="I26"/>
  <c r="J22"/>
  <c r="I22"/>
  <c r="J20"/>
  <c r="I20"/>
  <c r="J19"/>
  <c r="I19"/>
  <c r="J18"/>
  <c r="I18"/>
  <c r="J17"/>
  <c r="I17"/>
  <c r="J16"/>
  <c r="I16"/>
  <c r="J15"/>
  <c r="I15"/>
  <c r="J14"/>
  <c r="I14"/>
  <c r="J7"/>
  <c r="I7"/>
  <c r="J31"/>
  <c r="I31"/>
  <c r="J30"/>
  <c r="I30"/>
  <c r="J25"/>
  <c r="I25"/>
  <c r="J23"/>
  <c r="I23"/>
  <c r="J21"/>
  <c r="I21"/>
  <c r="J13"/>
  <c r="I13"/>
  <c r="J12"/>
  <c r="I12"/>
  <c r="J11"/>
  <c r="I11"/>
  <c r="J10"/>
  <c r="I10"/>
  <c r="J9"/>
  <c r="I9"/>
  <c r="J8"/>
  <c r="I8"/>
  <c r="J6"/>
  <c r="I6"/>
  <c r="J5"/>
  <c r="I5"/>
  <c r="J4"/>
  <c r="I4"/>
  <c r="J3"/>
  <c r="I3"/>
  <c r="J2"/>
  <c r="I2"/>
  <c r="C7" i="14"/>
  <c r="C9" i="13"/>
  <c r="C54" i="9"/>
  <c r="C35" i="8"/>
  <c r="C6" i="7"/>
  <c r="C20" i="6"/>
  <c r="C15" i="5"/>
  <c r="C19" i="4"/>
  <c r="C14" i="3"/>
  <c r="C32" i="2"/>
  <c r="J14" i="1"/>
  <c r="J13"/>
  <c r="J12"/>
  <c r="J11"/>
  <c r="J10"/>
  <c r="J9"/>
  <c r="J8"/>
  <c r="J7"/>
  <c r="J6"/>
  <c r="J5"/>
  <c r="J4"/>
  <c r="J3"/>
  <c r="J2"/>
  <c r="G14"/>
  <c r="G13"/>
  <c r="G12"/>
  <c r="G11"/>
  <c r="G10"/>
  <c r="G9"/>
  <c r="G8"/>
  <c r="G7"/>
  <c r="G6"/>
  <c r="G5"/>
  <c r="G4"/>
  <c r="G3"/>
  <c r="G2"/>
</calcChain>
</file>

<file path=xl/sharedStrings.xml><?xml version="1.0" encoding="utf-8"?>
<sst xmlns="http://schemas.openxmlformats.org/spreadsheetml/2006/main" count="424" uniqueCount="91">
  <si>
    <t>Project Number</t>
  </si>
  <si>
    <t>Project Name</t>
  </si>
  <si>
    <t>Project Description</t>
  </si>
  <si>
    <t>FM: 237139 D5_70120-3518-01</t>
  </si>
  <si>
    <t>SR 518 at SR 513</t>
  </si>
  <si>
    <t>FM: 237454 D5_70100-3553-01</t>
  </si>
  <si>
    <t>FM: 237447 D5_70008-3505-02</t>
  </si>
  <si>
    <t>FM: 237447 D5_70008-3505-03</t>
  </si>
  <si>
    <t>FM: 237447 D5_70008-3505-04</t>
  </si>
  <si>
    <t>FM: 237482 D5_70060-3533-01</t>
  </si>
  <si>
    <t>FM: 237453 D5_70008-3507-01</t>
  </si>
  <si>
    <t>FM: 237453 D5_70008-3507-02</t>
  </si>
  <si>
    <t>FM: 237609 D5_70060-3506-01</t>
  </si>
  <si>
    <t>FM: 237609 D5_70060-3506-02</t>
  </si>
  <si>
    <t>FM: 237609 D5_70060-3506-03</t>
  </si>
  <si>
    <t>FM: 237712 D5_70060-3519-01</t>
  </si>
  <si>
    <t>SR A1A Drainage Improvements on north bound lane: From N. of 1st Street to South of 4th Street.</t>
  </si>
  <si>
    <t>FM: 422691-01 D5_422691-01</t>
  </si>
  <si>
    <t>FDOT-1</t>
  </si>
  <si>
    <t>FDOT-2</t>
  </si>
  <si>
    <t>FDOT-3</t>
  </si>
  <si>
    <t>FDOT-4</t>
  </si>
  <si>
    <t>FDOT-5</t>
  </si>
  <si>
    <t>FDOT-6</t>
  </si>
  <si>
    <t>FDOT-7</t>
  </si>
  <si>
    <t>FDOT-8</t>
  </si>
  <si>
    <t>FDOT-9</t>
  </si>
  <si>
    <t>FDOT-10</t>
  </si>
  <si>
    <t>FDOT-11</t>
  </si>
  <si>
    <t>FDOT-12</t>
  </si>
  <si>
    <t>FDOT-13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</si>
  <si>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</si>
  <si>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</si>
  <si>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</si>
  <si>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</si>
  <si>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</si>
  <si>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</si>
  <si>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</si>
  <si>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LCCODE</t>
  </si>
  <si>
    <t>C</t>
  </si>
  <si>
    <t>TN_MG_L</t>
  </si>
  <si>
    <t>TP_MG_L</t>
  </si>
  <si>
    <t>VOLUME_M3</t>
  </si>
  <si>
    <t>GRID_CODE</t>
  </si>
  <si>
    <t>AVG_ANNUAL</t>
  </si>
  <si>
    <t>Acres</t>
  </si>
  <si>
    <t>outside model boundary</t>
  </si>
  <si>
    <t>Entity</t>
  </si>
  <si>
    <t>FDOT</t>
  </si>
  <si>
    <t>EMC TN</t>
  </si>
  <si>
    <t>EMC TP</t>
  </si>
  <si>
    <t>Annual Runoff (m3)</t>
  </si>
  <si>
    <t>TN Load (lbs/yr)</t>
  </si>
  <si>
    <t>TP Load (lbs/yr)</t>
  </si>
  <si>
    <t>SR A1A Drainage Improvements: From 1st Street to just south of 4th Street.</t>
  </si>
  <si>
    <t xml:space="preserve">EMC TN </t>
  </si>
  <si>
    <t>TN (lbs/yr)</t>
  </si>
  <si>
    <t>TP (lbs/yr)</t>
  </si>
  <si>
    <t>Total Credit</t>
  </si>
  <si>
    <t>retention</t>
  </si>
  <si>
    <t>inches</t>
  </si>
  <si>
    <t>efficiency</t>
  </si>
  <si>
    <t>percent</t>
  </si>
  <si>
    <t>SR 520 widening - missing from model</t>
  </si>
  <si>
    <t>SR 513 S/W drainage from north of E. Eau Gallie Blvd. to Parkside Pl. - missing from model</t>
  </si>
  <si>
    <t>SR 513 Parkside Pl. to north of Yacht Club Blvd. - missing from model</t>
  </si>
  <si>
    <t>SR 513 from north of Yacht Club Blvd to Banana River Dr. (CR 3) - missing from model</t>
  </si>
  <si>
    <t>SR A1A Drainage Improvements: From south of North Dr. to south of Sherry Lee Ln. - missing from model</t>
  </si>
  <si>
    <t>SR 513 from Banana River Dr (CR 3) to just south of Anchor Dr. - missing from model</t>
  </si>
  <si>
    <t>SR 513  from just south of Anchor Dr. to Desoto Pkwy.  - missing from model</t>
  </si>
  <si>
    <t>SR A1A Drainage Improvements on north bound lane: From Sherry Lee Ln. to 31st St. - missing from model</t>
  </si>
  <si>
    <t>SR A1A Drainage Improvements on north bound lane: From 31st St to 26th St. - missing from model</t>
  </si>
  <si>
    <t>SR A1A Drainage Improvements on north bound lane: From 26th St. to north of Crescent Beach Dr. - missing from model</t>
  </si>
  <si>
    <t>FDOT-14</t>
  </si>
  <si>
    <t>FDOT-15</t>
  </si>
  <si>
    <t>Street Sweeping</t>
  </si>
  <si>
    <t>Street sweeping</t>
  </si>
  <si>
    <t>Education</t>
  </si>
  <si>
    <t>Pamphlets, illicit discharge program and call in</t>
  </si>
  <si>
    <t>N/A</t>
  </si>
  <si>
    <t>kg/yr dry</t>
  </si>
  <si>
    <t>TP (mg/kg)</t>
  </si>
  <si>
    <t>TN (mg/kg)</t>
  </si>
  <si>
    <t>TN reduction</t>
  </si>
  <si>
    <t>mg/yr</t>
  </si>
  <si>
    <t>lbs/yr</t>
  </si>
  <si>
    <t>TP reduction</t>
  </si>
  <si>
    <t>From FSA study for street sweeping highway areas (median values)</t>
  </si>
  <si>
    <t>15% Required Reductions</t>
  </si>
  <si>
    <t>Remaining Reductions</t>
  </si>
  <si>
    <t>credit</t>
  </si>
</sst>
</file>

<file path=xl/styles.xml><?xml version="1.0" encoding="utf-8"?>
<styleSheet xmlns="http://schemas.openxmlformats.org/spreadsheetml/2006/main">
  <numFmts count="5">
    <numFmt numFmtId="164" formatCode="0.00000000000"/>
    <numFmt numFmtId="165" formatCode="0.0000000000"/>
    <numFmt numFmtId="166" formatCode="0.000"/>
    <numFmt numFmtId="167" formatCode="0.0"/>
    <numFmt numFmtId="168" formatCode="#,##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4">
    <xf numFmtId="0" fontId="0" fillId="0" borderId="0" xfId="0"/>
    <xf numFmtId="0" fontId="1" fillId="0" borderId="0" xfId="0" applyFont="1"/>
    <xf numFmtId="0" fontId="5" fillId="0" borderId="1" xfId="1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1" xfId="0" applyFont="1" applyBorder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167" fontId="1" fillId="0" borderId="1" xfId="0" applyNumberFormat="1" applyFont="1" applyBorder="1"/>
    <xf numFmtId="167" fontId="0" fillId="0" borderId="0" xfId="0" applyNumberFormat="1"/>
    <xf numFmtId="1" fontId="1" fillId="0" borderId="1" xfId="0" applyNumberFormat="1" applyFont="1" applyBorder="1"/>
    <xf numFmtId="0" fontId="2" fillId="0" borderId="0" xfId="0" applyFont="1" applyFill="1" applyBorder="1" applyAlignment="1">
      <alignment horizontal="center"/>
    </xf>
    <xf numFmtId="16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Fill="1" applyBorder="1"/>
    <xf numFmtId="167" fontId="2" fillId="0" borderId="0" xfId="0" applyNumberFormat="1" applyFont="1"/>
    <xf numFmtId="0" fontId="4" fillId="3" borderId="2" xfId="1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Fill="1" applyBorder="1"/>
    <xf numFmtId="167" fontId="1" fillId="0" borderId="1" xfId="0" applyNumberFormat="1" applyFont="1" applyBorder="1" applyAlignment="1"/>
    <xf numFmtId="167" fontId="0" fillId="0" borderId="1" xfId="0" applyNumberFormat="1" applyBorder="1" applyAlignment="1">
      <alignment horizontal="right"/>
    </xf>
    <xf numFmtId="3" fontId="1" fillId="0" borderId="1" xfId="0" applyNumberFormat="1" applyFont="1" applyBorder="1"/>
    <xf numFmtId="168" fontId="1" fillId="0" borderId="1" xfId="0" applyNumberFormat="1" applyFont="1" applyFill="1" applyBorder="1"/>
    <xf numFmtId="168" fontId="0" fillId="0" borderId="0" xfId="0" applyNumberFormat="1"/>
    <xf numFmtId="0" fontId="1" fillId="0" borderId="0" xfId="2" applyFont="1"/>
    <xf numFmtId="0" fontId="6" fillId="0" borderId="0" xfId="0" applyFont="1"/>
    <xf numFmtId="168" fontId="6" fillId="0" borderId="0" xfId="0" applyNumberFormat="1" applyFont="1"/>
    <xf numFmtId="0" fontId="0" fillId="0" borderId="0" xfId="2" applyFont="1"/>
    <xf numFmtId="168" fontId="2" fillId="0" borderId="0" xfId="0" applyNumberFormat="1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zoomScaleNormal="100" workbookViewId="0">
      <selection activeCell="C18" sqref="C18"/>
    </sheetView>
  </sheetViews>
  <sheetFormatPr defaultRowHeight="15"/>
  <cols>
    <col min="1" max="1" width="9.140625" style="1"/>
    <col min="2" max="2" width="17.140625" style="1" customWidth="1"/>
    <col min="3" max="3" width="46" style="1" customWidth="1"/>
    <col min="4" max="4" width="10.7109375" style="1" customWidth="1"/>
    <col min="5" max="5" width="12.5703125" style="1" bestFit="1" customWidth="1"/>
    <col min="6" max="6" width="12.42578125" style="1" bestFit="1" customWidth="1"/>
    <col min="7" max="7" width="9.28515625" style="1" bestFit="1" customWidth="1"/>
    <col min="8" max="8" width="12.28515625" style="1" bestFit="1" customWidth="1"/>
    <col min="9" max="9" width="12.140625" style="1" bestFit="1" customWidth="1"/>
    <col min="10" max="10" width="9" style="1" bestFit="1" customWidth="1"/>
    <col min="11" max="16384" width="9.140625" style="1"/>
  </cols>
  <sheetData>
    <row r="1" spans="1:10" ht="30">
      <c r="A1" s="20" t="s">
        <v>0</v>
      </c>
      <c r="B1" s="20" t="s">
        <v>1</v>
      </c>
      <c r="C1" s="20" t="s">
        <v>2</v>
      </c>
      <c r="D1" s="5" t="s">
        <v>31</v>
      </c>
      <c r="E1" s="5" t="s">
        <v>32</v>
      </c>
      <c r="F1" s="5" t="s">
        <v>33</v>
      </c>
      <c r="G1" s="5" t="s">
        <v>34</v>
      </c>
      <c r="H1" s="5" t="s">
        <v>35</v>
      </c>
      <c r="I1" s="5" t="s">
        <v>36</v>
      </c>
      <c r="J1" s="5" t="s">
        <v>37</v>
      </c>
    </row>
    <row r="2" spans="1:10" ht="30">
      <c r="A2" s="2" t="s">
        <v>18</v>
      </c>
      <c r="B2" s="3" t="s">
        <v>3</v>
      </c>
      <c r="C2" s="4" t="s">
        <v>4</v>
      </c>
      <c r="D2" s="12">
        <f>'1 FM 237139'!C32</f>
        <v>4.6921038839000015</v>
      </c>
      <c r="E2" s="14">
        <f>'1 FM 237139'!M32</f>
        <v>63</v>
      </c>
      <c r="F2" s="9">
        <v>100</v>
      </c>
      <c r="G2" s="9">
        <f>ROUND(E2*F2/100,0)</f>
        <v>63</v>
      </c>
      <c r="H2" s="9">
        <f>'1 FM 237139'!N32</f>
        <v>15.799999999999997</v>
      </c>
      <c r="I2" s="9">
        <v>100</v>
      </c>
      <c r="J2" s="9">
        <f>ROUND(H2*I2/100,1)</f>
        <v>15.8</v>
      </c>
    </row>
    <row r="3" spans="1:10" ht="30">
      <c r="A3" s="2" t="s">
        <v>19</v>
      </c>
      <c r="B3" s="3" t="s">
        <v>5</v>
      </c>
      <c r="C3" s="4" t="s">
        <v>63</v>
      </c>
      <c r="D3" s="12">
        <f>'2 FM 237454'!C14</f>
        <v>5.0469557208000007</v>
      </c>
      <c r="E3" s="14">
        <f>'2 FM 237454'!M14</f>
        <v>77</v>
      </c>
      <c r="F3" s="9">
        <v>30</v>
      </c>
      <c r="G3" s="9">
        <f t="shared" ref="G3:G16" si="0">ROUND(E3*F3/100,0)</f>
        <v>23</v>
      </c>
      <c r="H3" s="9">
        <f>'2 FM 237454'!N14</f>
        <v>22.5</v>
      </c>
      <c r="I3" s="9">
        <v>50</v>
      </c>
      <c r="J3" s="9">
        <f t="shared" ref="J3:J16" si="1">ROUND(H3*I3/100,1)</f>
        <v>11.3</v>
      </c>
    </row>
    <row r="4" spans="1:10" ht="30">
      <c r="A4" s="2" t="s">
        <v>20</v>
      </c>
      <c r="B4" s="3" t="s">
        <v>6</v>
      </c>
      <c r="C4" s="4" t="s">
        <v>64</v>
      </c>
      <c r="D4" s="12">
        <f>'3 FM 237447'!C19</f>
        <v>3.3742735992999995</v>
      </c>
      <c r="E4" s="14">
        <f>'3 FM 237447'!M19</f>
        <v>30</v>
      </c>
      <c r="F4" s="9">
        <v>30</v>
      </c>
      <c r="G4" s="9">
        <f t="shared" si="0"/>
        <v>9</v>
      </c>
      <c r="H4" s="9">
        <f>'3 FM 237447'!N19</f>
        <v>9.9999999999999982</v>
      </c>
      <c r="I4" s="9">
        <v>50</v>
      </c>
      <c r="J4" s="9">
        <f t="shared" si="1"/>
        <v>5</v>
      </c>
    </row>
    <row r="5" spans="1:10" ht="30">
      <c r="A5" s="2" t="s">
        <v>21</v>
      </c>
      <c r="B5" s="3" t="s">
        <v>7</v>
      </c>
      <c r="C5" s="4" t="s">
        <v>65</v>
      </c>
      <c r="D5" s="12">
        <f>'4 FM 237447'!C15</f>
        <v>2.7620031364000002</v>
      </c>
      <c r="E5" s="14">
        <f>'4 FM 237447'!M15</f>
        <v>23</v>
      </c>
      <c r="F5" s="9">
        <v>30</v>
      </c>
      <c r="G5" s="9">
        <f t="shared" si="0"/>
        <v>7</v>
      </c>
      <c r="H5" s="9">
        <f>'4 FM 237447'!N15</f>
        <v>8.3999999999999986</v>
      </c>
      <c r="I5" s="9">
        <v>50</v>
      </c>
      <c r="J5" s="9">
        <f t="shared" si="1"/>
        <v>4.2</v>
      </c>
    </row>
    <row r="6" spans="1:10" ht="30">
      <c r="A6" s="2" t="s">
        <v>22</v>
      </c>
      <c r="B6" s="3" t="s">
        <v>8</v>
      </c>
      <c r="C6" s="4" t="s">
        <v>66</v>
      </c>
      <c r="D6" s="12">
        <f>'5 FM 237447'!C20</f>
        <v>3.8259738596000004</v>
      </c>
      <c r="E6" s="14">
        <f>'5 FM 237447'!M20</f>
        <v>39</v>
      </c>
      <c r="F6" s="9">
        <v>30</v>
      </c>
      <c r="G6" s="9">
        <f t="shared" si="0"/>
        <v>12</v>
      </c>
      <c r="H6" s="9">
        <f>'5 FM 237447'!N20</f>
        <v>13.499999999999996</v>
      </c>
      <c r="I6" s="9">
        <v>50</v>
      </c>
      <c r="J6" s="9">
        <f t="shared" si="1"/>
        <v>6.8</v>
      </c>
    </row>
    <row r="7" spans="1:10" ht="45">
      <c r="A7" s="2" t="s">
        <v>23</v>
      </c>
      <c r="B7" s="3" t="s">
        <v>9</v>
      </c>
      <c r="C7" s="4" t="s">
        <v>67</v>
      </c>
      <c r="D7" s="12">
        <f>'6 FM 237482'!C6</f>
        <v>0.43492647080000002</v>
      </c>
      <c r="E7" s="14">
        <f>'6 FM 237482'!M6</f>
        <v>4</v>
      </c>
      <c r="F7" s="9">
        <v>30</v>
      </c>
      <c r="G7" s="9">
        <f t="shared" si="0"/>
        <v>1</v>
      </c>
      <c r="H7" s="9">
        <f>'6 FM 237482'!N6</f>
        <v>1.6</v>
      </c>
      <c r="I7" s="9">
        <v>50</v>
      </c>
      <c r="J7" s="9">
        <f t="shared" si="1"/>
        <v>0.8</v>
      </c>
    </row>
    <row r="8" spans="1:10" ht="30">
      <c r="A8" s="2" t="s">
        <v>24</v>
      </c>
      <c r="B8" s="3" t="s">
        <v>10</v>
      </c>
      <c r="C8" s="4" t="s">
        <v>68</v>
      </c>
      <c r="D8" s="12">
        <f>'7 FM 237453'!C35</f>
        <v>8.7374101444000001</v>
      </c>
      <c r="E8" s="14">
        <f>'7 FM 237453'!M35</f>
        <v>85</v>
      </c>
      <c r="F8" s="9">
        <v>30</v>
      </c>
      <c r="G8" s="9">
        <f t="shared" si="0"/>
        <v>26</v>
      </c>
      <c r="H8" s="9">
        <f>'7 FM 237453'!N35</f>
        <v>19</v>
      </c>
      <c r="I8" s="9">
        <v>50</v>
      </c>
      <c r="J8" s="9">
        <f t="shared" si="1"/>
        <v>9.5</v>
      </c>
    </row>
    <row r="9" spans="1:10" ht="30">
      <c r="A9" s="2" t="s">
        <v>25</v>
      </c>
      <c r="B9" s="3" t="s">
        <v>11</v>
      </c>
      <c r="C9" s="4" t="s">
        <v>69</v>
      </c>
      <c r="D9" s="12">
        <f>'8 FM 237453'!C54</f>
        <v>10.725416929099996</v>
      </c>
      <c r="E9" s="14">
        <f>'8 FM 237453'!M54</f>
        <v>79</v>
      </c>
      <c r="F9" s="9">
        <v>30</v>
      </c>
      <c r="G9" s="9">
        <f t="shared" si="0"/>
        <v>24</v>
      </c>
      <c r="H9" s="9">
        <f>'8 FM 237453'!N54</f>
        <v>14.799999999999995</v>
      </c>
      <c r="I9" s="9">
        <v>50</v>
      </c>
      <c r="J9" s="9">
        <f t="shared" si="1"/>
        <v>7.4</v>
      </c>
    </row>
    <row r="10" spans="1:10" ht="45">
      <c r="A10" s="2" t="s">
        <v>26</v>
      </c>
      <c r="B10" s="2" t="s">
        <v>12</v>
      </c>
      <c r="C10" s="4" t="s">
        <v>70</v>
      </c>
      <c r="D10" s="24" t="s">
        <v>46</v>
      </c>
      <c r="E10" s="9"/>
      <c r="F10" s="9"/>
      <c r="G10" s="9">
        <f t="shared" si="0"/>
        <v>0</v>
      </c>
      <c r="H10" s="9"/>
      <c r="I10" s="9"/>
      <c r="J10" s="9">
        <f t="shared" si="1"/>
        <v>0</v>
      </c>
    </row>
    <row r="11" spans="1:10" ht="45">
      <c r="A11" s="2" t="s">
        <v>27</v>
      </c>
      <c r="B11" s="2" t="s">
        <v>13</v>
      </c>
      <c r="C11" s="4" t="s">
        <v>71</v>
      </c>
      <c r="D11" s="24" t="s">
        <v>46</v>
      </c>
      <c r="E11" s="9"/>
      <c r="F11" s="9"/>
      <c r="G11" s="9">
        <f t="shared" si="0"/>
        <v>0</v>
      </c>
      <c r="H11" s="9"/>
      <c r="I11" s="9"/>
      <c r="J11" s="9">
        <f t="shared" si="1"/>
        <v>0</v>
      </c>
    </row>
    <row r="12" spans="1:10" ht="45">
      <c r="A12" s="2" t="s">
        <v>28</v>
      </c>
      <c r="B12" s="2" t="s">
        <v>14</v>
      </c>
      <c r="C12" s="4" t="s">
        <v>72</v>
      </c>
      <c r="D12" s="24" t="s">
        <v>46</v>
      </c>
      <c r="E12" s="9"/>
      <c r="F12" s="9"/>
      <c r="G12" s="9">
        <f t="shared" si="0"/>
        <v>0</v>
      </c>
      <c r="H12" s="9"/>
      <c r="I12" s="9"/>
      <c r="J12" s="9">
        <f t="shared" si="1"/>
        <v>0</v>
      </c>
    </row>
    <row r="13" spans="1:10" ht="30">
      <c r="A13" s="2" t="s">
        <v>29</v>
      </c>
      <c r="B13" s="2" t="s">
        <v>15</v>
      </c>
      <c r="C13" s="4" t="s">
        <v>16</v>
      </c>
      <c r="D13" s="12">
        <f>'12 FM 237712'!C9</f>
        <v>2.5201625114999997</v>
      </c>
      <c r="E13" s="14">
        <f>'12 FM 237712'!M9</f>
        <v>42</v>
      </c>
      <c r="F13" s="23">
        <f>'Retention Efficiency Calcs'!B3</f>
        <v>85</v>
      </c>
      <c r="G13" s="23">
        <f t="shared" si="0"/>
        <v>36</v>
      </c>
      <c r="H13" s="23">
        <f>'12 FM 237712'!N9</f>
        <v>10.5</v>
      </c>
      <c r="I13" s="23">
        <f>'Retention Efficiency Calcs'!B3</f>
        <v>85</v>
      </c>
      <c r="J13" s="9">
        <f t="shared" si="1"/>
        <v>8.9</v>
      </c>
    </row>
    <row r="14" spans="1:10" ht="30">
      <c r="A14" s="2" t="s">
        <v>30</v>
      </c>
      <c r="B14" s="2" t="s">
        <v>17</v>
      </c>
      <c r="C14" s="4" t="s">
        <v>54</v>
      </c>
      <c r="D14" s="12">
        <f>'13 FM 422691-01'!C7</f>
        <v>1.2765567822000001</v>
      </c>
      <c r="E14" s="14">
        <f>'13 FM 422691-01'!M7</f>
        <v>19</v>
      </c>
      <c r="F14" s="23">
        <f>'Retention Efficiency Calcs'!B7</f>
        <v>80</v>
      </c>
      <c r="G14" s="23">
        <f t="shared" si="0"/>
        <v>15</v>
      </c>
      <c r="H14" s="23">
        <f>'13 FM 422691-01'!N7</f>
        <v>4.8</v>
      </c>
      <c r="I14" s="23">
        <f>'Retention Efficiency Calcs'!B7</f>
        <v>80</v>
      </c>
      <c r="J14" s="9">
        <f t="shared" si="1"/>
        <v>3.8</v>
      </c>
    </row>
    <row r="15" spans="1:10">
      <c r="A15" s="2" t="s">
        <v>73</v>
      </c>
      <c r="B15" s="2" t="s">
        <v>75</v>
      </c>
      <c r="C15" s="4" t="s">
        <v>76</v>
      </c>
      <c r="D15" s="25" t="s">
        <v>79</v>
      </c>
      <c r="E15" s="25" t="s">
        <v>79</v>
      </c>
      <c r="F15" s="25" t="s">
        <v>79</v>
      </c>
      <c r="G15" s="23">
        <f>ROUND('14 Street Sweeping'!A17,0)</f>
        <v>696</v>
      </c>
      <c r="H15" s="25" t="s">
        <v>79</v>
      </c>
      <c r="I15" s="25" t="s">
        <v>79</v>
      </c>
      <c r="J15" s="9">
        <f>ROUND('14 Street Sweeping'!A21,1)</f>
        <v>445.2</v>
      </c>
    </row>
    <row r="16" spans="1:10">
      <c r="A16" s="2" t="s">
        <v>74</v>
      </c>
      <c r="B16" s="2" t="s">
        <v>77</v>
      </c>
      <c r="C16" s="4" t="s">
        <v>78</v>
      </c>
      <c r="D16" s="25" t="s">
        <v>79</v>
      </c>
      <c r="E16" s="26">
        <v>5360</v>
      </c>
      <c r="F16" s="23">
        <v>0.5</v>
      </c>
      <c r="G16" s="23">
        <f t="shared" si="0"/>
        <v>27</v>
      </c>
      <c r="H16" s="27">
        <v>1698.9</v>
      </c>
      <c r="I16" s="23">
        <v>0.5</v>
      </c>
      <c r="J16" s="9">
        <f t="shared" si="1"/>
        <v>8.5</v>
      </c>
    </row>
    <row r="18" spans="6:11">
      <c r="G18" s="15" t="s">
        <v>56</v>
      </c>
      <c r="H18" s="21"/>
      <c r="I18" s="21"/>
      <c r="J18" s="16" t="s">
        <v>57</v>
      </c>
    </row>
    <row r="19" spans="6:11">
      <c r="F19" s="17" t="s">
        <v>58</v>
      </c>
      <c r="G19" s="18">
        <f>SUM(G2:G16)</f>
        <v>939</v>
      </c>
      <c r="J19" s="19">
        <f>SUM(J2:J16)</f>
        <v>527.20000000000005</v>
      </c>
    </row>
    <row r="20" spans="6:11">
      <c r="F20" s="17" t="s">
        <v>88</v>
      </c>
      <c r="G20" s="22">
        <v>644.1</v>
      </c>
      <c r="H20" s="22"/>
      <c r="I20" s="22"/>
      <c r="J20" s="22">
        <v>226.8</v>
      </c>
    </row>
    <row r="21" spans="6:11">
      <c r="F21" s="17" t="s">
        <v>89</v>
      </c>
      <c r="G21" s="33">
        <f>G20-G19</f>
        <v>-294.89999999999998</v>
      </c>
      <c r="H21" s="22" t="s">
        <v>90</v>
      </c>
      <c r="I21" s="22"/>
      <c r="J21" s="19">
        <f>J20-J19</f>
        <v>-300.40000000000003</v>
      </c>
      <c r="K21" s="22" t="s">
        <v>90</v>
      </c>
    </row>
  </sheetData>
  <pageMargins left="0.7" right="0.7" top="0.75" bottom="0.75" header="0.3" footer="0.3"/>
  <pageSetup scale="80" orientation="landscape" r:id="rId1"/>
  <headerFooter>
    <oddHeader>&amp;C&amp;"-,Bold"Banana River Lagoon BMAP
FDOT Projects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N54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8" bestFit="1" customWidth="1"/>
    <col min="4" max="4" width="6.85546875" style="10" bestFit="1" customWidth="1"/>
    <col min="5" max="5" width="13.7109375" style="10" bestFit="1" customWidth="1"/>
    <col min="6" max="6" width="9.42578125" style="10" bestFit="1" customWidth="1"/>
    <col min="7" max="7" width="9.140625" style="10" bestFit="1" customWidth="1"/>
    <col min="8" max="8" width="11.28515625" style="6" bestFit="1" customWidth="1"/>
    <col min="9" max="10" width="9" style="10" customWidth="1"/>
    <col min="11" max="11" width="12.42578125" style="6" bestFit="1" customWidth="1"/>
    <col min="12" max="12" width="14" bestFit="1" customWidth="1"/>
    <col min="13" max="14" width="9.28515625" bestFit="1" customWidth="1"/>
  </cols>
  <sheetData>
    <row r="1" spans="1:14" ht="30">
      <c r="A1" s="6" t="s">
        <v>47</v>
      </c>
      <c r="B1" s="6" t="s">
        <v>38</v>
      </c>
      <c r="C1" s="8" t="s">
        <v>45</v>
      </c>
      <c r="D1" s="10" t="s">
        <v>39</v>
      </c>
      <c r="E1" s="10" t="s">
        <v>44</v>
      </c>
      <c r="F1" s="10" t="s">
        <v>40</v>
      </c>
      <c r="G1" s="10" t="s">
        <v>41</v>
      </c>
      <c r="H1" s="6" t="s">
        <v>43</v>
      </c>
      <c r="I1" s="10" t="s">
        <v>49</v>
      </c>
      <c r="J1" s="10" t="s">
        <v>50</v>
      </c>
      <c r="K1" s="6" t="s">
        <v>42</v>
      </c>
      <c r="L1" s="11" t="s">
        <v>51</v>
      </c>
      <c r="M1" s="11" t="s">
        <v>52</v>
      </c>
      <c r="N1" s="11" t="s">
        <v>53</v>
      </c>
    </row>
    <row r="2" spans="1:14">
      <c r="A2" s="6" t="s">
        <v>48</v>
      </c>
      <c r="B2" s="6">
        <v>1300</v>
      </c>
      <c r="C2" s="8">
        <v>1.0932446836</v>
      </c>
      <c r="D2" s="10">
        <v>0.69199999999999995</v>
      </c>
      <c r="E2" s="10">
        <v>46.66</v>
      </c>
      <c r="F2" s="10">
        <v>2.1</v>
      </c>
      <c r="G2" s="10">
        <v>0.51600000000000001</v>
      </c>
      <c r="H2" s="6">
        <v>1</v>
      </c>
      <c r="I2" s="10">
        <f>F2</f>
        <v>2.1</v>
      </c>
      <c r="J2" s="10">
        <f>G2</f>
        <v>0.51600000000000001</v>
      </c>
      <c r="K2" s="6">
        <v>17895</v>
      </c>
      <c r="L2" s="6">
        <f>ROUND(E2*D2*C2*102.79,0)</f>
        <v>3628</v>
      </c>
      <c r="M2" s="6">
        <f>ROUND(I2*L2*0.002205,0)</f>
        <v>17</v>
      </c>
      <c r="N2" s="13">
        <f>ROUND(J2*L2*0.002205,1)</f>
        <v>4.0999999999999996</v>
      </c>
    </row>
    <row r="3" spans="1:14">
      <c r="A3" s="6" t="s">
        <v>48</v>
      </c>
      <c r="B3" s="6">
        <v>1300</v>
      </c>
      <c r="C3" s="8">
        <v>9.0799148199999999E-2</v>
      </c>
      <c r="D3" s="10">
        <v>0.69199999999999995</v>
      </c>
      <c r="E3" s="10">
        <v>46.66</v>
      </c>
      <c r="F3" s="10">
        <v>2.1</v>
      </c>
      <c r="G3" s="10">
        <v>0.51600000000000001</v>
      </c>
      <c r="H3" s="6">
        <v>0</v>
      </c>
      <c r="I3" s="10">
        <f>0.7*F3</f>
        <v>1.47</v>
      </c>
      <c r="J3" s="10">
        <f>0.5*G3</f>
        <v>0.25800000000000001</v>
      </c>
      <c r="K3" s="6">
        <v>1225</v>
      </c>
      <c r="L3" s="6">
        <f t="shared" ref="L3:L53" si="0">ROUND(E3*D3*C3*102.79,0)</f>
        <v>301</v>
      </c>
      <c r="M3" s="6">
        <f t="shared" ref="M3:M53" si="1">ROUND(I3*L3*0.002205,0)</f>
        <v>1</v>
      </c>
      <c r="N3" s="13">
        <f t="shared" ref="N3:N53" si="2">ROUND(J3*L3*0.002205,1)</f>
        <v>0.2</v>
      </c>
    </row>
    <row r="4" spans="1:14">
      <c r="A4" s="6" t="s">
        <v>48</v>
      </c>
      <c r="B4" s="6">
        <v>1300</v>
      </c>
      <c r="C4" s="8">
        <v>8.2645770100000002E-2</v>
      </c>
      <c r="D4" s="10">
        <v>0.67700000000000005</v>
      </c>
      <c r="E4" s="10">
        <v>46.66</v>
      </c>
      <c r="F4" s="10">
        <v>2.1</v>
      </c>
      <c r="G4" s="10">
        <v>0.51600000000000001</v>
      </c>
      <c r="H4" s="6">
        <v>1</v>
      </c>
      <c r="I4" s="10">
        <f t="shared" ref="I4:I5" si="3">F4</f>
        <v>2.1</v>
      </c>
      <c r="J4" s="10">
        <f t="shared" ref="J4:J5" si="4">G4</f>
        <v>0.51600000000000001</v>
      </c>
      <c r="K4" s="6">
        <v>135</v>
      </c>
      <c r="L4" s="6">
        <f t="shared" si="0"/>
        <v>268</v>
      </c>
      <c r="M4" s="6">
        <f t="shared" si="1"/>
        <v>1</v>
      </c>
      <c r="N4" s="13">
        <f t="shared" si="2"/>
        <v>0.3</v>
      </c>
    </row>
    <row r="5" spans="1:14">
      <c r="A5" s="6" t="s">
        <v>48</v>
      </c>
      <c r="B5" s="6">
        <v>5100</v>
      </c>
      <c r="C5" s="8">
        <v>4.587417E-4</v>
      </c>
      <c r="D5" s="10">
        <v>1</v>
      </c>
      <c r="E5" s="10">
        <v>46.66</v>
      </c>
      <c r="F5" s="10">
        <v>0.6</v>
      </c>
      <c r="G5" s="10">
        <v>0.05</v>
      </c>
      <c r="H5" s="6">
        <v>1</v>
      </c>
      <c r="I5" s="10">
        <f t="shared" si="3"/>
        <v>0.6</v>
      </c>
      <c r="J5" s="10">
        <f t="shared" si="4"/>
        <v>0.05</v>
      </c>
      <c r="K5" s="6">
        <v>1436</v>
      </c>
      <c r="L5" s="6">
        <f t="shared" si="0"/>
        <v>2</v>
      </c>
      <c r="M5" s="6">
        <f t="shared" si="1"/>
        <v>0</v>
      </c>
      <c r="N5" s="13">
        <f t="shared" si="2"/>
        <v>0</v>
      </c>
    </row>
    <row r="6" spans="1:14">
      <c r="A6" s="6" t="s">
        <v>48</v>
      </c>
      <c r="B6" s="6">
        <v>1300</v>
      </c>
      <c r="C6" s="8">
        <v>6.09273538E-2</v>
      </c>
      <c r="D6" s="10">
        <v>0.69199999999999995</v>
      </c>
      <c r="E6" s="10">
        <v>46.66</v>
      </c>
      <c r="F6" s="10">
        <v>2.1</v>
      </c>
      <c r="G6" s="10">
        <v>0.51600000000000001</v>
      </c>
      <c r="H6" s="6">
        <v>0</v>
      </c>
      <c r="I6" s="10">
        <f t="shared" ref="I6:I7" si="5">0.7*F6</f>
        <v>1.47</v>
      </c>
      <c r="J6" s="10">
        <f t="shared" ref="J6:J7" si="6">0.5*G6</f>
        <v>0.25800000000000001</v>
      </c>
      <c r="K6" s="6">
        <v>99</v>
      </c>
      <c r="L6" s="6">
        <f t="shared" si="0"/>
        <v>202</v>
      </c>
      <c r="M6" s="6">
        <f t="shared" si="1"/>
        <v>1</v>
      </c>
      <c r="N6" s="13">
        <f t="shared" si="2"/>
        <v>0.1</v>
      </c>
    </row>
    <row r="7" spans="1:14">
      <c r="A7" s="6" t="s">
        <v>48</v>
      </c>
      <c r="B7" s="6">
        <v>1300</v>
      </c>
      <c r="C7" s="8">
        <v>3.9779786000000003E-3</v>
      </c>
      <c r="D7" s="10">
        <v>0.67700000000000005</v>
      </c>
      <c r="E7" s="10">
        <v>46.66</v>
      </c>
      <c r="F7" s="10">
        <v>2.1</v>
      </c>
      <c r="G7" s="10">
        <v>0.51600000000000001</v>
      </c>
      <c r="H7" s="6">
        <v>0</v>
      </c>
      <c r="I7" s="10">
        <f t="shared" si="5"/>
        <v>1.47</v>
      </c>
      <c r="J7" s="10">
        <f t="shared" si="6"/>
        <v>0.25800000000000001</v>
      </c>
      <c r="K7" s="6">
        <v>5</v>
      </c>
      <c r="L7" s="6">
        <f t="shared" si="0"/>
        <v>13</v>
      </c>
      <c r="M7" s="6">
        <f t="shared" si="1"/>
        <v>0</v>
      </c>
      <c r="N7" s="13">
        <f t="shared" si="2"/>
        <v>0</v>
      </c>
    </row>
    <row r="8" spans="1:14">
      <c r="A8" s="6" t="s">
        <v>48</v>
      </c>
      <c r="B8" s="6">
        <v>3100</v>
      </c>
      <c r="C8" s="8">
        <v>4.3880194999999997E-3</v>
      </c>
      <c r="D8" s="10">
        <v>0.252</v>
      </c>
      <c r="E8" s="10">
        <v>46.66</v>
      </c>
      <c r="F8" s="10">
        <v>1.2</v>
      </c>
      <c r="G8" s="10">
        <v>6.4000000000000001E-2</v>
      </c>
      <c r="H8" s="6">
        <v>1</v>
      </c>
      <c r="I8" s="10">
        <f t="shared" ref="I8:I23" si="7">F8</f>
        <v>1.2</v>
      </c>
      <c r="J8" s="10">
        <f t="shared" ref="J8:J23" si="8">G8</f>
        <v>6.4000000000000001E-2</v>
      </c>
      <c r="K8" s="6">
        <v>119</v>
      </c>
      <c r="L8" s="6">
        <f t="shared" si="0"/>
        <v>5</v>
      </c>
      <c r="M8" s="6">
        <f t="shared" si="1"/>
        <v>0</v>
      </c>
      <c r="N8" s="13">
        <f t="shared" si="2"/>
        <v>0</v>
      </c>
    </row>
    <row r="9" spans="1:14">
      <c r="A9" s="6" t="s">
        <v>48</v>
      </c>
      <c r="B9" s="6">
        <v>1300</v>
      </c>
      <c r="C9" s="8">
        <v>5.5014876000000004E-3</v>
      </c>
      <c r="D9" s="10">
        <v>0.69199999999999995</v>
      </c>
      <c r="E9" s="10">
        <v>46.66</v>
      </c>
      <c r="F9" s="10">
        <v>2.1</v>
      </c>
      <c r="G9" s="10">
        <v>0.51600000000000001</v>
      </c>
      <c r="H9" s="6">
        <v>1</v>
      </c>
      <c r="I9" s="10">
        <f t="shared" si="7"/>
        <v>2.1</v>
      </c>
      <c r="J9" s="10">
        <f t="shared" si="8"/>
        <v>0.51600000000000001</v>
      </c>
      <c r="K9" s="6">
        <v>6</v>
      </c>
      <c r="L9" s="6">
        <f t="shared" si="0"/>
        <v>18</v>
      </c>
      <c r="M9" s="6">
        <f t="shared" si="1"/>
        <v>0</v>
      </c>
      <c r="N9" s="13">
        <f t="shared" si="2"/>
        <v>0</v>
      </c>
    </row>
    <row r="10" spans="1:14">
      <c r="A10" s="6" t="s">
        <v>48</v>
      </c>
      <c r="B10" s="6">
        <v>3100</v>
      </c>
      <c r="C10" s="8">
        <v>0.28699215659999999</v>
      </c>
      <c r="D10" s="10">
        <v>0.3</v>
      </c>
      <c r="E10" s="10">
        <v>46.66</v>
      </c>
      <c r="F10" s="10">
        <v>1.2</v>
      </c>
      <c r="G10" s="10">
        <v>6.4000000000000001E-2</v>
      </c>
      <c r="H10" s="6">
        <v>1</v>
      </c>
      <c r="I10" s="10">
        <f t="shared" si="7"/>
        <v>1.2</v>
      </c>
      <c r="J10" s="10">
        <f t="shared" si="8"/>
        <v>6.4000000000000001E-2</v>
      </c>
      <c r="K10" s="6">
        <v>785</v>
      </c>
      <c r="L10" s="6">
        <f t="shared" si="0"/>
        <v>413</v>
      </c>
      <c r="M10" s="6">
        <f t="shared" si="1"/>
        <v>1</v>
      </c>
      <c r="N10" s="13">
        <f t="shared" si="2"/>
        <v>0.1</v>
      </c>
    </row>
    <row r="11" spans="1:14">
      <c r="A11" s="6" t="s">
        <v>48</v>
      </c>
      <c r="B11" s="6">
        <v>3100</v>
      </c>
      <c r="C11" s="8">
        <v>1.2644194488</v>
      </c>
      <c r="D11" s="10">
        <v>0.3</v>
      </c>
      <c r="E11" s="10">
        <v>46.66</v>
      </c>
      <c r="F11" s="10">
        <v>1.2</v>
      </c>
      <c r="G11" s="10">
        <v>6.4000000000000001E-2</v>
      </c>
      <c r="H11" s="6">
        <v>1</v>
      </c>
      <c r="I11" s="10">
        <f t="shared" si="7"/>
        <v>1.2</v>
      </c>
      <c r="J11" s="10">
        <f t="shared" si="8"/>
        <v>6.4000000000000001E-2</v>
      </c>
      <c r="K11" s="6">
        <v>2790</v>
      </c>
      <c r="L11" s="6">
        <f t="shared" si="0"/>
        <v>1819</v>
      </c>
      <c r="M11" s="6">
        <f t="shared" si="1"/>
        <v>5</v>
      </c>
      <c r="N11" s="13">
        <f t="shared" si="2"/>
        <v>0.3</v>
      </c>
    </row>
    <row r="12" spans="1:14">
      <c r="A12" s="6" t="s">
        <v>48</v>
      </c>
      <c r="B12" s="6">
        <v>4200</v>
      </c>
      <c r="C12" s="8">
        <v>2.5430758000000001E-2</v>
      </c>
      <c r="D12" s="10">
        <v>0.309</v>
      </c>
      <c r="E12" s="10">
        <v>46.66</v>
      </c>
      <c r="F12" s="10">
        <v>0.7</v>
      </c>
      <c r="G12" s="10">
        <v>0.09</v>
      </c>
      <c r="H12" s="6">
        <v>1</v>
      </c>
      <c r="I12" s="10">
        <f t="shared" si="7"/>
        <v>0.7</v>
      </c>
      <c r="J12" s="10">
        <f t="shared" si="8"/>
        <v>0.09</v>
      </c>
      <c r="K12" s="6">
        <v>56</v>
      </c>
      <c r="L12" s="6">
        <f t="shared" si="0"/>
        <v>38</v>
      </c>
      <c r="M12" s="6">
        <f t="shared" si="1"/>
        <v>0</v>
      </c>
      <c r="N12" s="13">
        <f t="shared" si="2"/>
        <v>0</v>
      </c>
    </row>
    <row r="13" spans="1:14">
      <c r="A13" s="6" t="s">
        <v>48</v>
      </c>
      <c r="B13" s="6">
        <v>4200</v>
      </c>
      <c r="C13" s="8">
        <v>0.38638303019999998</v>
      </c>
      <c r="D13" s="10">
        <v>0.309</v>
      </c>
      <c r="E13" s="10">
        <v>46.66</v>
      </c>
      <c r="F13" s="10">
        <v>0.7</v>
      </c>
      <c r="G13" s="10">
        <v>0.09</v>
      </c>
      <c r="H13" s="6">
        <v>1</v>
      </c>
      <c r="I13" s="10">
        <f t="shared" si="7"/>
        <v>0.7</v>
      </c>
      <c r="J13" s="10">
        <f t="shared" si="8"/>
        <v>0.09</v>
      </c>
      <c r="K13" s="6">
        <v>246</v>
      </c>
      <c r="L13" s="6">
        <f t="shared" si="0"/>
        <v>573</v>
      </c>
      <c r="M13" s="6">
        <f t="shared" si="1"/>
        <v>1</v>
      </c>
      <c r="N13" s="13">
        <f t="shared" si="2"/>
        <v>0.1</v>
      </c>
    </row>
    <row r="14" spans="1:14">
      <c r="A14" s="6" t="s">
        <v>48</v>
      </c>
      <c r="B14" s="6">
        <v>3100</v>
      </c>
      <c r="C14" s="8">
        <v>1.9988044199999999E-2</v>
      </c>
      <c r="D14" s="10">
        <v>0.3</v>
      </c>
      <c r="E14" s="10">
        <v>46.66</v>
      </c>
      <c r="F14" s="10">
        <v>1.2</v>
      </c>
      <c r="G14" s="10">
        <v>6.4000000000000001E-2</v>
      </c>
      <c r="H14" s="6">
        <v>1</v>
      </c>
      <c r="I14" s="10">
        <f t="shared" si="7"/>
        <v>1.2</v>
      </c>
      <c r="J14" s="10">
        <f t="shared" si="8"/>
        <v>6.4000000000000001E-2</v>
      </c>
      <c r="K14" s="6">
        <v>10</v>
      </c>
      <c r="L14" s="6">
        <f t="shared" si="0"/>
        <v>29</v>
      </c>
      <c r="M14" s="6">
        <f t="shared" si="1"/>
        <v>0</v>
      </c>
      <c r="N14" s="13">
        <f t="shared" si="2"/>
        <v>0</v>
      </c>
    </row>
    <row r="15" spans="1:14">
      <c r="A15" s="6" t="s">
        <v>48</v>
      </c>
      <c r="B15" s="6">
        <v>4200</v>
      </c>
      <c r="C15" s="8">
        <v>0.1162742458</v>
      </c>
      <c r="D15" s="10">
        <v>0.309</v>
      </c>
      <c r="E15" s="10">
        <v>46.66</v>
      </c>
      <c r="F15" s="10">
        <v>0.7</v>
      </c>
      <c r="G15" s="10">
        <v>0.09</v>
      </c>
      <c r="H15" s="6">
        <v>1</v>
      </c>
      <c r="I15" s="10">
        <f t="shared" si="7"/>
        <v>0.7</v>
      </c>
      <c r="J15" s="10">
        <f t="shared" si="8"/>
        <v>0.09</v>
      </c>
      <c r="K15" s="6">
        <v>60</v>
      </c>
      <c r="L15" s="6">
        <f t="shared" si="0"/>
        <v>172</v>
      </c>
      <c r="M15" s="6">
        <f t="shared" si="1"/>
        <v>0</v>
      </c>
      <c r="N15" s="13">
        <f t="shared" si="2"/>
        <v>0</v>
      </c>
    </row>
    <row r="16" spans="1:14">
      <c r="A16" s="6" t="s">
        <v>48</v>
      </c>
      <c r="B16" s="6">
        <v>4200</v>
      </c>
      <c r="C16" s="8">
        <v>0.2306812671</v>
      </c>
      <c r="D16" s="10">
        <v>0.309</v>
      </c>
      <c r="E16" s="10">
        <v>46.66</v>
      </c>
      <c r="F16" s="10">
        <v>0.7</v>
      </c>
      <c r="G16" s="10">
        <v>0.09</v>
      </c>
      <c r="H16" s="6">
        <v>1</v>
      </c>
      <c r="I16" s="10">
        <f t="shared" si="7"/>
        <v>0.7</v>
      </c>
      <c r="J16" s="10">
        <f t="shared" si="8"/>
        <v>0.09</v>
      </c>
      <c r="K16" s="6">
        <v>1004</v>
      </c>
      <c r="L16" s="6">
        <f t="shared" si="0"/>
        <v>342</v>
      </c>
      <c r="M16" s="6">
        <f t="shared" si="1"/>
        <v>1</v>
      </c>
      <c r="N16" s="13">
        <f t="shared" si="2"/>
        <v>0.1</v>
      </c>
    </row>
    <row r="17" spans="1:14">
      <c r="A17" s="6" t="s">
        <v>48</v>
      </c>
      <c r="B17" s="6">
        <v>4200</v>
      </c>
      <c r="C17" s="8">
        <v>0.30601286160000002</v>
      </c>
      <c r="D17" s="10">
        <v>0.309</v>
      </c>
      <c r="E17" s="10">
        <v>46.66</v>
      </c>
      <c r="F17" s="10">
        <v>0.7</v>
      </c>
      <c r="G17" s="10">
        <v>0.09</v>
      </c>
      <c r="H17" s="6">
        <v>1</v>
      </c>
      <c r="I17" s="10">
        <f t="shared" si="7"/>
        <v>0.7</v>
      </c>
      <c r="J17" s="10">
        <f t="shared" si="8"/>
        <v>0.09</v>
      </c>
      <c r="K17" s="6">
        <v>237</v>
      </c>
      <c r="L17" s="6">
        <f t="shared" si="0"/>
        <v>454</v>
      </c>
      <c r="M17" s="6">
        <f t="shared" si="1"/>
        <v>1</v>
      </c>
      <c r="N17" s="13">
        <f t="shared" si="2"/>
        <v>0.1</v>
      </c>
    </row>
    <row r="18" spans="1:14">
      <c r="A18" s="6" t="s">
        <v>48</v>
      </c>
      <c r="B18" s="6">
        <v>3100</v>
      </c>
      <c r="C18" s="8">
        <v>4.4414895199999999E-2</v>
      </c>
      <c r="D18" s="10">
        <v>0.3</v>
      </c>
      <c r="E18" s="10">
        <v>46.66</v>
      </c>
      <c r="F18" s="10">
        <v>1.2</v>
      </c>
      <c r="G18" s="10">
        <v>6.4000000000000001E-2</v>
      </c>
      <c r="H18" s="6">
        <v>1</v>
      </c>
      <c r="I18" s="10">
        <f t="shared" si="7"/>
        <v>1.2</v>
      </c>
      <c r="J18" s="10">
        <f t="shared" si="8"/>
        <v>6.4000000000000001E-2</v>
      </c>
      <c r="K18" s="6">
        <v>22</v>
      </c>
      <c r="L18" s="6">
        <f t="shared" si="0"/>
        <v>64</v>
      </c>
      <c r="M18" s="6">
        <f t="shared" si="1"/>
        <v>0</v>
      </c>
      <c r="N18" s="13">
        <f t="shared" si="2"/>
        <v>0</v>
      </c>
    </row>
    <row r="19" spans="1:14">
      <c r="A19" s="6" t="s">
        <v>48</v>
      </c>
      <c r="B19" s="6">
        <v>3100</v>
      </c>
      <c r="C19" s="8">
        <v>0.1320586956</v>
      </c>
      <c r="D19" s="10">
        <v>0.41099999999999998</v>
      </c>
      <c r="E19" s="10">
        <v>46.66</v>
      </c>
      <c r="F19" s="10">
        <v>1.2</v>
      </c>
      <c r="G19" s="10">
        <v>6.4000000000000001E-2</v>
      </c>
      <c r="H19" s="6">
        <v>1</v>
      </c>
      <c r="I19" s="10">
        <f t="shared" si="7"/>
        <v>1.2</v>
      </c>
      <c r="J19" s="10">
        <f t="shared" si="8"/>
        <v>6.4000000000000001E-2</v>
      </c>
      <c r="K19" s="6">
        <v>98</v>
      </c>
      <c r="L19" s="6">
        <f t="shared" si="0"/>
        <v>260</v>
      </c>
      <c r="M19" s="6">
        <f t="shared" si="1"/>
        <v>1</v>
      </c>
      <c r="N19" s="13">
        <f t="shared" si="2"/>
        <v>0</v>
      </c>
    </row>
    <row r="20" spans="1:14">
      <c r="A20" s="6" t="s">
        <v>48</v>
      </c>
      <c r="B20" s="6">
        <v>4200</v>
      </c>
      <c r="C20" s="8">
        <v>6.5770585300000003E-2</v>
      </c>
      <c r="D20" s="10">
        <v>0.309</v>
      </c>
      <c r="E20" s="10">
        <v>46.66</v>
      </c>
      <c r="F20" s="10">
        <v>0.7</v>
      </c>
      <c r="G20" s="10">
        <v>0.09</v>
      </c>
      <c r="H20" s="6">
        <v>1</v>
      </c>
      <c r="I20" s="10">
        <f t="shared" si="7"/>
        <v>0.7</v>
      </c>
      <c r="J20" s="10">
        <f t="shared" si="8"/>
        <v>0.09</v>
      </c>
      <c r="K20" s="6">
        <v>34</v>
      </c>
      <c r="L20" s="6">
        <f t="shared" si="0"/>
        <v>97</v>
      </c>
      <c r="M20" s="6">
        <f t="shared" si="1"/>
        <v>0</v>
      </c>
      <c r="N20" s="13">
        <f t="shared" si="2"/>
        <v>0</v>
      </c>
    </row>
    <row r="21" spans="1:14">
      <c r="A21" s="6" t="s">
        <v>48</v>
      </c>
      <c r="B21" s="6">
        <v>4200</v>
      </c>
      <c r="C21" s="8">
        <v>0.17377863609999999</v>
      </c>
      <c r="D21" s="10">
        <v>0.309</v>
      </c>
      <c r="E21" s="10">
        <v>46.66</v>
      </c>
      <c r="F21" s="10">
        <v>0.7</v>
      </c>
      <c r="G21" s="10">
        <v>0.09</v>
      </c>
      <c r="H21" s="6">
        <v>1</v>
      </c>
      <c r="I21" s="10">
        <f t="shared" si="7"/>
        <v>0.7</v>
      </c>
      <c r="J21" s="10">
        <f t="shared" si="8"/>
        <v>0.09</v>
      </c>
      <c r="K21" s="6">
        <v>114</v>
      </c>
      <c r="L21" s="6">
        <f t="shared" si="0"/>
        <v>258</v>
      </c>
      <c r="M21" s="6">
        <f t="shared" si="1"/>
        <v>0</v>
      </c>
      <c r="N21" s="13">
        <f t="shared" si="2"/>
        <v>0.1</v>
      </c>
    </row>
    <row r="22" spans="1:14">
      <c r="A22" s="6" t="s">
        <v>48</v>
      </c>
      <c r="B22" s="6">
        <v>3100</v>
      </c>
      <c r="C22" s="8">
        <v>3.1196939600000001E-2</v>
      </c>
      <c r="D22" s="10">
        <v>0.3</v>
      </c>
      <c r="E22" s="10">
        <v>46.66</v>
      </c>
      <c r="F22" s="10">
        <v>1.2</v>
      </c>
      <c r="G22" s="10">
        <v>6.4000000000000001E-2</v>
      </c>
      <c r="H22" s="6">
        <v>1</v>
      </c>
      <c r="I22" s="10">
        <f t="shared" si="7"/>
        <v>1.2</v>
      </c>
      <c r="J22" s="10">
        <f t="shared" si="8"/>
        <v>6.4000000000000001E-2</v>
      </c>
      <c r="K22" s="6">
        <v>16</v>
      </c>
      <c r="L22" s="6">
        <f t="shared" si="0"/>
        <v>45</v>
      </c>
      <c r="M22" s="6">
        <f t="shared" si="1"/>
        <v>0</v>
      </c>
      <c r="N22" s="13">
        <f t="shared" si="2"/>
        <v>0</v>
      </c>
    </row>
    <row r="23" spans="1:14">
      <c r="A23" s="6" t="s">
        <v>48</v>
      </c>
      <c r="B23" s="6">
        <v>5300</v>
      </c>
      <c r="C23" s="8">
        <v>4.6349039199999997E-2</v>
      </c>
      <c r="D23" s="10">
        <v>0.5</v>
      </c>
      <c r="E23" s="10">
        <v>46.66</v>
      </c>
      <c r="F23" s="10">
        <v>0.6</v>
      </c>
      <c r="G23" s="10">
        <v>0.13500000000000001</v>
      </c>
      <c r="H23" s="6">
        <v>1</v>
      </c>
      <c r="I23" s="10">
        <f t="shared" si="7"/>
        <v>0.6</v>
      </c>
      <c r="J23" s="10">
        <f t="shared" si="8"/>
        <v>0.13500000000000001</v>
      </c>
      <c r="K23" s="6">
        <v>39</v>
      </c>
      <c r="L23" s="6">
        <f t="shared" si="0"/>
        <v>111</v>
      </c>
      <c r="M23" s="6">
        <f t="shared" si="1"/>
        <v>0</v>
      </c>
      <c r="N23" s="13">
        <f t="shared" si="2"/>
        <v>0</v>
      </c>
    </row>
    <row r="24" spans="1:14">
      <c r="A24" s="6" t="s">
        <v>48</v>
      </c>
      <c r="B24" s="6">
        <v>5300</v>
      </c>
      <c r="C24" s="8">
        <v>0.33958171259999997</v>
      </c>
      <c r="D24" s="10">
        <v>0.5</v>
      </c>
      <c r="E24" s="10">
        <v>46.66</v>
      </c>
      <c r="F24" s="10">
        <v>0.6</v>
      </c>
      <c r="G24" s="10">
        <v>0.13500000000000001</v>
      </c>
      <c r="H24" s="6">
        <v>0</v>
      </c>
      <c r="I24" s="10">
        <f t="shared" ref="I24:I25" si="9">0.7*F24</f>
        <v>0.42</v>
      </c>
      <c r="J24" s="10">
        <f t="shared" ref="J24:J25" si="10">0.5*G24</f>
        <v>6.7500000000000004E-2</v>
      </c>
      <c r="K24" s="6">
        <v>285</v>
      </c>
      <c r="L24" s="6">
        <f t="shared" si="0"/>
        <v>814</v>
      </c>
      <c r="M24" s="6">
        <f t="shared" si="1"/>
        <v>1</v>
      </c>
      <c r="N24" s="13">
        <f t="shared" si="2"/>
        <v>0.1</v>
      </c>
    </row>
    <row r="25" spans="1:14">
      <c r="A25" s="6" t="s">
        <v>48</v>
      </c>
      <c r="B25" s="6">
        <v>5300</v>
      </c>
      <c r="C25" s="8">
        <v>0.43085692440000001</v>
      </c>
      <c r="D25" s="10">
        <v>0.5</v>
      </c>
      <c r="E25" s="10">
        <v>46.66</v>
      </c>
      <c r="F25" s="10">
        <v>0.6</v>
      </c>
      <c r="G25" s="10">
        <v>0.13500000000000001</v>
      </c>
      <c r="H25" s="6">
        <v>0</v>
      </c>
      <c r="I25" s="10">
        <f t="shared" si="9"/>
        <v>0.42</v>
      </c>
      <c r="J25" s="10">
        <f t="shared" si="10"/>
        <v>6.7500000000000004E-2</v>
      </c>
      <c r="K25" s="6">
        <v>362</v>
      </c>
      <c r="L25" s="6">
        <f t="shared" si="0"/>
        <v>1033</v>
      </c>
      <c r="M25" s="6">
        <f t="shared" si="1"/>
        <v>1</v>
      </c>
      <c r="N25" s="13">
        <f t="shared" si="2"/>
        <v>0.2</v>
      </c>
    </row>
    <row r="26" spans="1:14">
      <c r="A26" s="6" t="s">
        <v>48</v>
      </c>
      <c r="B26" s="6">
        <v>5300</v>
      </c>
      <c r="C26" s="8">
        <v>0.17134711010000001</v>
      </c>
      <c r="D26" s="10">
        <v>0.5</v>
      </c>
      <c r="E26" s="10">
        <v>46.66</v>
      </c>
      <c r="F26" s="10">
        <v>0.6</v>
      </c>
      <c r="G26" s="10">
        <v>0.13500000000000001</v>
      </c>
      <c r="H26" s="6">
        <v>1</v>
      </c>
      <c r="I26" s="10">
        <f t="shared" ref="I26:I27" si="11">F26</f>
        <v>0.6</v>
      </c>
      <c r="J26" s="10">
        <f t="shared" ref="J26:J27" si="12">G26</f>
        <v>0.13500000000000001</v>
      </c>
      <c r="K26" s="6">
        <v>144</v>
      </c>
      <c r="L26" s="6">
        <f t="shared" si="0"/>
        <v>411</v>
      </c>
      <c r="M26" s="6">
        <f t="shared" si="1"/>
        <v>1</v>
      </c>
      <c r="N26" s="13">
        <f t="shared" si="2"/>
        <v>0.1</v>
      </c>
    </row>
    <row r="27" spans="1:14">
      <c r="A27" s="6" t="s">
        <v>48</v>
      </c>
      <c r="B27" s="6">
        <v>5300</v>
      </c>
      <c r="C27" s="8">
        <v>0.15718738709999999</v>
      </c>
      <c r="D27" s="10">
        <v>0.5</v>
      </c>
      <c r="E27" s="10">
        <v>46.66</v>
      </c>
      <c r="F27" s="10">
        <v>0.6</v>
      </c>
      <c r="G27" s="10">
        <v>0.13500000000000001</v>
      </c>
      <c r="H27" s="6">
        <v>1</v>
      </c>
      <c r="I27" s="10">
        <f t="shared" si="11"/>
        <v>0.6</v>
      </c>
      <c r="J27" s="10">
        <f t="shared" si="12"/>
        <v>0.13500000000000001</v>
      </c>
      <c r="K27" s="6">
        <v>132</v>
      </c>
      <c r="L27" s="6">
        <f t="shared" si="0"/>
        <v>377</v>
      </c>
      <c r="M27" s="6">
        <f t="shared" si="1"/>
        <v>0</v>
      </c>
      <c r="N27" s="13">
        <f t="shared" si="2"/>
        <v>0.1</v>
      </c>
    </row>
    <row r="28" spans="1:14">
      <c r="A28" s="6" t="s">
        <v>48</v>
      </c>
      <c r="B28" s="6">
        <v>1860</v>
      </c>
      <c r="C28" s="8">
        <v>1.5542710000000001E-3</v>
      </c>
      <c r="D28" s="10">
        <v>0.182</v>
      </c>
      <c r="E28" s="10">
        <v>46.66</v>
      </c>
      <c r="F28" s="10">
        <v>1.58</v>
      </c>
      <c r="G28" s="10">
        <v>0.1</v>
      </c>
      <c r="H28" s="6">
        <v>0</v>
      </c>
      <c r="I28" s="10">
        <f>0.7*F28</f>
        <v>1.1059999999999999</v>
      </c>
      <c r="J28" s="10">
        <f>0.5*G28</f>
        <v>0.05</v>
      </c>
      <c r="K28" s="6">
        <v>9</v>
      </c>
      <c r="L28" s="6">
        <f t="shared" si="0"/>
        <v>1</v>
      </c>
      <c r="M28" s="6">
        <f t="shared" si="1"/>
        <v>0</v>
      </c>
      <c r="N28" s="13">
        <f t="shared" si="2"/>
        <v>0</v>
      </c>
    </row>
    <row r="29" spans="1:14">
      <c r="A29" s="6" t="s">
        <v>48</v>
      </c>
      <c r="B29" s="6">
        <v>3100</v>
      </c>
      <c r="C29" s="8">
        <v>9.3419822900000005E-2</v>
      </c>
      <c r="D29" s="10">
        <v>0.41099999999999998</v>
      </c>
      <c r="E29" s="10">
        <v>46.66</v>
      </c>
      <c r="F29" s="10">
        <v>1.2</v>
      </c>
      <c r="G29" s="10">
        <v>6.4000000000000001E-2</v>
      </c>
      <c r="H29" s="6">
        <v>1</v>
      </c>
      <c r="I29" s="10">
        <f t="shared" ref="I29:I32" si="13">F29</f>
        <v>1.2</v>
      </c>
      <c r="J29" s="10">
        <f t="shared" ref="J29:J32" si="14">G29</f>
        <v>6.4000000000000001E-2</v>
      </c>
      <c r="K29" s="6">
        <v>65</v>
      </c>
      <c r="L29" s="6">
        <f t="shared" si="0"/>
        <v>184</v>
      </c>
      <c r="M29" s="6">
        <f t="shared" si="1"/>
        <v>0</v>
      </c>
      <c r="N29" s="13">
        <f t="shared" si="2"/>
        <v>0</v>
      </c>
    </row>
    <row r="30" spans="1:14">
      <c r="A30" s="6" t="s">
        <v>48</v>
      </c>
      <c r="B30" s="6">
        <v>3100</v>
      </c>
      <c r="C30" s="8">
        <v>2.0907273699999999E-2</v>
      </c>
      <c r="D30" s="10">
        <v>0.3</v>
      </c>
      <c r="E30" s="10">
        <v>46.66</v>
      </c>
      <c r="F30" s="10">
        <v>1.2</v>
      </c>
      <c r="G30" s="10">
        <v>6.4000000000000001E-2</v>
      </c>
      <c r="H30" s="6">
        <v>1</v>
      </c>
      <c r="I30" s="10">
        <f t="shared" si="13"/>
        <v>1.2</v>
      </c>
      <c r="J30" s="10">
        <f t="shared" si="14"/>
        <v>6.4000000000000001E-2</v>
      </c>
      <c r="K30" s="6">
        <v>11</v>
      </c>
      <c r="L30" s="6">
        <f t="shared" si="0"/>
        <v>30</v>
      </c>
      <c r="M30" s="6">
        <f t="shared" si="1"/>
        <v>0</v>
      </c>
      <c r="N30" s="13">
        <f t="shared" si="2"/>
        <v>0</v>
      </c>
    </row>
    <row r="31" spans="1:14">
      <c r="A31" s="6" t="s">
        <v>48</v>
      </c>
      <c r="B31" s="6">
        <v>3100</v>
      </c>
      <c r="C31" s="8">
        <v>8.8959710000000003E-4</v>
      </c>
      <c r="D31" s="10">
        <v>0.3</v>
      </c>
      <c r="E31" s="10">
        <v>46.66</v>
      </c>
      <c r="F31" s="10">
        <v>1.2</v>
      </c>
      <c r="G31" s="10">
        <v>6.4000000000000001E-2</v>
      </c>
      <c r="H31" s="6">
        <v>1</v>
      </c>
      <c r="I31" s="10">
        <f t="shared" si="13"/>
        <v>1.2</v>
      </c>
      <c r="J31" s="10">
        <f t="shared" si="14"/>
        <v>6.4000000000000001E-2</v>
      </c>
      <c r="K31" s="6">
        <v>0</v>
      </c>
      <c r="L31" s="6">
        <f t="shared" si="0"/>
        <v>1</v>
      </c>
      <c r="M31" s="6">
        <f t="shared" si="1"/>
        <v>0</v>
      </c>
      <c r="N31" s="13">
        <f t="shared" si="2"/>
        <v>0</v>
      </c>
    </row>
    <row r="32" spans="1:14">
      <c r="A32" s="6" t="s">
        <v>48</v>
      </c>
      <c r="B32" s="6">
        <v>1400</v>
      </c>
      <c r="C32" s="8">
        <v>0.6372950127</v>
      </c>
      <c r="D32" s="10">
        <v>0.88800000000000001</v>
      </c>
      <c r="E32" s="10">
        <v>46.66</v>
      </c>
      <c r="F32" s="10">
        <v>1.93</v>
      </c>
      <c r="G32" s="10">
        <v>0.497</v>
      </c>
      <c r="H32" s="6">
        <v>1</v>
      </c>
      <c r="I32" s="10">
        <f t="shared" si="13"/>
        <v>1.93</v>
      </c>
      <c r="J32" s="10">
        <f t="shared" si="14"/>
        <v>0.497</v>
      </c>
      <c r="K32" s="6">
        <v>9574</v>
      </c>
      <c r="L32" s="6">
        <f t="shared" si="0"/>
        <v>2714</v>
      </c>
      <c r="M32" s="6">
        <f t="shared" si="1"/>
        <v>12</v>
      </c>
      <c r="N32" s="13">
        <f t="shared" si="2"/>
        <v>3</v>
      </c>
    </row>
    <row r="33" spans="1:14">
      <c r="A33" s="6" t="s">
        <v>48</v>
      </c>
      <c r="B33" s="6">
        <v>1400</v>
      </c>
      <c r="C33" s="8">
        <v>1.3314046499999999E-2</v>
      </c>
      <c r="D33" s="10">
        <v>0.88800000000000001</v>
      </c>
      <c r="E33" s="10">
        <v>46.66</v>
      </c>
      <c r="F33" s="10">
        <v>1.93</v>
      </c>
      <c r="G33" s="10">
        <v>0.497</v>
      </c>
      <c r="H33" s="6">
        <v>0</v>
      </c>
      <c r="I33" s="10">
        <f t="shared" ref="I33:I34" si="15">0.7*F33</f>
        <v>1.351</v>
      </c>
      <c r="J33" s="10">
        <f t="shared" ref="J33:J34" si="16">0.5*G33</f>
        <v>0.2485</v>
      </c>
      <c r="K33" s="6">
        <v>76</v>
      </c>
      <c r="L33" s="6">
        <f t="shared" si="0"/>
        <v>57</v>
      </c>
      <c r="M33" s="6">
        <f t="shared" si="1"/>
        <v>0</v>
      </c>
      <c r="N33" s="13">
        <f t="shared" si="2"/>
        <v>0</v>
      </c>
    </row>
    <row r="34" spans="1:14">
      <c r="A34" s="6" t="s">
        <v>48</v>
      </c>
      <c r="B34" s="6">
        <v>1400</v>
      </c>
      <c r="C34" s="8">
        <v>3.4606866999999999E-3</v>
      </c>
      <c r="D34" s="10">
        <v>0.88700000000000001</v>
      </c>
      <c r="E34" s="10">
        <v>46.66</v>
      </c>
      <c r="F34" s="10">
        <v>1.93</v>
      </c>
      <c r="G34" s="10">
        <v>0.497</v>
      </c>
      <c r="H34" s="6">
        <v>0</v>
      </c>
      <c r="I34" s="10">
        <f t="shared" si="15"/>
        <v>1.351</v>
      </c>
      <c r="J34" s="10">
        <f t="shared" si="16"/>
        <v>0.2485</v>
      </c>
      <c r="K34" s="6">
        <v>5</v>
      </c>
      <c r="L34" s="6">
        <f t="shared" si="0"/>
        <v>15</v>
      </c>
      <c r="M34" s="6">
        <f t="shared" si="1"/>
        <v>0</v>
      </c>
      <c r="N34" s="13">
        <f t="shared" si="2"/>
        <v>0</v>
      </c>
    </row>
    <row r="35" spans="1:14">
      <c r="A35" s="6" t="s">
        <v>48</v>
      </c>
      <c r="B35" s="6">
        <v>1400</v>
      </c>
      <c r="C35" s="8">
        <v>7.4269493000000001E-3</v>
      </c>
      <c r="D35" s="10">
        <v>0.88700000000000001</v>
      </c>
      <c r="E35" s="10">
        <v>46.66</v>
      </c>
      <c r="F35" s="10">
        <v>1.93</v>
      </c>
      <c r="G35" s="10">
        <v>0.497</v>
      </c>
      <c r="H35" s="6">
        <v>1</v>
      </c>
      <c r="I35" s="10">
        <f t="shared" ref="I35:I39" si="17">F35</f>
        <v>1.93</v>
      </c>
      <c r="J35" s="10">
        <f t="shared" ref="J35:J39" si="18">G35</f>
        <v>0.497</v>
      </c>
      <c r="K35" s="6">
        <v>30</v>
      </c>
      <c r="L35" s="6">
        <f t="shared" si="0"/>
        <v>32</v>
      </c>
      <c r="M35" s="6">
        <f t="shared" si="1"/>
        <v>0</v>
      </c>
      <c r="N35" s="13">
        <f t="shared" si="2"/>
        <v>0</v>
      </c>
    </row>
    <row r="36" spans="1:14">
      <c r="A36" s="6" t="s">
        <v>48</v>
      </c>
      <c r="B36" s="6">
        <v>4200</v>
      </c>
      <c r="C36" s="8">
        <v>0.14460286210000001</v>
      </c>
      <c r="D36" s="10">
        <v>0.309</v>
      </c>
      <c r="E36" s="10">
        <v>46.66</v>
      </c>
      <c r="F36" s="10">
        <v>0.7</v>
      </c>
      <c r="G36" s="10">
        <v>0.09</v>
      </c>
      <c r="H36" s="6">
        <v>1</v>
      </c>
      <c r="I36" s="10">
        <f t="shared" si="17"/>
        <v>0.7</v>
      </c>
      <c r="J36" s="10">
        <f t="shared" si="18"/>
        <v>0.09</v>
      </c>
      <c r="K36" s="6">
        <v>128</v>
      </c>
      <c r="L36" s="6">
        <f t="shared" si="0"/>
        <v>214</v>
      </c>
      <c r="M36" s="6">
        <f t="shared" si="1"/>
        <v>0</v>
      </c>
      <c r="N36" s="13">
        <f t="shared" si="2"/>
        <v>0</v>
      </c>
    </row>
    <row r="37" spans="1:14">
      <c r="A37" s="6" t="s">
        <v>48</v>
      </c>
      <c r="B37" s="6">
        <v>4200</v>
      </c>
      <c r="C37" s="8">
        <v>7.6460087299999993E-2</v>
      </c>
      <c r="D37" s="10">
        <v>0.309</v>
      </c>
      <c r="E37" s="10">
        <v>46.66</v>
      </c>
      <c r="F37" s="10">
        <v>0.7</v>
      </c>
      <c r="G37" s="10">
        <v>0.09</v>
      </c>
      <c r="H37" s="6">
        <v>1</v>
      </c>
      <c r="I37" s="10">
        <f t="shared" si="17"/>
        <v>0.7</v>
      </c>
      <c r="J37" s="10">
        <f t="shared" si="18"/>
        <v>0.09</v>
      </c>
      <c r="K37" s="6">
        <v>40</v>
      </c>
      <c r="L37" s="6">
        <f t="shared" si="0"/>
        <v>113</v>
      </c>
      <c r="M37" s="6">
        <f t="shared" si="1"/>
        <v>0</v>
      </c>
      <c r="N37" s="13">
        <f t="shared" si="2"/>
        <v>0</v>
      </c>
    </row>
    <row r="38" spans="1:14">
      <c r="A38" s="6" t="s">
        <v>48</v>
      </c>
      <c r="B38" s="6">
        <v>4200</v>
      </c>
      <c r="C38" s="8">
        <v>1.60101666E-2</v>
      </c>
      <c r="D38" s="10">
        <v>0.309</v>
      </c>
      <c r="E38" s="10">
        <v>46.66</v>
      </c>
      <c r="F38" s="10">
        <v>0.7</v>
      </c>
      <c r="G38" s="10">
        <v>0.09</v>
      </c>
      <c r="H38" s="6">
        <v>1</v>
      </c>
      <c r="I38" s="10">
        <f t="shared" si="17"/>
        <v>0.7</v>
      </c>
      <c r="J38" s="10">
        <f t="shared" si="18"/>
        <v>0.09</v>
      </c>
      <c r="K38" s="6">
        <v>82</v>
      </c>
      <c r="L38" s="6">
        <f t="shared" si="0"/>
        <v>24</v>
      </c>
      <c r="M38" s="6">
        <f t="shared" si="1"/>
        <v>0</v>
      </c>
      <c r="N38" s="13">
        <f t="shared" si="2"/>
        <v>0</v>
      </c>
    </row>
    <row r="39" spans="1:14">
      <c r="A39" s="6" t="s">
        <v>48</v>
      </c>
      <c r="B39" s="6">
        <v>4200</v>
      </c>
      <c r="C39" s="8">
        <v>0.1576388292</v>
      </c>
      <c r="D39" s="10">
        <v>0.309</v>
      </c>
      <c r="E39" s="10">
        <v>46.66</v>
      </c>
      <c r="F39" s="10">
        <v>0.7</v>
      </c>
      <c r="G39" s="10">
        <v>0.09</v>
      </c>
      <c r="H39" s="6">
        <v>1</v>
      </c>
      <c r="I39" s="10">
        <f t="shared" si="17"/>
        <v>0.7</v>
      </c>
      <c r="J39" s="10">
        <f t="shared" si="18"/>
        <v>0.09</v>
      </c>
      <c r="K39" s="6">
        <v>94</v>
      </c>
      <c r="L39" s="6">
        <f t="shared" si="0"/>
        <v>234</v>
      </c>
      <c r="M39" s="6">
        <f t="shared" si="1"/>
        <v>0</v>
      </c>
      <c r="N39" s="13">
        <f t="shared" si="2"/>
        <v>0</v>
      </c>
    </row>
    <row r="40" spans="1:14">
      <c r="A40" s="6" t="s">
        <v>48</v>
      </c>
      <c r="B40" s="6">
        <v>1400</v>
      </c>
      <c r="C40" s="8">
        <v>3.5289791199999997E-2</v>
      </c>
      <c r="D40" s="10">
        <v>0.88800000000000001</v>
      </c>
      <c r="E40" s="10">
        <v>46.66</v>
      </c>
      <c r="F40" s="10">
        <v>1.93</v>
      </c>
      <c r="G40" s="10">
        <v>0.497</v>
      </c>
      <c r="H40" s="6">
        <v>0</v>
      </c>
      <c r="I40" s="10">
        <f>0.7*F40</f>
        <v>1.351</v>
      </c>
      <c r="J40" s="10">
        <f>0.5*G40</f>
        <v>0.2485</v>
      </c>
      <c r="K40" s="6">
        <v>59</v>
      </c>
      <c r="L40" s="6">
        <f t="shared" si="0"/>
        <v>150</v>
      </c>
      <c r="M40" s="6">
        <f t="shared" si="1"/>
        <v>0</v>
      </c>
      <c r="N40" s="13">
        <f t="shared" si="2"/>
        <v>0.1</v>
      </c>
    </row>
    <row r="41" spans="1:14">
      <c r="A41" s="6" t="s">
        <v>48</v>
      </c>
      <c r="B41" s="6">
        <v>1200</v>
      </c>
      <c r="C41" s="8">
        <v>1.4549538228000001</v>
      </c>
      <c r="D41" s="10">
        <v>0.38900000000000001</v>
      </c>
      <c r="E41" s="10">
        <v>46.66</v>
      </c>
      <c r="F41" s="10">
        <v>2.23</v>
      </c>
      <c r="G41" s="10">
        <v>0.316</v>
      </c>
      <c r="H41" s="6">
        <v>1</v>
      </c>
      <c r="I41" s="10">
        <f>F41</f>
        <v>2.23</v>
      </c>
      <c r="J41" s="10">
        <f>G41</f>
        <v>0.316</v>
      </c>
      <c r="K41" s="6">
        <v>9972</v>
      </c>
      <c r="L41" s="6">
        <f t="shared" si="0"/>
        <v>2715</v>
      </c>
      <c r="M41" s="6">
        <f t="shared" si="1"/>
        <v>13</v>
      </c>
      <c r="N41" s="13">
        <f t="shared" si="2"/>
        <v>1.9</v>
      </c>
    </row>
    <row r="42" spans="1:14">
      <c r="A42" s="6" t="s">
        <v>48</v>
      </c>
      <c r="B42" s="6">
        <v>1200</v>
      </c>
      <c r="C42" s="8">
        <v>2.97951402E-2</v>
      </c>
      <c r="D42" s="10">
        <v>0.38900000000000001</v>
      </c>
      <c r="E42" s="10">
        <v>46.66</v>
      </c>
      <c r="F42" s="10">
        <v>2.23</v>
      </c>
      <c r="G42" s="10">
        <v>0.316</v>
      </c>
      <c r="H42" s="6">
        <v>0</v>
      </c>
      <c r="I42" s="10">
        <f>0.7*F42</f>
        <v>1.5609999999999999</v>
      </c>
      <c r="J42" s="10">
        <f>0.5*G42</f>
        <v>0.158</v>
      </c>
      <c r="K42" s="6">
        <v>20</v>
      </c>
      <c r="L42" s="6">
        <f t="shared" si="0"/>
        <v>56</v>
      </c>
      <c r="M42" s="6">
        <f t="shared" si="1"/>
        <v>0</v>
      </c>
      <c r="N42" s="13">
        <f t="shared" si="2"/>
        <v>0</v>
      </c>
    </row>
    <row r="43" spans="1:14">
      <c r="A43" s="6" t="s">
        <v>48</v>
      </c>
      <c r="B43" s="6">
        <v>1400</v>
      </c>
      <c r="C43" s="8">
        <v>0.31985619469999998</v>
      </c>
      <c r="D43" s="10">
        <v>0.89</v>
      </c>
      <c r="E43" s="10">
        <v>46.66</v>
      </c>
      <c r="F43" s="10">
        <v>1.93</v>
      </c>
      <c r="G43" s="10">
        <v>0.497</v>
      </c>
      <c r="H43" s="6">
        <v>1</v>
      </c>
      <c r="I43" s="10">
        <f t="shared" ref="I43:I47" si="19">F43</f>
        <v>1.93</v>
      </c>
      <c r="J43" s="10">
        <f t="shared" ref="J43:J47" si="20">G43</f>
        <v>0.497</v>
      </c>
      <c r="K43" s="6">
        <v>5253</v>
      </c>
      <c r="L43" s="6">
        <f t="shared" si="0"/>
        <v>1365</v>
      </c>
      <c r="M43" s="6">
        <f t="shared" si="1"/>
        <v>6</v>
      </c>
      <c r="N43" s="13">
        <f t="shared" si="2"/>
        <v>1.5</v>
      </c>
    </row>
    <row r="44" spans="1:14">
      <c r="A44" s="6" t="s">
        <v>48</v>
      </c>
      <c r="B44" s="6">
        <v>1300</v>
      </c>
      <c r="C44" s="8">
        <v>1.91689437E-2</v>
      </c>
      <c r="D44" s="10">
        <v>0.67700000000000005</v>
      </c>
      <c r="E44" s="10">
        <v>46.66</v>
      </c>
      <c r="F44" s="10">
        <v>2.1</v>
      </c>
      <c r="G44" s="10">
        <v>0.51600000000000001</v>
      </c>
      <c r="H44" s="6">
        <v>1</v>
      </c>
      <c r="I44" s="10">
        <f t="shared" si="19"/>
        <v>2.1</v>
      </c>
      <c r="J44" s="10">
        <f t="shared" si="20"/>
        <v>0.51600000000000001</v>
      </c>
      <c r="K44" s="6">
        <v>8295</v>
      </c>
      <c r="L44" s="6">
        <f t="shared" si="0"/>
        <v>62</v>
      </c>
      <c r="M44" s="6">
        <f t="shared" si="1"/>
        <v>0</v>
      </c>
      <c r="N44" s="13">
        <f t="shared" si="2"/>
        <v>0.1</v>
      </c>
    </row>
    <row r="45" spans="1:14">
      <c r="A45" s="6" t="s">
        <v>48</v>
      </c>
      <c r="B45" s="6">
        <v>1200</v>
      </c>
      <c r="C45" s="8">
        <v>0.69515089679999997</v>
      </c>
      <c r="D45" s="10">
        <v>0.34699999999999998</v>
      </c>
      <c r="E45" s="10">
        <v>46.66</v>
      </c>
      <c r="F45" s="10">
        <v>2.23</v>
      </c>
      <c r="G45" s="10">
        <v>0.316</v>
      </c>
      <c r="H45" s="6">
        <v>1</v>
      </c>
      <c r="I45" s="10">
        <f t="shared" si="19"/>
        <v>2.23</v>
      </c>
      <c r="J45" s="10">
        <f t="shared" si="20"/>
        <v>0.316</v>
      </c>
      <c r="K45" s="6">
        <v>526</v>
      </c>
      <c r="L45" s="6">
        <f t="shared" si="0"/>
        <v>1157</v>
      </c>
      <c r="M45" s="6">
        <f t="shared" si="1"/>
        <v>6</v>
      </c>
      <c r="N45" s="13">
        <f t="shared" si="2"/>
        <v>0.8</v>
      </c>
    </row>
    <row r="46" spans="1:14">
      <c r="A46" s="6" t="s">
        <v>48</v>
      </c>
      <c r="B46" s="6">
        <v>1200</v>
      </c>
      <c r="C46" s="8">
        <v>0.36458606519999998</v>
      </c>
      <c r="D46" s="10">
        <v>0.30399999999999999</v>
      </c>
      <c r="E46" s="10">
        <v>46.66</v>
      </c>
      <c r="F46" s="10">
        <v>2.23</v>
      </c>
      <c r="G46" s="10">
        <v>0.316</v>
      </c>
      <c r="H46" s="6">
        <v>1</v>
      </c>
      <c r="I46" s="10">
        <f t="shared" si="19"/>
        <v>2.23</v>
      </c>
      <c r="J46" s="10">
        <f t="shared" si="20"/>
        <v>0.316</v>
      </c>
      <c r="K46" s="6">
        <v>2617</v>
      </c>
      <c r="L46" s="6">
        <f t="shared" si="0"/>
        <v>532</v>
      </c>
      <c r="M46" s="6">
        <f t="shared" si="1"/>
        <v>3</v>
      </c>
      <c r="N46" s="13">
        <f t="shared" si="2"/>
        <v>0.4</v>
      </c>
    </row>
    <row r="47" spans="1:14">
      <c r="A47" s="6" t="s">
        <v>48</v>
      </c>
      <c r="B47" s="6">
        <v>1300</v>
      </c>
      <c r="C47" s="8">
        <v>5.2489800900000001E-2</v>
      </c>
      <c r="D47" s="10">
        <v>0.66200000000000003</v>
      </c>
      <c r="E47" s="10">
        <v>46.66</v>
      </c>
      <c r="F47" s="10">
        <v>2.1</v>
      </c>
      <c r="G47" s="10">
        <v>0.51600000000000001</v>
      </c>
      <c r="H47" s="6">
        <v>1</v>
      </c>
      <c r="I47" s="10">
        <f t="shared" si="19"/>
        <v>2.1</v>
      </c>
      <c r="J47" s="10">
        <f t="shared" si="20"/>
        <v>0.51600000000000001</v>
      </c>
      <c r="K47" s="6">
        <v>345</v>
      </c>
      <c r="L47" s="6">
        <f t="shared" si="0"/>
        <v>167</v>
      </c>
      <c r="M47" s="6">
        <f t="shared" si="1"/>
        <v>1</v>
      </c>
      <c r="N47" s="13">
        <f t="shared" si="2"/>
        <v>0.2</v>
      </c>
    </row>
    <row r="48" spans="1:14">
      <c r="A48" s="6" t="s">
        <v>48</v>
      </c>
      <c r="B48" s="6">
        <v>1200</v>
      </c>
      <c r="C48" s="8">
        <v>0.1243467484</v>
      </c>
      <c r="D48" s="10">
        <v>0.30399999999999999</v>
      </c>
      <c r="E48" s="10">
        <v>46.66</v>
      </c>
      <c r="F48" s="10">
        <v>2.23</v>
      </c>
      <c r="G48" s="10">
        <v>0.316</v>
      </c>
      <c r="H48" s="6">
        <v>0</v>
      </c>
      <c r="I48" s="10">
        <f>0.7*F48</f>
        <v>1.5609999999999999</v>
      </c>
      <c r="J48" s="10">
        <f>0.5*G48</f>
        <v>0.158</v>
      </c>
      <c r="K48" s="6">
        <v>236</v>
      </c>
      <c r="L48" s="6">
        <f t="shared" si="0"/>
        <v>181</v>
      </c>
      <c r="M48" s="6">
        <f t="shared" si="1"/>
        <v>1</v>
      </c>
      <c r="N48" s="13">
        <f t="shared" si="2"/>
        <v>0.1</v>
      </c>
    </row>
    <row r="49" spans="1:14">
      <c r="A49" s="6" t="s">
        <v>48</v>
      </c>
      <c r="B49" s="6">
        <v>1200</v>
      </c>
      <c r="C49" s="8">
        <v>0.35305712459999999</v>
      </c>
      <c r="D49" s="10">
        <v>0.38900000000000001</v>
      </c>
      <c r="E49" s="10">
        <v>46.66</v>
      </c>
      <c r="F49" s="10">
        <v>2.23</v>
      </c>
      <c r="G49" s="10">
        <v>0.316</v>
      </c>
      <c r="H49" s="6">
        <v>1</v>
      </c>
      <c r="I49" s="10">
        <f t="shared" ref="I49:I53" si="21">F49</f>
        <v>2.23</v>
      </c>
      <c r="J49" s="10">
        <f t="shared" ref="J49:J53" si="22">G49</f>
        <v>0.316</v>
      </c>
      <c r="K49" s="6">
        <v>4205</v>
      </c>
      <c r="L49" s="6">
        <f t="shared" si="0"/>
        <v>659</v>
      </c>
      <c r="M49" s="6">
        <f t="shared" si="1"/>
        <v>3</v>
      </c>
      <c r="N49" s="13">
        <f t="shared" si="2"/>
        <v>0.5</v>
      </c>
    </row>
    <row r="50" spans="1:14">
      <c r="A50" s="6" t="s">
        <v>48</v>
      </c>
      <c r="B50" s="6">
        <v>5100</v>
      </c>
      <c r="C50" s="8">
        <v>4.2695334999999996E-3</v>
      </c>
      <c r="D50" s="10">
        <v>1</v>
      </c>
      <c r="E50" s="10">
        <v>46.66</v>
      </c>
      <c r="F50" s="10">
        <v>0.6</v>
      </c>
      <c r="G50" s="10">
        <v>0.05</v>
      </c>
      <c r="H50" s="6">
        <v>1</v>
      </c>
      <c r="I50" s="10">
        <f t="shared" si="21"/>
        <v>0.6</v>
      </c>
      <c r="J50" s="10">
        <f t="shared" si="22"/>
        <v>0.05</v>
      </c>
      <c r="K50" s="6">
        <v>67</v>
      </c>
      <c r="L50" s="6">
        <f t="shared" si="0"/>
        <v>20</v>
      </c>
      <c r="M50" s="6">
        <f t="shared" si="1"/>
        <v>0</v>
      </c>
      <c r="N50" s="13">
        <f t="shared" si="2"/>
        <v>0</v>
      </c>
    </row>
    <row r="51" spans="1:14">
      <c r="A51" s="6" t="s">
        <v>48</v>
      </c>
      <c r="B51" s="6">
        <v>4200</v>
      </c>
      <c r="C51" s="8">
        <v>0.193515146</v>
      </c>
      <c r="D51" s="10">
        <v>0.309</v>
      </c>
      <c r="E51" s="10">
        <v>46.66</v>
      </c>
      <c r="F51" s="10">
        <v>0.7</v>
      </c>
      <c r="G51" s="10">
        <v>0.09</v>
      </c>
      <c r="H51" s="6">
        <v>1</v>
      </c>
      <c r="I51" s="10">
        <f t="shared" si="21"/>
        <v>0.7</v>
      </c>
      <c r="J51" s="10">
        <f t="shared" si="22"/>
        <v>0.09</v>
      </c>
      <c r="K51" s="6">
        <v>153</v>
      </c>
      <c r="L51" s="6">
        <f t="shared" si="0"/>
        <v>287</v>
      </c>
      <c r="M51" s="6">
        <f t="shared" si="1"/>
        <v>0</v>
      </c>
      <c r="N51" s="13">
        <f t="shared" si="2"/>
        <v>0.1</v>
      </c>
    </row>
    <row r="52" spans="1:14">
      <c r="A52" s="6" t="s">
        <v>48</v>
      </c>
      <c r="B52" s="6">
        <v>4200</v>
      </c>
      <c r="C52" s="8">
        <v>0.1415030756</v>
      </c>
      <c r="D52" s="10">
        <v>0.309</v>
      </c>
      <c r="E52" s="10">
        <v>46.66</v>
      </c>
      <c r="F52" s="10">
        <v>0.7</v>
      </c>
      <c r="G52" s="10">
        <v>0.09</v>
      </c>
      <c r="H52" s="6">
        <v>1</v>
      </c>
      <c r="I52" s="10">
        <f t="shared" si="21"/>
        <v>0.7</v>
      </c>
      <c r="J52" s="10">
        <f t="shared" si="22"/>
        <v>0.09</v>
      </c>
      <c r="K52" s="6">
        <v>73</v>
      </c>
      <c r="L52" s="6">
        <f t="shared" si="0"/>
        <v>210</v>
      </c>
      <c r="M52" s="6">
        <f t="shared" si="1"/>
        <v>0</v>
      </c>
      <c r="N52" s="13">
        <f t="shared" si="2"/>
        <v>0</v>
      </c>
    </row>
    <row r="53" spans="1:14">
      <c r="A53" s="6" t="s">
        <v>48</v>
      </c>
      <c r="B53" s="6">
        <v>3100</v>
      </c>
      <c r="C53" s="8">
        <v>0.19378811979999999</v>
      </c>
      <c r="D53" s="10">
        <v>0.41099999999999998</v>
      </c>
      <c r="E53" s="10">
        <v>46.66</v>
      </c>
      <c r="F53" s="10">
        <v>1.2</v>
      </c>
      <c r="G53" s="10">
        <v>6.4000000000000001E-2</v>
      </c>
      <c r="H53" s="6">
        <v>1</v>
      </c>
      <c r="I53" s="10">
        <f t="shared" si="21"/>
        <v>1.2</v>
      </c>
      <c r="J53" s="10">
        <f t="shared" si="22"/>
        <v>6.4000000000000001E-2</v>
      </c>
      <c r="K53" s="6">
        <v>1866</v>
      </c>
      <c r="L53" s="6">
        <f t="shared" si="0"/>
        <v>382</v>
      </c>
      <c r="M53" s="6">
        <f t="shared" si="1"/>
        <v>1</v>
      </c>
      <c r="N53" s="13">
        <f t="shared" si="2"/>
        <v>0.1</v>
      </c>
    </row>
    <row r="54" spans="1:14">
      <c r="C54" s="8">
        <f>SUM(C2:C53)</f>
        <v>10.725416929099996</v>
      </c>
      <c r="M54" s="6">
        <f>SUM(M2:M53)</f>
        <v>79</v>
      </c>
      <c r="N54" s="13">
        <f>SUM(N2:N53)</f>
        <v>14.799999999999995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t="s">
        <v>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t="s">
        <v>46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t="s">
        <v>46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9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4.710937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7" bestFit="1" customWidth="1"/>
    <col min="9" max="10" width="9" style="7" customWidth="1"/>
    <col min="11" max="11" width="12.42578125" style="6" bestFit="1" customWidth="1"/>
    <col min="12" max="12" width="14" style="6" bestFit="1" customWidth="1"/>
    <col min="13" max="14" width="9.28515625" bestFit="1" customWidth="1"/>
  </cols>
  <sheetData>
    <row r="1" spans="1:14" ht="30">
      <c r="A1" s="6" t="s">
        <v>47</v>
      </c>
      <c r="B1" s="6" t="s">
        <v>38</v>
      </c>
      <c r="C1" s="8" t="s">
        <v>45</v>
      </c>
      <c r="D1" s="7" t="s">
        <v>39</v>
      </c>
      <c r="E1" s="7" t="s">
        <v>44</v>
      </c>
      <c r="F1" s="7" t="s">
        <v>40</v>
      </c>
      <c r="G1" s="7" t="s">
        <v>41</v>
      </c>
      <c r="H1" s="6" t="s">
        <v>43</v>
      </c>
      <c r="I1" s="7" t="s">
        <v>49</v>
      </c>
      <c r="J1" s="7" t="s">
        <v>50</v>
      </c>
      <c r="K1" s="6" t="s">
        <v>42</v>
      </c>
      <c r="L1" s="11" t="s">
        <v>51</v>
      </c>
      <c r="M1" s="11" t="s">
        <v>52</v>
      </c>
      <c r="N1" s="11" t="s">
        <v>53</v>
      </c>
    </row>
    <row r="2" spans="1:14">
      <c r="A2" s="6" t="s">
        <v>48</v>
      </c>
      <c r="B2" s="6">
        <v>1400</v>
      </c>
      <c r="C2" s="8">
        <v>0.91889191150000005</v>
      </c>
      <c r="D2" s="10">
        <v>0.89</v>
      </c>
      <c r="E2" s="10">
        <v>46.66</v>
      </c>
      <c r="F2" s="10">
        <v>1.93</v>
      </c>
      <c r="G2" s="10">
        <v>0.497</v>
      </c>
      <c r="H2" s="6">
        <v>1</v>
      </c>
      <c r="I2" s="10">
        <f>F2</f>
        <v>1.93</v>
      </c>
      <c r="J2" s="10">
        <f>G2</f>
        <v>0.497</v>
      </c>
      <c r="K2" s="6">
        <v>31102</v>
      </c>
      <c r="L2" s="6">
        <f>ROUND(E2*D2*C2*102.79,0)</f>
        <v>3922</v>
      </c>
      <c r="M2" s="6">
        <f>ROUND(I2*L2*0.002205,0)</f>
        <v>17</v>
      </c>
      <c r="N2" s="13">
        <f>ROUND(J2*L2*0.002205,1)</f>
        <v>4.3</v>
      </c>
    </row>
    <row r="3" spans="1:14">
      <c r="A3" s="6" t="s">
        <v>48</v>
      </c>
      <c r="B3" s="6">
        <v>1300</v>
      </c>
      <c r="C3" s="8">
        <v>0.46614711720000002</v>
      </c>
      <c r="D3" s="10">
        <v>0.67700000000000005</v>
      </c>
      <c r="E3" s="10">
        <v>46.66</v>
      </c>
      <c r="F3" s="10">
        <v>2.1</v>
      </c>
      <c r="G3" s="10">
        <v>0.51600000000000001</v>
      </c>
      <c r="H3" s="6">
        <v>1</v>
      </c>
      <c r="I3" s="10">
        <f t="shared" ref="I3:I5" si="0">F3</f>
        <v>2.1</v>
      </c>
      <c r="J3" s="10">
        <f t="shared" ref="J3:J5" si="1">G3</f>
        <v>0.51600000000000001</v>
      </c>
      <c r="K3" s="6">
        <v>2018</v>
      </c>
      <c r="L3" s="6">
        <f t="shared" ref="L3:L8" si="2">ROUND(E3*D3*C3*102.79,0)</f>
        <v>1514</v>
      </c>
      <c r="M3" s="6">
        <f t="shared" ref="M3:M8" si="3">ROUND(I3*L3*0.002205,0)</f>
        <v>7</v>
      </c>
      <c r="N3" s="13">
        <f t="shared" ref="N3:N8" si="4">ROUND(J3*L3*0.002205,1)</f>
        <v>1.7</v>
      </c>
    </row>
    <row r="4" spans="1:14">
      <c r="A4" s="6" t="s">
        <v>48</v>
      </c>
      <c r="B4" s="6">
        <v>1300</v>
      </c>
      <c r="C4" s="8">
        <v>0.33016160459999999</v>
      </c>
      <c r="D4" s="10">
        <v>0.69199999999999995</v>
      </c>
      <c r="E4" s="10">
        <v>46.66</v>
      </c>
      <c r="F4" s="10">
        <v>2.1</v>
      </c>
      <c r="G4" s="10">
        <v>0.51600000000000001</v>
      </c>
      <c r="H4" s="6">
        <v>1</v>
      </c>
      <c r="I4" s="10">
        <f t="shared" si="0"/>
        <v>2.1</v>
      </c>
      <c r="J4" s="10">
        <f t="shared" si="1"/>
        <v>0.51600000000000001</v>
      </c>
      <c r="K4" s="6">
        <v>12110</v>
      </c>
      <c r="L4" s="6">
        <f t="shared" si="2"/>
        <v>1096</v>
      </c>
      <c r="M4" s="6">
        <f t="shared" si="3"/>
        <v>5</v>
      </c>
      <c r="N4" s="13">
        <f t="shared" si="4"/>
        <v>1.2</v>
      </c>
    </row>
    <row r="5" spans="1:14">
      <c r="A5" s="6" t="s">
        <v>48</v>
      </c>
      <c r="B5" s="6">
        <v>1400</v>
      </c>
      <c r="C5" s="8">
        <v>0.3186254047</v>
      </c>
      <c r="D5" s="10">
        <v>0.88800000000000001</v>
      </c>
      <c r="E5" s="10">
        <v>46.66</v>
      </c>
      <c r="F5" s="10">
        <v>1.93</v>
      </c>
      <c r="G5" s="10">
        <v>0.497</v>
      </c>
      <c r="H5" s="6">
        <v>1</v>
      </c>
      <c r="I5" s="10">
        <f t="shared" si="0"/>
        <v>1.93</v>
      </c>
      <c r="J5" s="10">
        <f t="shared" si="1"/>
        <v>0.497</v>
      </c>
      <c r="K5" s="6">
        <v>1160</v>
      </c>
      <c r="L5" s="6">
        <f t="shared" si="2"/>
        <v>1357</v>
      </c>
      <c r="M5" s="6">
        <f t="shared" si="3"/>
        <v>6</v>
      </c>
      <c r="N5" s="13">
        <f t="shared" si="4"/>
        <v>1.5</v>
      </c>
    </row>
    <row r="6" spans="1:14">
      <c r="A6" s="6" t="s">
        <v>48</v>
      </c>
      <c r="B6" s="6">
        <v>1300</v>
      </c>
      <c r="C6" s="8">
        <v>0.3541248407</v>
      </c>
      <c r="D6" s="10">
        <v>0.69199999999999995</v>
      </c>
      <c r="E6" s="10">
        <v>46.66</v>
      </c>
      <c r="F6" s="10">
        <v>2.1</v>
      </c>
      <c r="G6" s="10">
        <v>0.51600000000000001</v>
      </c>
      <c r="H6" s="6">
        <v>0</v>
      </c>
      <c r="I6" s="10">
        <f>F6</f>
        <v>2.1</v>
      </c>
      <c r="J6" s="10">
        <f>G6</f>
        <v>0.51600000000000001</v>
      </c>
      <c r="K6" s="6">
        <v>440</v>
      </c>
      <c r="L6" s="6">
        <f t="shared" si="2"/>
        <v>1175</v>
      </c>
      <c r="M6" s="6">
        <f t="shared" si="3"/>
        <v>5</v>
      </c>
      <c r="N6" s="13">
        <f t="shared" si="4"/>
        <v>1.3</v>
      </c>
    </row>
    <row r="7" spans="1:14">
      <c r="A7" s="6" t="s">
        <v>48</v>
      </c>
      <c r="B7" s="6">
        <v>1400</v>
      </c>
      <c r="C7" s="8">
        <v>5.3291861000000001E-3</v>
      </c>
      <c r="D7" s="10">
        <v>0.89</v>
      </c>
      <c r="E7" s="10">
        <v>46.66</v>
      </c>
      <c r="F7" s="10">
        <v>1.93</v>
      </c>
      <c r="G7" s="10">
        <v>0.497</v>
      </c>
      <c r="H7" s="6">
        <v>1</v>
      </c>
      <c r="I7" s="10">
        <f t="shared" ref="I7:I8" si="5">F7</f>
        <v>1.93</v>
      </c>
      <c r="J7" s="10">
        <f t="shared" ref="J7:J8" si="6">G7</f>
        <v>0.497</v>
      </c>
      <c r="K7" s="6">
        <v>48579</v>
      </c>
      <c r="L7" s="6">
        <f t="shared" si="2"/>
        <v>23</v>
      </c>
      <c r="M7" s="6">
        <f t="shared" si="3"/>
        <v>0</v>
      </c>
      <c r="N7" s="13">
        <f t="shared" si="4"/>
        <v>0</v>
      </c>
    </row>
    <row r="8" spans="1:14">
      <c r="A8" s="6" t="s">
        <v>48</v>
      </c>
      <c r="B8" s="6">
        <v>1300</v>
      </c>
      <c r="C8" s="8">
        <v>0.12688244670000001</v>
      </c>
      <c r="D8" s="10">
        <v>0.67700000000000005</v>
      </c>
      <c r="E8" s="10">
        <v>46.66</v>
      </c>
      <c r="F8" s="10">
        <v>2.1</v>
      </c>
      <c r="G8" s="10">
        <v>0.51600000000000001</v>
      </c>
      <c r="H8" s="6">
        <v>1</v>
      </c>
      <c r="I8" s="10">
        <f t="shared" si="5"/>
        <v>2.1</v>
      </c>
      <c r="J8" s="10">
        <f t="shared" si="6"/>
        <v>0.51600000000000001</v>
      </c>
      <c r="K8" s="6">
        <v>1034</v>
      </c>
      <c r="L8" s="6">
        <f t="shared" si="2"/>
        <v>412</v>
      </c>
      <c r="M8" s="6">
        <f t="shared" si="3"/>
        <v>2</v>
      </c>
      <c r="N8" s="13">
        <f t="shared" si="4"/>
        <v>0.5</v>
      </c>
    </row>
    <row r="9" spans="1:14">
      <c r="C9" s="8">
        <f>SUM(C2:C8)</f>
        <v>2.5201625114999997</v>
      </c>
      <c r="M9" s="6">
        <f>SUM(M2:M8)</f>
        <v>42</v>
      </c>
      <c r="N9" s="13">
        <f>SUM(N2:N8)</f>
        <v>10.5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7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6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10" width="9" style="7" customWidth="1"/>
    <col min="11" max="11" width="12.42578125" style="6" bestFit="1" customWidth="1"/>
    <col min="12" max="12" width="15.140625" customWidth="1"/>
    <col min="13" max="13" width="10.42578125" style="7" customWidth="1"/>
    <col min="14" max="14" width="9.7109375" style="8" customWidth="1"/>
  </cols>
  <sheetData>
    <row r="1" spans="1:14" ht="30">
      <c r="A1" s="6" t="s">
        <v>47</v>
      </c>
      <c r="B1" s="6" t="s">
        <v>38</v>
      </c>
      <c r="C1" s="8" t="s">
        <v>45</v>
      </c>
      <c r="D1" s="7" t="s">
        <v>39</v>
      </c>
      <c r="E1" s="7" t="s">
        <v>44</v>
      </c>
      <c r="F1" s="7" t="s">
        <v>40</v>
      </c>
      <c r="G1" s="7" t="s">
        <v>41</v>
      </c>
      <c r="H1" s="6" t="s">
        <v>43</v>
      </c>
      <c r="I1" s="7" t="s">
        <v>49</v>
      </c>
      <c r="J1" s="7" t="s">
        <v>50</v>
      </c>
      <c r="K1" s="6" t="s">
        <v>42</v>
      </c>
      <c r="L1" s="11" t="s">
        <v>51</v>
      </c>
      <c r="M1" s="11" t="s">
        <v>52</v>
      </c>
      <c r="N1" s="11" t="s">
        <v>53</v>
      </c>
    </row>
    <row r="2" spans="1:14">
      <c r="A2" s="6" t="s">
        <v>48</v>
      </c>
      <c r="B2" s="6">
        <v>1400</v>
      </c>
      <c r="C2" s="8">
        <v>1.51900751E-2</v>
      </c>
      <c r="D2" s="10">
        <v>0.89</v>
      </c>
      <c r="E2" s="10">
        <v>46.66</v>
      </c>
      <c r="F2" s="10">
        <v>1.93</v>
      </c>
      <c r="G2" s="10">
        <v>0.497</v>
      </c>
      <c r="H2" s="6">
        <v>1</v>
      </c>
      <c r="I2" s="10">
        <f>F2</f>
        <v>1.93</v>
      </c>
      <c r="J2" s="10">
        <f>G2</f>
        <v>0.497</v>
      </c>
      <c r="K2" s="6">
        <v>31102</v>
      </c>
      <c r="L2" s="6">
        <f>ROUND(E2*D2*C2*102.79,0)</f>
        <v>65</v>
      </c>
      <c r="M2" s="6">
        <f>ROUND(I2*L2*0.002205,0)</f>
        <v>0</v>
      </c>
      <c r="N2" s="13">
        <f>ROUND(J2*L2*0.002205,1)</f>
        <v>0.1</v>
      </c>
    </row>
    <row r="3" spans="1:14">
      <c r="A3" s="6" t="s">
        <v>48</v>
      </c>
      <c r="B3" s="6">
        <v>1300</v>
      </c>
      <c r="C3" s="8">
        <v>0.1909896348</v>
      </c>
      <c r="D3" s="10">
        <v>0.67700000000000005</v>
      </c>
      <c r="E3" s="10">
        <v>46.66</v>
      </c>
      <c r="F3" s="10">
        <v>2.1</v>
      </c>
      <c r="G3" s="10">
        <v>0.51600000000000001</v>
      </c>
      <c r="H3" s="6">
        <v>1</v>
      </c>
      <c r="I3" s="10">
        <f t="shared" ref="I3:I6" si="0">F3</f>
        <v>2.1</v>
      </c>
      <c r="J3" s="10">
        <f t="shared" ref="J3:J6" si="1">G3</f>
        <v>0.51600000000000001</v>
      </c>
      <c r="K3" s="6">
        <v>1210</v>
      </c>
      <c r="L3" s="6">
        <f t="shared" ref="L3:L6" si="2">ROUND(E3*D3*C3*102.79,0)</f>
        <v>620</v>
      </c>
      <c r="M3" s="6">
        <f t="shared" ref="M3:M6" si="3">ROUND(I3*L3*0.002205,0)</f>
        <v>3</v>
      </c>
      <c r="N3" s="13">
        <f t="shared" ref="N3:N6" si="4">ROUND(J3*L3*0.002205,1)</f>
        <v>0.7</v>
      </c>
    </row>
    <row r="4" spans="1:14">
      <c r="A4" s="6" t="s">
        <v>48</v>
      </c>
      <c r="B4" s="6">
        <v>1300</v>
      </c>
      <c r="C4" s="8">
        <v>0.85324344470000002</v>
      </c>
      <c r="D4" s="10">
        <v>0.69199999999999995</v>
      </c>
      <c r="E4" s="10">
        <v>46.66</v>
      </c>
      <c r="F4" s="10">
        <v>2.1</v>
      </c>
      <c r="G4" s="10">
        <v>0.51600000000000001</v>
      </c>
      <c r="H4" s="6">
        <v>1</v>
      </c>
      <c r="I4" s="10">
        <f t="shared" si="0"/>
        <v>2.1</v>
      </c>
      <c r="J4" s="10">
        <f t="shared" si="1"/>
        <v>0.51600000000000001</v>
      </c>
      <c r="K4" s="6">
        <v>12110</v>
      </c>
      <c r="L4" s="6">
        <f t="shared" si="2"/>
        <v>2832</v>
      </c>
      <c r="M4" s="6">
        <f t="shared" si="3"/>
        <v>13</v>
      </c>
      <c r="N4" s="13">
        <f t="shared" si="4"/>
        <v>3.2</v>
      </c>
    </row>
    <row r="5" spans="1:14">
      <c r="A5" s="6" t="s">
        <v>48</v>
      </c>
      <c r="B5" s="6">
        <v>1400</v>
      </c>
      <c r="C5" s="8">
        <v>2.7207055000000001E-2</v>
      </c>
      <c r="D5" s="10">
        <v>0.89</v>
      </c>
      <c r="E5" s="10">
        <v>46.66</v>
      </c>
      <c r="F5" s="10">
        <v>1.93</v>
      </c>
      <c r="G5" s="10">
        <v>0.497</v>
      </c>
      <c r="H5" s="6">
        <v>1</v>
      </c>
      <c r="I5" s="10">
        <f t="shared" si="0"/>
        <v>1.93</v>
      </c>
      <c r="J5" s="10">
        <f t="shared" si="1"/>
        <v>0.497</v>
      </c>
      <c r="K5" s="6">
        <v>48579</v>
      </c>
      <c r="L5" s="6">
        <f t="shared" si="2"/>
        <v>116</v>
      </c>
      <c r="M5" s="6">
        <f t="shared" si="3"/>
        <v>0</v>
      </c>
      <c r="N5" s="13">
        <f t="shared" si="4"/>
        <v>0.1</v>
      </c>
    </row>
    <row r="6" spans="1:14">
      <c r="A6" s="6" t="s">
        <v>48</v>
      </c>
      <c r="B6" s="6">
        <v>1300</v>
      </c>
      <c r="C6" s="8">
        <v>0.18992657260000001</v>
      </c>
      <c r="D6" s="10">
        <v>0.67700000000000005</v>
      </c>
      <c r="E6" s="10">
        <v>46.66</v>
      </c>
      <c r="F6" s="10">
        <v>2.1</v>
      </c>
      <c r="G6" s="10">
        <v>0.51600000000000001</v>
      </c>
      <c r="H6" s="6">
        <v>1</v>
      </c>
      <c r="I6" s="10">
        <f t="shared" si="0"/>
        <v>2.1</v>
      </c>
      <c r="J6" s="10">
        <f t="shared" si="1"/>
        <v>0.51600000000000001</v>
      </c>
      <c r="K6" s="6">
        <v>1034</v>
      </c>
      <c r="L6" s="6">
        <f t="shared" si="2"/>
        <v>617</v>
      </c>
      <c r="M6" s="6">
        <f t="shared" si="3"/>
        <v>3</v>
      </c>
      <c r="N6" s="13">
        <f t="shared" si="4"/>
        <v>0.7</v>
      </c>
    </row>
    <row r="7" spans="1:14">
      <c r="C7" s="8">
        <f>SUM(C2:C6)</f>
        <v>1.2765567822000001</v>
      </c>
      <c r="M7" s="6">
        <f>SUM(M2:M6)</f>
        <v>19</v>
      </c>
      <c r="N7" s="13">
        <f>SUM(N2:N6)</f>
        <v>4.8</v>
      </c>
    </row>
  </sheetData>
  <pageMargins left="0.7" right="0.7" top="0.75" bottom="0.75" header="0.3" footer="0.3"/>
  <pageSetup scale="84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B21"/>
  <sheetViews>
    <sheetView topLeftCell="A9" workbookViewId="0">
      <selection activeCell="A16" sqref="A16"/>
    </sheetView>
  </sheetViews>
  <sheetFormatPr defaultRowHeight="15"/>
  <cols>
    <col min="1" max="1" width="15.5703125" customWidth="1"/>
  </cols>
  <sheetData>
    <row r="1" spans="1:2" hidden="1">
      <c r="A1">
        <v>3765.3942857142856</v>
      </c>
    </row>
    <row r="2" spans="1:2" hidden="1">
      <c r="A2">
        <v>7726.4125714285701</v>
      </c>
    </row>
    <row r="3" spans="1:2" hidden="1">
      <c r="A3">
        <v>20536.107428571428</v>
      </c>
    </row>
    <row r="4" spans="1:2" hidden="1">
      <c r="A4">
        <v>4375.8</v>
      </c>
    </row>
    <row r="5" spans="1:2" hidden="1">
      <c r="A5">
        <v>5227.4262857142858</v>
      </c>
    </row>
    <row r="6" spans="1:2" hidden="1">
      <c r="A6">
        <v>5133.2914285714296</v>
      </c>
    </row>
    <row r="7" spans="1:2" hidden="1">
      <c r="A7">
        <v>1353.1885714285713</v>
      </c>
    </row>
    <row r="8" spans="1:2" hidden="1">
      <c r="A8">
        <f>SUM(A1:A7)</f>
        <v>48117.620571428568</v>
      </c>
    </row>
    <row r="9" spans="1:2">
      <c r="A9" s="28">
        <f>A8*12</f>
        <v>577411.44685714284</v>
      </c>
      <c r="B9" t="s">
        <v>80</v>
      </c>
    </row>
    <row r="11" spans="1:2" s="30" customFormat="1">
      <c r="A11" s="32" t="s">
        <v>87</v>
      </c>
      <c r="B11" s="29"/>
    </row>
    <row r="12" spans="1:2" s="30" customFormat="1">
      <c r="A12" s="29">
        <v>349.7</v>
      </c>
      <c r="B12" s="29" t="s">
        <v>81</v>
      </c>
    </row>
    <row r="13" spans="1:2" s="30" customFormat="1">
      <c r="A13" s="29">
        <v>546.4</v>
      </c>
      <c r="B13" s="29" t="s">
        <v>82</v>
      </c>
    </row>
    <row r="14" spans="1:2" s="30" customFormat="1"/>
    <row r="15" spans="1:2" s="30" customFormat="1">
      <c r="A15" s="30" t="s">
        <v>83</v>
      </c>
    </row>
    <row r="16" spans="1:2" s="30" customFormat="1">
      <c r="A16" s="31">
        <f>A9*A13</f>
        <v>315497614.56274283</v>
      </c>
      <c r="B16" s="30" t="s">
        <v>84</v>
      </c>
    </row>
    <row r="17" spans="1:2" s="30" customFormat="1">
      <c r="A17" s="31">
        <f>A16*0.0000022046226218</f>
        <v>695.55317818895992</v>
      </c>
      <c r="B17" s="30" t="s">
        <v>85</v>
      </c>
    </row>
    <row r="18" spans="1:2" s="30" customFormat="1"/>
    <row r="19" spans="1:2" s="30" customFormat="1">
      <c r="A19" s="30" t="s">
        <v>86</v>
      </c>
    </row>
    <row r="20" spans="1:2" s="30" customFormat="1">
      <c r="A20" s="31">
        <f>A9*A12</f>
        <v>201920782.96594286</v>
      </c>
      <c r="B20" s="30" t="s">
        <v>84</v>
      </c>
    </row>
    <row r="21" spans="1:2" s="30" customFormat="1">
      <c r="A21" s="31">
        <f>A20*0.0000022046226218</f>
        <v>445.15912593828574</v>
      </c>
      <c r="B21" s="30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F10" sqref="F10"/>
    </sheetView>
  </sheetViews>
  <sheetFormatPr defaultRowHeight="15"/>
  <cols>
    <col min="1" max="1" width="19.5703125" bestFit="1" customWidth="1"/>
    <col min="3" max="3" width="18.28515625" bestFit="1" customWidth="1"/>
  </cols>
  <sheetData>
    <row r="1" spans="1:3">
      <c r="A1" s="22" t="s">
        <v>29</v>
      </c>
    </row>
    <row r="2" spans="1:3">
      <c r="A2" t="s">
        <v>59</v>
      </c>
      <c r="B2">
        <v>0.96</v>
      </c>
      <c r="C2" t="s">
        <v>60</v>
      </c>
    </row>
    <row r="3" spans="1:3">
      <c r="A3" t="s">
        <v>61</v>
      </c>
      <c r="B3">
        <f>ROUND((0.8656*B2^0.5403)*100,0)</f>
        <v>85</v>
      </c>
      <c r="C3" t="s">
        <v>62</v>
      </c>
    </row>
    <row r="5" spans="1:3">
      <c r="A5" s="22" t="s">
        <v>30</v>
      </c>
    </row>
    <row r="6" spans="1:3">
      <c r="A6" t="s">
        <v>59</v>
      </c>
      <c r="B6">
        <v>0.86</v>
      </c>
    </row>
    <row r="7" spans="1:3">
      <c r="A7" t="s">
        <v>61</v>
      </c>
      <c r="B7">
        <f>ROUND((0.8656*B6^0.5403)*100,0)</f>
        <v>80</v>
      </c>
      <c r="C7" t="s">
        <v>62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2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10" width="9" style="7" customWidth="1"/>
    <col min="11" max="11" width="12.42578125" style="6" bestFit="1" customWidth="1"/>
    <col min="12" max="12" width="13.85546875" customWidth="1"/>
    <col min="13" max="13" width="8.85546875" style="7" customWidth="1"/>
    <col min="14" max="14" width="9.28515625" bestFit="1" customWidth="1"/>
  </cols>
  <sheetData>
    <row r="1" spans="1:14" ht="30">
      <c r="A1" s="6" t="s">
        <v>47</v>
      </c>
      <c r="B1" s="6" t="s">
        <v>38</v>
      </c>
      <c r="C1" s="8" t="s">
        <v>45</v>
      </c>
      <c r="D1" s="7" t="s">
        <v>39</v>
      </c>
      <c r="E1" s="7" t="s">
        <v>44</v>
      </c>
      <c r="F1" s="7" t="s">
        <v>40</v>
      </c>
      <c r="G1" s="7" t="s">
        <v>41</v>
      </c>
      <c r="H1" s="6" t="s">
        <v>43</v>
      </c>
      <c r="I1" s="7" t="s">
        <v>55</v>
      </c>
      <c r="J1" s="7" t="s">
        <v>50</v>
      </c>
      <c r="K1" s="6" t="s">
        <v>42</v>
      </c>
      <c r="L1" s="11" t="s">
        <v>51</v>
      </c>
      <c r="M1" s="11" t="s">
        <v>52</v>
      </c>
      <c r="N1" s="11" t="s">
        <v>53</v>
      </c>
    </row>
    <row r="2" spans="1:14">
      <c r="A2" s="6" t="s">
        <v>48</v>
      </c>
      <c r="B2" s="6">
        <v>1400</v>
      </c>
      <c r="C2" s="8">
        <v>0.21260958969999999</v>
      </c>
      <c r="D2" s="10">
        <v>0.88800000000000001</v>
      </c>
      <c r="E2" s="10">
        <v>46.66</v>
      </c>
      <c r="F2" s="10">
        <v>1.93</v>
      </c>
      <c r="G2" s="10">
        <v>0.497</v>
      </c>
      <c r="H2" s="6">
        <v>1</v>
      </c>
      <c r="I2" s="10">
        <f>F2</f>
        <v>1.93</v>
      </c>
      <c r="J2" s="10">
        <f>G2</f>
        <v>0.497</v>
      </c>
      <c r="K2" s="6">
        <v>8468</v>
      </c>
      <c r="L2" s="6">
        <f>ROUND(E2*D2*C2*102.79,0)</f>
        <v>906</v>
      </c>
      <c r="M2">
        <f>ROUND(I2*L2*0.002205,0)</f>
        <v>4</v>
      </c>
      <c r="N2" s="13">
        <f>ROUND(J2*L2*0.002205,1)</f>
        <v>1</v>
      </c>
    </row>
    <row r="3" spans="1:14">
      <c r="A3" s="6" t="s">
        <v>48</v>
      </c>
      <c r="B3" s="6">
        <v>1400</v>
      </c>
      <c r="C3" s="8">
        <v>0.277018025</v>
      </c>
      <c r="D3" s="10">
        <v>0.88700000000000001</v>
      </c>
      <c r="E3" s="10">
        <v>46.66</v>
      </c>
      <c r="F3" s="10">
        <v>1.93</v>
      </c>
      <c r="G3" s="10">
        <v>0.497</v>
      </c>
      <c r="H3" s="6">
        <v>1</v>
      </c>
      <c r="I3" s="10">
        <f t="shared" ref="I3:I6" si="0">F3</f>
        <v>1.93</v>
      </c>
      <c r="J3" s="10">
        <f t="shared" ref="J3:J6" si="1">G3</f>
        <v>0.497</v>
      </c>
      <c r="K3" s="6">
        <v>18164</v>
      </c>
      <c r="L3" s="6">
        <f t="shared" ref="L3:L31" si="2">ROUND(E3*D3*C3*102.79,0)</f>
        <v>1178</v>
      </c>
      <c r="M3">
        <f t="shared" ref="M3:M31" si="3">ROUND(I3*L3*0.002205,0)</f>
        <v>5</v>
      </c>
      <c r="N3" s="13">
        <f t="shared" ref="N3:N31" si="4">ROUND(J3*L3*0.002205,1)</f>
        <v>1.3</v>
      </c>
    </row>
    <row r="4" spans="1:14">
      <c r="A4" s="6" t="s">
        <v>48</v>
      </c>
      <c r="B4" s="6">
        <v>1400</v>
      </c>
      <c r="C4" s="8">
        <v>0.83750664109999995</v>
      </c>
      <c r="D4" s="10">
        <v>0.88800000000000001</v>
      </c>
      <c r="E4" s="10">
        <v>46.66</v>
      </c>
      <c r="F4" s="10">
        <v>1.93</v>
      </c>
      <c r="G4" s="10">
        <v>0.497</v>
      </c>
      <c r="H4" s="6">
        <v>1</v>
      </c>
      <c r="I4" s="10">
        <f t="shared" si="0"/>
        <v>1.93</v>
      </c>
      <c r="J4" s="10">
        <f t="shared" si="1"/>
        <v>0.497</v>
      </c>
      <c r="K4" s="6">
        <v>12532</v>
      </c>
      <c r="L4" s="6">
        <f t="shared" si="2"/>
        <v>3567</v>
      </c>
      <c r="M4">
        <f t="shared" si="3"/>
        <v>15</v>
      </c>
      <c r="N4" s="13">
        <f t="shared" si="4"/>
        <v>3.9</v>
      </c>
    </row>
    <row r="5" spans="1:14">
      <c r="A5" s="6" t="s">
        <v>48</v>
      </c>
      <c r="B5" s="6">
        <v>8140</v>
      </c>
      <c r="C5" s="8">
        <v>0.23152783129999999</v>
      </c>
      <c r="D5" s="10">
        <v>0.74</v>
      </c>
      <c r="E5" s="10">
        <v>46.66</v>
      </c>
      <c r="F5" s="10">
        <v>1.18</v>
      </c>
      <c r="G5" s="10">
        <v>0.48</v>
      </c>
      <c r="H5" s="6">
        <v>1</v>
      </c>
      <c r="I5" s="10">
        <f t="shared" si="0"/>
        <v>1.18</v>
      </c>
      <c r="J5" s="10">
        <f t="shared" si="1"/>
        <v>0.48</v>
      </c>
      <c r="K5" s="6">
        <v>547</v>
      </c>
      <c r="L5" s="6">
        <f t="shared" si="2"/>
        <v>822</v>
      </c>
      <c r="M5">
        <f t="shared" si="3"/>
        <v>2</v>
      </c>
      <c r="N5" s="13">
        <f t="shared" si="4"/>
        <v>0.9</v>
      </c>
    </row>
    <row r="6" spans="1:14">
      <c r="A6" s="6" t="s">
        <v>48</v>
      </c>
      <c r="B6" s="6">
        <v>1400</v>
      </c>
      <c r="C6" s="8">
        <v>1.50002855E-2</v>
      </c>
      <c r="D6" s="10">
        <v>0.89</v>
      </c>
      <c r="E6" s="10">
        <v>46.66</v>
      </c>
      <c r="F6" s="10">
        <v>1.93</v>
      </c>
      <c r="G6" s="10">
        <v>0.497</v>
      </c>
      <c r="H6" s="6">
        <v>1</v>
      </c>
      <c r="I6" s="10">
        <f t="shared" si="0"/>
        <v>1.93</v>
      </c>
      <c r="J6" s="10">
        <f t="shared" si="1"/>
        <v>0.497</v>
      </c>
      <c r="K6" s="6">
        <v>1021</v>
      </c>
      <c r="L6" s="6">
        <f t="shared" si="2"/>
        <v>64</v>
      </c>
      <c r="M6">
        <f t="shared" si="3"/>
        <v>0</v>
      </c>
      <c r="N6" s="13">
        <f t="shared" si="4"/>
        <v>0.1</v>
      </c>
    </row>
    <row r="7" spans="1:14">
      <c r="A7" s="6" t="s">
        <v>48</v>
      </c>
      <c r="B7" s="6">
        <v>1400</v>
      </c>
      <c r="C7" s="8">
        <v>0.1208712765</v>
      </c>
      <c r="D7" s="10">
        <v>0.88800000000000001</v>
      </c>
      <c r="E7" s="10">
        <v>46.66</v>
      </c>
      <c r="F7" s="10">
        <v>1.93</v>
      </c>
      <c r="G7" s="10">
        <v>0.497</v>
      </c>
      <c r="H7" s="6">
        <v>0</v>
      </c>
      <c r="I7" s="10">
        <f>0.7*F7</f>
        <v>1.351</v>
      </c>
      <c r="J7" s="10">
        <f>0.5*G7</f>
        <v>0.2485</v>
      </c>
      <c r="K7" s="6">
        <v>2479</v>
      </c>
      <c r="L7" s="6">
        <f t="shared" si="2"/>
        <v>515</v>
      </c>
      <c r="M7">
        <f t="shared" si="3"/>
        <v>2</v>
      </c>
      <c r="N7" s="13">
        <f t="shared" si="4"/>
        <v>0.3</v>
      </c>
    </row>
    <row r="8" spans="1:14">
      <c r="A8" s="6" t="s">
        <v>48</v>
      </c>
      <c r="B8" s="6">
        <v>1400</v>
      </c>
      <c r="C8" s="8">
        <v>0.57687723739999996</v>
      </c>
      <c r="D8" s="10">
        <v>0.88800000000000001</v>
      </c>
      <c r="E8" s="10">
        <v>46.66</v>
      </c>
      <c r="F8" s="10">
        <v>1.93</v>
      </c>
      <c r="G8" s="10">
        <v>0.497</v>
      </c>
      <c r="H8" s="6">
        <v>1</v>
      </c>
      <c r="I8" s="10">
        <f t="shared" ref="I8:I13" si="5">F8</f>
        <v>1.93</v>
      </c>
      <c r="J8" s="10">
        <f t="shared" ref="J8:J13" si="6">G8</f>
        <v>0.497</v>
      </c>
      <c r="K8" s="6">
        <v>4537</v>
      </c>
      <c r="L8" s="6">
        <f t="shared" si="2"/>
        <v>2457</v>
      </c>
      <c r="M8">
        <f t="shared" si="3"/>
        <v>10</v>
      </c>
      <c r="N8" s="13">
        <f t="shared" si="4"/>
        <v>2.7</v>
      </c>
    </row>
    <row r="9" spans="1:14">
      <c r="A9" s="6" t="s">
        <v>48</v>
      </c>
      <c r="B9" s="6">
        <v>1400</v>
      </c>
      <c r="C9" s="8">
        <v>6.0743677199999999E-2</v>
      </c>
      <c r="D9" s="10">
        <v>0.89</v>
      </c>
      <c r="E9" s="10">
        <v>46.66</v>
      </c>
      <c r="F9" s="10">
        <v>1.93</v>
      </c>
      <c r="G9" s="10">
        <v>0.497</v>
      </c>
      <c r="H9" s="6">
        <v>1</v>
      </c>
      <c r="I9" s="10">
        <f t="shared" si="5"/>
        <v>1.93</v>
      </c>
      <c r="J9" s="10">
        <f t="shared" si="6"/>
        <v>0.497</v>
      </c>
      <c r="K9" s="6">
        <v>777</v>
      </c>
      <c r="L9" s="6">
        <f t="shared" si="2"/>
        <v>259</v>
      </c>
      <c r="M9">
        <f t="shared" si="3"/>
        <v>1</v>
      </c>
      <c r="N9" s="13">
        <f t="shared" si="4"/>
        <v>0.3</v>
      </c>
    </row>
    <row r="10" spans="1:14">
      <c r="A10" s="6" t="s">
        <v>48</v>
      </c>
      <c r="B10" s="6">
        <v>1840</v>
      </c>
      <c r="C10" s="8">
        <v>0.102761741</v>
      </c>
      <c r="D10" s="10">
        <v>0.36299999999999999</v>
      </c>
      <c r="E10" s="10">
        <v>46.66</v>
      </c>
      <c r="F10" s="10">
        <v>1.58</v>
      </c>
      <c r="G10" s="10">
        <v>0.15</v>
      </c>
      <c r="H10" s="6">
        <v>1</v>
      </c>
      <c r="I10" s="10">
        <f t="shared" si="5"/>
        <v>1.58</v>
      </c>
      <c r="J10" s="10">
        <f t="shared" si="6"/>
        <v>0.15</v>
      </c>
      <c r="K10" s="6">
        <v>1193</v>
      </c>
      <c r="L10" s="6">
        <f t="shared" si="2"/>
        <v>179</v>
      </c>
      <c r="M10">
        <f t="shared" si="3"/>
        <v>1</v>
      </c>
      <c r="N10" s="13">
        <f t="shared" si="4"/>
        <v>0.1</v>
      </c>
    </row>
    <row r="11" spans="1:14">
      <c r="A11" s="6" t="s">
        <v>48</v>
      </c>
      <c r="B11" s="6">
        <v>4340</v>
      </c>
      <c r="C11" s="8">
        <v>1.1506469199999999E-2</v>
      </c>
      <c r="D11" s="10">
        <v>0.25800000000000001</v>
      </c>
      <c r="E11" s="10">
        <v>46.66</v>
      </c>
      <c r="F11" s="10">
        <v>0.7</v>
      </c>
      <c r="G11" s="10">
        <v>0.09</v>
      </c>
      <c r="H11" s="6">
        <v>1</v>
      </c>
      <c r="I11" s="10">
        <f t="shared" si="5"/>
        <v>0.7</v>
      </c>
      <c r="J11" s="10">
        <f t="shared" si="6"/>
        <v>0.09</v>
      </c>
      <c r="K11" s="6">
        <v>103</v>
      </c>
      <c r="L11" s="6">
        <f t="shared" si="2"/>
        <v>14</v>
      </c>
      <c r="M11">
        <f t="shared" si="3"/>
        <v>0</v>
      </c>
      <c r="N11" s="13">
        <f t="shared" si="4"/>
        <v>0</v>
      </c>
    </row>
    <row r="12" spans="1:14">
      <c r="A12" s="6" t="s">
        <v>48</v>
      </c>
      <c r="B12" s="6">
        <v>4340</v>
      </c>
      <c r="C12" s="8">
        <v>4.4084201099999998E-2</v>
      </c>
      <c r="D12" s="10">
        <v>0.25800000000000001</v>
      </c>
      <c r="E12" s="10">
        <v>46.66</v>
      </c>
      <c r="F12" s="10">
        <v>0.7</v>
      </c>
      <c r="G12" s="10">
        <v>0.09</v>
      </c>
      <c r="H12" s="6">
        <v>1</v>
      </c>
      <c r="I12" s="10">
        <f t="shared" si="5"/>
        <v>0.7</v>
      </c>
      <c r="J12" s="10">
        <f t="shared" si="6"/>
        <v>0.09</v>
      </c>
      <c r="K12" s="6">
        <v>121</v>
      </c>
      <c r="L12" s="6">
        <f t="shared" si="2"/>
        <v>55</v>
      </c>
      <c r="M12">
        <f t="shared" si="3"/>
        <v>0</v>
      </c>
      <c r="N12" s="13">
        <f t="shared" si="4"/>
        <v>0</v>
      </c>
    </row>
    <row r="13" spans="1:14">
      <c r="A13" s="6" t="s">
        <v>48</v>
      </c>
      <c r="B13" s="6">
        <v>1400</v>
      </c>
      <c r="C13" s="8">
        <v>4.0102235999999996E-3</v>
      </c>
      <c r="D13" s="10">
        <v>0.88600000000000001</v>
      </c>
      <c r="E13" s="10">
        <v>46.66</v>
      </c>
      <c r="F13" s="10">
        <v>1.93</v>
      </c>
      <c r="G13" s="10">
        <v>0.497</v>
      </c>
      <c r="H13" s="6">
        <v>1</v>
      </c>
      <c r="I13" s="10">
        <f t="shared" si="5"/>
        <v>1.93</v>
      </c>
      <c r="J13" s="10">
        <f t="shared" si="6"/>
        <v>0.497</v>
      </c>
      <c r="K13" s="6">
        <v>6</v>
      </c>
      <c r="L13" s="6">
        <f t="shared" si="2"/>
        <v>17</v>
      </c>
      <c r="M13">
        <f t="shared" si="3"/>
        <v>0</v>
      </c>
      <c r="N13" s="13">
        <f t="shared" si="4"/>
        <v>0</v>
      </c>
    </row>
    <row r="14" spans="1:14">
      <c r="A14" s="6" t="s">
        <v>48</v>
      </c>
      <c r="B14" s="6">
        <v>1400</v>
      </c>
      <c r="C14" s="8">
        <v>4.6015854500000002E-2</v>
      </c>
      <c r="D14" s="10">
        <v>0.89</v>
      </c>
      <c r="E14" s="10">
        <v>46.66</v>
      </c>
      <c r="F14" s="10">
        <v>1.93</v>
      </c>
      <c r="G14" s="10">
        <v>0.497</v>
      </c>
      <c r="H14" s="6">
        <v>0</v>
      </c>
      <c r="I14" s="10">
        <f t="shared" ref="I14:I20" si="7">0.7*F14</f>
        <v>1.351</v>
      </c>
      <c r="J14" s="10">
        <f t="shared" ref="J14:J20" si="8">0.5*G14</f>
        <v>0.2485</v>
      </c>
      <c r="K14" s="6">
        <v>121</v>
      </c>
      <c r="L14" s="6">
        <f t="shared" si="2"/>
        <v>196</v>
      </c>
      <c r="M14">
        <f t="shared" si="3"/>
        <v>1</v>
      </c>
      <c r="N14" s="13">
        <f t="shared" si="4"/>
        <v>0.1</v>
      </c>
    </row>
    <row r="15" spans="1:14">
      <c r="A15" s="6" t="s">
        <v>48</v>
      </c>
      <c r="B15" s="6">
        <v>8140</v>
      </c>
      <c r="C15" s="8">
        <v>0.1228403978</v>
      </c>
      <c r="D15" s="10">
        <v>0.74</v>
      </c>
      <c r="E15" s="10">
        <v>46.66</v>
      </c>
      <c r="F15" s="10">
        <v>1.18</v>
      </c>
      <c r="G15" s="10">
        <v>0.48</v>
      </c>
      <c r="H15" s="6">
        <v>0</v>
      </c>
      <c r="I15" s="10">
        <f t="shared" si="7"/>
        <v>0.82599999999999996</v>
      </c>
      <c r="J15" s="10">
        <f t="shared" si="8"/>
        <v>0.24</v>
      </c>
      <c r="K15" s="6">
        <v>153</v>
      </c>
      <c r="L15" s="6">
        <f t="shared" si="2"/>
        <v>436</v>
      </c>
      <c r="M15">
        <f t="shared" si="3"/>
        <v>1</v>
      </c>
      <c r="N15" s="13">
        <f t="shared" si="4"/>
        <v>0.2</v>
      </c>
    </row>
    <row r="16" spans="1:14">
      <c r="A16" s="6" t="s">
        <v>48</v>
      </c>
      <c r="B16" s="6">
        <v>1400</v>
      </c>
      <c r="C16" s="8">
        <v>0.3004890737</v>
      </c>
      <c r="D16" s="10">
        <v>0.89</v>
      </c>
      <c r="E16" s="10">
        <v>46.66</v>
      </c>
      <c r="F16" s="10">
        <v>1.93</v>
      </c>
      <c r="G16" s="10">
        <v>0.497</v>
      </c>
      <c r="H16" s="6">
        <v>0</v>
      </c>
      <c r="I16" s="10">
        <f t="shared" si="7"/>
        <v>1.351</v>
      </c>
      <c r="J16" s="10">
        <f t="shared" si="8"/>
        <v>0.2485</v>
      </c>
      <c r="K16" s="6">
        <v>475</v>
      </c>
      <c r="L16" s="6">
        <f t="shared" si="2"/>
        <v>1283</v>
      </c>
      <c r="M16">
        <f t="shared" si="3"/>
        <v>4</v>
      </c>
      <c r="N16" s="13">
        <f t="shared" si="4"/>
        <v>0.7</v>
      </c>
    </row>
    <row r="17" spans="1:14">
      <c r="A17" s="6" t="s">
        <v>48</v>
      </c>
      <c r="B17" s="6">
        <v>1400</v>
      </c>
      <c r="C17" s="8">
        <v>0.14308725389999999</v>
      </c>
      <c r="D17" s="10">
        <v>0.88700000000000001</v>
      </c>
      <c r="E17" s="10">
        <v>46.66</v>
      </c>
      <c r="F17" s="10">
        <v>1.93</v>
      </c>
      <c r="G17" s="10">
        <v>0.497</v>
      </c>
      <c r="H17" s="6">
        <v>0</v>
      </c>
      <c r="I17" s="10">
        <f t="shared" si="7"/>
        <v>1.351</v>
      </c>
      <c r="J17" s="10">
        <f t="shared" si="8"/>
        <v>0.2485</v>
      </c>
      <c r="K17" s="6">
        <v>222</v>
      </c>
      <c r="L17" s="6">
        <f t="shared" si="2"/>
        <v>609</v>
      </c>
      <c r="M17">
        <f t="shared" si="3"/>
        <v>2</v>
      </c>
      <c r="N17" s="13">
        <f t="shared" si="4"/>
        <v>0.3</v>
      </c>
    </row>
    <row r="18" spans="1:14">
      <c r="A18" s="6" t="s">
        <v>48</v>
      </c>
      <c r="B18" s="6">
        <v>1400</v>
      </c>
      <c r="C18" s="8">
        <v>0.19672122580000001</v>
      </c>
      <c r="D18" s="10">
        <v>0.88800000000000001</v>
      </c>
      <c r="E18" s="10">
        <v>46.66</v>
      </c>
      <c r="F18" s="10">
        <v>1.93</v>
      </c>
      <c r="G18" s="10">
        <v>0.497</v>
      </c>
      <c r="H18" s="6">
        <v>0</v>
      </c>
      <c r="I18" s="10">
        <f t="shared" si="7"/>
        <v>1.351</v>
      </c>
      <c r="J18" s="10">
        <f t="shared" si="8"/>
        <v>0.2485</v>
      </c>
      <c r="K18" s="6">
        <v>294</v>
      </c>
      <c r="L18" s="6">
        <f t="shared" si="2"/>
        <v>838</v>
      </c>
      <c r="M18">
        <f t="shared" si="3"/>
        <v>2</v>
      </c>
      <c r="N18" s="13">
        <f t="shared" si="4"/>
        <v>0.5</v>
      </c>
    </row>
    <row r="19" spans="1:14">
      <c r="A19" s="6" t="s">
        <v>48</v>
      </c>
      <c r="B19" s="6">
        <v>1400</v>
      </c>
      <c r="C19" s="8">
        <v>5.8192963700000003E-2</v>
      </c>
      <c r="D19" s="10">
        <v>0.88800000000000001</v>
      </c>
      <c r="E19" s="10">
        <v>46.66</v>
      </c>
      <c r="F19" s="10">
        <v>1.93</v>
      </c>
      <c r="G19" s="10">
        <v>0.497</v>
      </c>
      <c r="H19" s="6">
        <v>0</v>
      </c>
      <c r="I19" s="10">
        <f t="shared" si="7"/>
        <v>1.351</v>
      </c>
      <c r="J19" s="10">
        <f t="shared" si="8"/>
        <v>0.2485</v>
      </c>
      <c r="K19" s="6">
        <v>87</v>
      </c>
      <c r="L19" s="6">
        <f t="shared" si="2"/>
        <v>248</v>
      </c>
      <c r="M19">
        <f t="shared" si="3"/>
        <v>1</v>
      </c>
      <c r="N19" s="13">
        <f t="shared" si="4"/>
        <v>0.1</v>
      </c>
    </row>
    <row r="20" spans="1:14">
      <c r="A20" s="6" t="s">
        <v>48</v>
      </c>
      <c r="B20" s="6">
        <v>1400</v>
      </c>
      <c r="C20" s="8">
        <v>0.51088478920000002</v>
      </c>
      <c r="D20" s="10">
        <v>0.88800000000000001</v>
      </c>
      <c r="E20" s="10">
        <v>46.66</v>
      </c>
      <c r="F20" s="10">
        <v>1.93</v>
      </c>
      <c r="G20" s="10">
        <v>0.497</v>
      </c>
      <c r="H20" s="6">
        <v>0</v>
      </c>
      <c r="I20" s="10">
        <f t="shared" si="7"/>
        <v>1.351</v>
      </c>
      <c r="J20" s="10">
        <f t="shared" si="8"/>
        <v>0.2485</v>
      </c>
      <c r="K20" s="6">
        <v>762</v>
      </c>
      <c r="L20" s="6">
        <f t="shared" si="2"/>
        <v>2176</v>
      </c>
      <c r="M20">
        <f t="shared" si="3"/>
        <v>6</v>
      </c>
      <c r="N20" s="13">
        <f t="shared" si="4"/>
        <v>1.2</v>
      </c>
    </row>
    <row r="21" spans="1:14">
      <c r="A21" s="6" t="s">
        <v>48</v>
      </c>
      <c r="B21" s="6">
        <v>1400</v>
      </c>
      <c r="C21" s="8">
        <v>1.4804268E-3</v>
      </c>
      <c r="D21" s="10">
        <v>0.89</v>
      </c>
      <c r="E21" s="10">
        <v>46.66</v>
      </c>
      <c r="F21" s="10">
        <v>1.93</v>
      </c>
      <c r="G21" s="10">
        <v>0.497</v>
      </c>
      <c r="H21" s="6">
        <v>1</v>
      </c>
      <c r="I21" s="10">
        <f>F21</f>
        <v>1.93</v>
      </c>
      <c r="J21" s="10">
        <f>G21</f>
        <v>0.497</v>
      </c>
      <c r="K21" s="6">
        <v>2</v>
      </c>
      <c r="L21" s="6">
        <f t="shared" si="2"/>
        <v>6</v>
      </c>
      <c r="M21">
        <f t="shared" si="3"/>
        <v>0</v>
      </c>
      <c r="N21" s="13">
        <f t="shared" si="4"/>
        <v>0</v>
      </c>
    </row>
    <row r="22" spans="1:14">
      <c r="A22" s="6" t="s">
        <v>48</v>
      </c>
      <c r="B22" s="6">
        <v>8140</v>
      </c>
      <c r="C22" s="8">
        <v>5.1333840499999998E-2</v>
      </c>
      <c r="D22" s="10">
        <v>0.74</v>
      </c>
      <c r="E22" s="10">
        <v>46.66</v>
      </c>
      <c r="F22" s="10">
        <v>1.18</v>
      </c>
      <c r="G22" s="10">
        <v>0.48</v>
      </c>
      <c r="H22" s="6">
        <v>0</v>
      </c>
      <c r="I22" s="10">
        <f>0.7*F22</f>
        <v>0.82599999999999996</v>
      </c>
      <c r="J22" s="10">
        <f>0.5*G22</f>
        <v>0.24</v>
      </c>
      <c r="K22" s="6">
        <v>64</v>
      </c>
      <c r="L22" s="6">
        <f t="shared" si="2"/>
        <v>182</v>
      </c>
      <c r="M22">
        <f t="shared" si="3"/>
        <v>0</v>
      </c>
      <c r="N22" s="13">
        <f t="shared" si="4"/>
        <v>0.1</v>
      </c>
    </row>
    <row r="23" spans="1:14">
      <c r="A23" s="6" t="s">
        <v>48</v>
      </c>
      <c r="B23" s="6">
        <v>8140</v>
      </c>
      <c r="C23" s="8">
        <v>0.29626280960000001</v>
      </c>
      <c r="D23" s="10">
        <v>0.74</v>
      </c>
      <c r="E23" s="10">
        <v>46.66</v>
      </c>
      <c r="F23" s="10">
        <v>1.18</v>
      </c>
      <c r="G23" s="10">
        <v>0.48</v>
      </c>
      <c r="H23" s="6">
        <v>1</v>
      </c>
      <c r="I23" s="10">
        <f>F23</f>
        <v>1.18</v>
      </c>
      <c r="J23" s="10">
        <f>G23</f>
        <v>0.48</v>
      </c>
      <c r="K23" s="6">
        <v>368</v>
      </c>
      <c r="L23" s="6">
        <f t="shared" si="2"/>
        <v>1051</v>
      </c>
      <c r="M23">
        <f t="shared" si="3"/>
        <v>3</v>
      </c>
      <c r="N23" s="13">
        <f t="shared" si="4"/>
        <v>1.1000000000000001</v>
      </c>
    </row>
    <row r="24" spans="1:14">
      <c r="A24" s="6" t="s">
        <v>48</v>
      </c>
      <c r="B24" s="6">
        <v>8140</v>
      </c>
      <c r="C24" s="8">
        <v>0.15766583549999999</v>
      </c>
      <c r="D24" s="10">
        <v>0.74</v>
      </c>
      <c r="E24" s="10">
        <v>46.66</v>
      </c>
      <c r="F24" s="10">
        <v>1.18</v>
      </c>
      <c r="G24" s="10">
        <v>0.48</v>
      </c>
      <c r="H24" s="6">
        <v>0</v>
      </c>
      <c r="I24" s="10">
        <f>0.7*F24</f>
        <v>0.82599999999999996</v>
      </c>
      <c r="J24" s="10">
        <f>0.5*G24</f>
        <v>0.24</v>
      </c>
      <c r="K24" s="6">
        <v>196</v>
      </c>
      <c r="L24" s="6">
        <f t="shared" si="2"/>
        <v>560</v>
      </c>
      <c r="M24">
        <f t="shared" si="3"/>
        <v>1</v>
      </c>
      <c r="N24" s="13">
        <f t="shared" si="4"/>
        <v>0.3</v>
      </c>
    </row>
    <row r="25" spans="1:14">
      <c r="A25" s="6" t="s">
        <v>48</v>
      </c>
      <c r="B25" s="6">
        <v>8140</v>
      </c>
      <c r="C25" s="8">
        <v>0.1624687054</v>
      </c>
      <c r="D25" s="10">
        <v>0.74</v>
      </c>
      <c r="E25" s="10">
        <v>46.66</v>
      </c>
      <c r="F25" s="10">
        <v>1.18</v>
      </c>
      <c r="G25" s="10">
        <v>0.48</v>
      </c>
      <c r="H25" s="6">
        <v>1</v>
      </c>
      <c r="I25" s="10">
        <f>F25</f>
        <v>1.18</v>
      </c>
      <c r="J25" s="10">
        <f>G25</f>
        <v>0.48</v>
      </c>
      <c r="K25" s="6">
        <v>202</v>
      </c>
      <c r="L25" s="6">
        <f t="shared" si="2"/>
        <v>577</v>
      </c>
      <c r="M25">
        <f t="shared" si="3"/>
        <v>2</v>
      </c>
      <c r="N25" s="13">
        <f t="shared" si="4"/>
        <v>0.6</v>
      </c>
    </row>
    <row r="26" spans="1:14">
      <c r="A26" s="6" t="s">
        <v>48</v>
      </c>
      <c r="B26" s="6">
        <v>1840</v>
      </c>
      <c r="C26" s="8">
        <v>1.7436223999999999E-3</v>
      </c>
      <c r="D26" s="10">
        <v>0.36299999999999999</v>
      </c>
      <c r="E26" s="10">
        <v>46.66</v>
      </c>
      <c r="F26" s="10">
        <v>1.58</v>
      </c>
      <c r="G26" s="10">
        <v>0.15</v>
      </c>
      <c r="H26" s="6">
        <v>0</v>
      </c>
      <c r="I26" s="10">
        <f t="shared" ref="I26:I29" si="9">0.7*F26</f>
        <v>1.1059999999999999</v>
      </c>
      <c r="J26" s="10">
        <f t="shared" ref="J26:J29" si="10">0.5*G26</f>
        <v>7.4999999999999997E-2</v>
      </c>
      <c r="K26" s="6">
        <v>24</v>
      </c>
      <c r="L26" s="6">
        <f t="shared" si="2"/>
        <v>3</v>
      </c>
      <c r="M26">
        <f t="shared" si="3"/>
        <v>0</v>
      </c>
      <c r="N26" s="13">
        <f t="shared" si="4"/>
        <v>0</v>
      </c>
    </row>
    <row r="27" spans="1:14">
      <c r="A27" s="6" t="s">
        <v>48</v>
      </c>
      <c r="B27" s="6">
        <v>1840</v>
      </c>
      <c r="C27" s="8">
        <v>1.2258127E-3</v>
      </c>
      <c r="D27" s="10">
        <v>0.36299999999999999</v>
      </c>
      <c r="E27" s="10">
        <v>46.66</v>
      </c>
      <c r="F27" s="10">
        <v>1.58</v>
      </c>
      <c r="G27" s="10">
        <v>0.15</v>
      </c>
      <c r="H27" s="6">
        <v>0</v>
      </c>
      <c r="I27" s="10">
        <f t="shared" si="9"/>
        <v>1.1059999999999999</v>
      </c>
      <c r="J27" s="10">
        <f t="shared" si="10"/>
        <v>7.4999999999999997E-2</v>
      </c>
      <c r="K27" s="6">
        <v>8</v>
      </c>
      <c r="L27" s="6">
        <f t="shared" si="2"/>
        <v>2</v>
      </c>
      <c r="M27">
        <f t="shared" si="3"/>
        <v>0</v>
      </c>
      <c r="N27" s="13">
        <f t="shared" si="4"/>
        <v>0</v>
      </c>
    </row>
    <row r="28" spans="1:14">
      <c r="A28" s="6" t="s">
        <v>48</v>
      </c>
      <c r="B28" s="6">
        <v>8140</v>
      </c>
      <c r="C28" s="8">
        <v>3.0926145999999998E-3</v>
      </c>
      <c r="D28" s="10">
        <v>0.74</v>
      </c>
      <c r="E28" s="10">
        <v>46.66</v>
      </c>
      <c r="F28" s="10">
        <v>1.18</v>
      </c>
      <c r="G28" s="10">
        <v>0.48</v>
      </c>
      <c r="H28" s="6">
        <v>0</v>
      </c>
      <c r="I28" s="10">
        <f t="shared" si="9"/>
        <v>0.82599999999999996</v>
      </c>
      <c r="J28" s="10">
        <f t="shared" si="10"/>
        <v>0.24</v>
      </c>
      <c r="K28" s="6">
        <v>4</v>
      </c>
      <c r="L28" s="6">
        <f t="shared" si="2"/>
        <v>11</v>
      </c>
      <c r="M28">
        <f t="shared" si="3"/>
        <v>0</v>
      </c>
      <c r="N28" s="13">
        <f t="shared" si="4"/>
        <v>0</v>
      </c>
    </row>
    <row r="29" spans="1:14">
      <c r="A29" s="6" t="s">
        <v>48</v>
      </c>
      <c r="B29" s="6">
        <v>8140</v>
      </c>
      <c r="C29" s="8">
        <v>1.99058415E-2</v>
      </c>
      <c r="D29" s="10">
        <v>0.74</v>
      </c>
      <c r="E29" s="10">
        <v>46.66</v>
      </c>
      <c r="F29" s="10">
        <v>1.18</v>
      </c>
      <c r="G29" s="10">
        <v>0.48</v>
      </c>
      <c r="H29" s="6">
        <v>0</v>
      </c>
      <c r="I29" s="10">
        <f t="shared" si="9"/>
        <v>0.82599999999999996</v>
      </c>
      <c r="J29" s="10">
        <f t="shared" si="10"/>
        <v>0.24</v>
      </c>
      <c r="K29" s="6">
        <v>53</v>
      </c>
      <c r="L29" s="6">
        <f t="shared" si="2"/>
        <v>71</v>
      </c>
      <c r="M29">
        <f t="shared" si="3"/>
        <v>0</v>
      </c>
      <c r="N29" s="13">
        <f t="shared" si="4"/>
        <v>0</v>
      </c>
    </row>
    <row r="30" spans="1:14">
      <c r="A30" s="6" t="s">
        <v>48</v>
      </c>
      <c r="B30" s="6">
        <v>8140</v>
      </c>
      <c r="C30" s="8">
        <v>8.9666582999999994E-3</v>
      </c>
      <c r="D30" s="10">
        <v>0.74</v>
      </c>
      <c r="E30" s="10">
        <v>46.66</v>
      </c>
      <c r="F30" s="10">
        <v>1.18</v>
      </c>
      <c r="G30" s="10">
        <v>0.48</v>
      </c>
      <c r="H30" s="6">
        <v>1</v>
      </c>
      <c r="I30" s="10">
        <f t="shared" ref="I30:I31" si="11">F30</f>
        <v>1.18</v>
      </c>
      <c r="J30" s="10">
        <f t="shared" ref="J30:J31" si="12">G30</f>
        <v>0.48</v>
      </c>
      <c r="K30" s="6">
        <v>24</v>
      </c>
      <c r="L30" s="6">
        <f t="shared" si="2"/>
        <v>32</v>
      </c>
      <c r="M30">
        <f t="shared" si="3"/>
        <v>0</v>
      </c>
      <c r="N30" s="13">
        <f t="shared" si="4"/>
        <v>0</v>
      </c>
    </row>
    <row r="31" spans="1:14">
      <c r="A31" s="6" t="s">
        <v>48</v>
      </c>
      <c r="B31" s="6">
        <v>3300</v>
      </c>
      <c r="C31" s="8">
        <v>0.11520895940000001</v>
      </c>
      <c r="D31" s="10">
        <v>0.28699999999999998</v>
      </c>
      <c r="E31" s="10">
        <v>46.66</v>
      </c>
      <c r="F31" s="10">
        <v>1.2</v>
      </c>
      <c r="G31" s="10">
        <v>6.4000000000000001E-2</v>
      </c>
      <c r="H31" s="6">
        <v>1</v>
      </c>
      <c r="I31" s="10">
        <f t="shared" si="11"/>
        <v>1.2</v>
      </c>
      <c r="J31" s="10">
        <f t="shared" si="12"/>
        <v>6.4000000000000001E-2</v>
      </c>
      <c r="K31" s="6">
        <v>1997</v>
      </c>
      <c r="L31" s="6">
        <f t="shared" si="2"/>
        <v>159</v>
      </c>
      <c r="M31">
        <f t="shared" si="3"/>
        <v>0</v>
      </c>
      <c r="N31" s="13">
        <f t="shared" si="4"/>
        <v>0</v>
      </c>
    </row>
    <row r="32" spans="1:14">
      <c r="C32" s="8">
        <f>SUM(C2:C31)</f>
        <v>4.6921038839000015</v>
      </c>
      <c r="M32" s="6">
        <f>SUM(M2:M31)</f>
        <v>63</v>
      </c>
      <c r="N32" s="13">
        <f>SUM(N2:N31)</f>
        <v>15.799999999999997</v>
      </c>
    </row>
  </sheetData>
  <pageMargins left="0.7" right="0.7" top="0.75" bottom="0.75" header="0.3" footer="0.3"/>
  <pageSetup scale="8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4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6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6" bestFit="1" customWidth="1"/>
    <col min="8" max="8" width="11.28515625" style="6" bestFit="1" customWidth="1"/>
    <col min="9" max="10" width="9" style="6" customWidth="1"/>
    <col min="11" max="11" width="12.42578125" style="6" bestFit="1" customWidth="1"/>
    <col min="12" max="12" width="14.7109375" style="7" customWidth="1"/>
    <col min="13" max="13" width="10.5703125" style="8" customWidth="1"/>
    <col min="14" max="14" width="9.28515625" bestFit="1" customWidth="1"/>
  </cols>
  <sheetData>
    <row r="1" spans="1:14" ht="30">
      <c r="A1" s="6" t="s">
        <v>47</v>
      </c>
      <c r="B1" s="6" t="s">
        <v>38</v>
      </c>
      <c r="C1" s="8" t="s">
        <v>45</v>
      </c>
      <c r="D1" s="7" t="s">
        <v>39</v>
      </c>
      <c r="E1" s="7" t="s">
        <v>44</v>
      </c>
      <c r="F1" s="7" t="s">
        <v>40</v>
      </c>
      <c r="G1" s="7" t="s">
        <v>41</v>
      </c>
      <c r="H1" s="6" t="s">
        <v>43</v>
      </c>
      <c r="I1" s="7" t="s">
        <v>49</v>
      </c>
      <c r="J1" s="7" t="s">
        <v>50</v>
      </c>
      <c r="K1" s="6" t="s">
        <v>42</v>
      </c>
      <c r="L1" s="11" t="s">
        <v>51</v>
      </c>
      <c r="M1" s="11" t="s">
        <v>52</v>
      </c>
      <c r="N1" s="11" t="s">
        <v>53</v>
      </c>
    </row>
    <row r="2" spans="1:14">
      <c r="A2" s="6" t="s">
        <v>48</v>
      </c>
      <c r="B2" s="6">
        <v>8140</v>
      </c>
      <c r="C2" s="8">
        <v>1.3479297974</v>
      </c>
      <c r="D2" s="10">
        <v>0.74</v>
      </c>
      <c r="E2" s="10">
        <v>48.29</v>
      </c>
      <c r="F2" s="10">
        <v>1.18</v>
      </c>
      <c r="G2" s="10">
        <v>0.48</v>
      </c>
      <c r="H2" s="6">
        <v>1</v>
      </c>
      <c r="I2" s="10">
        <f>F2</f>
        <v>1.18</v>
      </c>
      <c r="J2" s="10">
        <f>G2</f>
        <v>0.48</v>
      </c>
      <c r="K2" s="6">
        <v>4746</v>
      </c>
      <c r="L2" s="6">
        <f>ROUND(E2*D2*C2*102.79,0)</f>
        <v>4951</v>
      </c>
      <c r="M2" s="6">
        <f>ROUND(I2*L2*0.002205,0)</f>
        <v>13</v>
      </c>
      <c r="N2" s="13">
        <f>ROUND(J2*L2*0.002205,1)</f>
        <v>5.2</v>
      </c>
    </row>
    <row r="3" spans="1:14">
      <c r="A3" s="6" t="s">
        <v>48</v>
      </c>
      <c r="B3" s="6">
        <v>1400</v>
      </c>
      <c r="C3" s="8">
        <v>5.4348409899999998E-2</v>
      </c>
      <c r="D3" s="10">
        <v>0.89</v>
      </c>
      <c r="E3" s="10">
        <v>48.29</v>
      </c>
      <c r="F3" s="10">
        <v>1.93</v>
      </c>
      <c r="G3" s="10">
        <v>0.497</v>
      </c>
      <c r="H3" s="6">
        <v>1</v>
      </c>
      <c r="I3" s="10">
        <f t="shared" ref="I3:I13" si="0">F3</f>
        <v>1.93</v>
      </c>
      <c r="J3" s="10">
        <f t="shared" ref="J3:J13" si="1">G3</f>
        <v>0.497</v>
      </c>
      <c r="K3" s="6">
        <v>2854</v>
      </c>
      <c r="L3" s="6">
        <f t="shared" ref="L3:L13" si="2">ROUND(E3*D3*C3*102.79,0)</f>
        <v>240</v>
      </c>
      <c r="M3" s="6">
        <f t="shared" ref="M3:M13" si="3">ROUND(I3*L3*0.002205,0)</f>
        <v>1</v>
      </c>
      <c r="N3" s="13">
        <f t="shared" ref="N3:N13" si="4">ROUND(J3*L3*0.002205,1)</f>
        <v>0.3</v>
      </c>
    </row>
    <row r="4" spans="1:14">
      <c r="A4" s="6" t="s">
        <v>48</v>
      </c>
      <c r="B4" s="6">
        <v>1400</v>
      </c>
      <c r="C4" s="8">
        <v>1.2294693803000001</v>
      </c>
      <c r="D4" s="10">
        <v>0.89</v>
      </c>
      <c r="E4" s="10">
        <v>48.29</v>
      </c>
      <c r="F4" s="10">
        <v>1.93</v>
      </c>
      <c r="G4" s="10">
        <v>0.497</v>
      </c>
      <c r="H4" s="6">
        <v>1</v>
      </c>
      <c r="I4" s="10">
        <f t="shared" si="0"/>
        <v>1.93</v>
      </c>
      <c r="J4" s="10">
        <f t="shared" si="1"/>
        <v>0.497</v>
      </c>
      <c r="K4" s="6">
        <v>17665</v>
      </c>
      <c r="L4" s="6">
        <f t="shared" si="2"/>
        <v>5431</v>
      </c>
      <c r="M4" s="6">
        <f t="shared" si="3"/>
        <v>23</v>
      </c>
      <c r="N4" s="13">
        <f t="shared" si="4"/>
        <v>6</v>
      </c>
    </row>
    <row r="5" spans="1:14">
      <c r="A5" s="6" t="s">
        <v>48</v>
      </c>
      <c r="B5" s="6">
        <v>1840</v>
      </c>
      <c r="C5" s="8">
        <v>3.8024735099999998E-2</v>
      </c>
      <c r="D5" s="10">
        <v>0.36299999999999999</v>
      </c>
      <c r="E5" s="10">
        <v>48.29</v>
      </c>
      <c r="F5" s="10">
        <v>1.58</v>
      </c>
      <c r="G5" s="10">
        <v>0.15</v>
      </c>
      <c r="H5" s="6">
        <v>1</v>
      </c>
      <c r="I5" s="10">
        <f t="shared" si="0"/>
        <v>1.58</v>
      </c>
      <c r="J5" s="10">
        <f t="shared" si="1"/>
        <v>0.15</v>
      </c>
      <c r="K5" s="6">
        <v>1723</v>
      </c>
      <c r="L5" s="6">
        <f t="shared" si="2"/>
        <v>69</v>
      </c>
      <c r="M5" s="6">
        <f t="shared" si="3"/>
        <v>0</v>
      </c>
      <c r="N5" s="13">
        <f t="shared" si="4"/>
        <v>0</v>
      </c>
    </row>
    <row r="6" spans="1:14">
      <c r="A6" s="6" t="s">
        <v>48</v>
      </c>
      <c r="B6" s="6">
        <v>1400</v>
      </c>
      <c r="C6" s="8">
        <v>8.0495204299999998E-2</v>
      </c>
      <c r="D6" s="10">
        <v>0.89</v>
      </c>
      <c r="E6" s="10">
        <v>48.29</v>
      </c>
      <c r="F6" s="10">
        <v>1.93</v>
      </c>
      <c r="G6" s="10">
        <v>0.497</v>
      </c>
      <c r="H6" s="6">
        <v>0</v>
      </c>
      <c r="I6" s="10">
        <f t="shared" si="0"/>
        <v>1.93</v>
      </c>
      <c r="J6" s="10">
        <f t="shared" si="1"/>
        <v>0.497</v>
      </c>
      <c r="K6" s="6">
        <v>496</v>
      </c>
      <c r="L6" s="6">
        <f t="shared" si="2"/>
        <v>356</v>
      </c>
      <c r="M6" s="6">
        <f t="shared" si="3"/>
        <v>2</v>
      </c>
      <c r="N6" s="13">
        <f t="shared" si="4"/>
        <v>0.4</v>
      </c>
    </row>
    <row r="7" spans="1:14">
      <c r="A7" s="6" t="s">
        <v>48</v>
      </c>
      <c r="B7" s="6">
        <v>8140</v>
      </c>
      <c r="C7" s="8">
        <v>0.17720041280000001</v>
      </c>
      <c r="D7" s="10">
        <v>0.74</v>
      </c>
      <c r="E7" s="10">
        <v>48.29</v>
      </c>
      <c r="F7" s="10">
        <v>1.18</v>
      </c>
      <c r="G7" s="10">
        <v>0.48</v>
      </c>
      <c r="H7" s="6">
        <v>1</v>
      </c>
      <c r="I7" s="10">
        <f t="shared" si="0"/>
        <v>1.18</v>
      </c>
      <c r="J7" s="10">
        <f t="shared" si="1"/>
        <v>0.48</v>
      </c>
      <c r="K7" s="6">
        <v>3824</v>
      </c>
      <c r="L7" s="6">
        <f t="shared" si="2"/>
        <v>651</v>
      </c>
      <c r="M7" s="6">
        <f t="shared" si="3"/>
        <v>2</v>
      </c>
      <c r="N7" s="13">
        <f t="shared" si="4"/>
        <v>0.7</v>
      </c>
    </row>
    <row r="8" spans="1:14">
      <c r="A8" s="6" t="s">
        <v>48</v>
      </c>
      <c r="B8" s="6">
        <v>8140</v>
      </c>
      <c r="C8" s="8">
        <v>0.39565123629999999</v>
      </c>
      <c r="D8" s="10">
        <v>0.70299999999999996</v>
      </c>
      <c r="E8" s="10">
        <v>48.29</v>
      </c>
      <c r="F8" s="10">
        <v>1.18</v>
      </c>
      <c r="G8" s="10">
        <v>0.48</v>
      </c>
      <c r="H8" s="6">
        <v>1</v>
      </c>
      <c r="I8" s="10">
        <f t="shared" si="0"/>
        <v>1.18</v>
      </c>
      <c r="J8" s="10">
        <f t="shared" si="1"/>
        <v>0.48</v>
      </c>
      <c r="K8" s="6">
        <v>620</v>
      </c>
      <c r="L8" s="6">
        <f t="shared" si="2"/>
        <v>1381</v>
      </c>
      <c r="M8" s="6">
        <f t="shared" si="3"/>
        <v>4</v>
      </c>
      <c r="N8" s="13">
        <f t="shared" si="4"/>
        <v>1.5</v>
      </c>
    </row>
    <row r="9" spans="1:14">
      <c r="A9" s="6" t="s">
        <v>48</v>
      </c>
      <c r="B9" s="6">
        <v>1400</v>
      </c>
      <c r="C9" s="8">
        <v>0.32098237759999998</v>
      </c>
      <c r="D9" s="10">
        <v>0.89</v>
      </c>
      <c r="E9" s="10">
        <v>48.29</v>
      </c>
      <c r="F9" s="10">
        <v>1.93</v>
      </c>
      <c r="G9" s="10">
        <v>0.497</v>
      </c>
      <c r="H9" s="6">
        <v>1</v>
      </c>
      <c r="I9" s="10">
        <f t="shared" si="0"/>
        <v>1.93</v>
      </c>
      <c r="J9" s="10">
        <f t="shared" si="1"/>
        <v>0.497</v>
      </c>
      <c r="K9" s="6">
        <v>4453</v>
      </c>
      <c r="L9" s="6">
        <f t="shared" si="2"/>
        <v>1418</v>
      </c>
      <c r="M9" s="6">
        <f t="shared" si="3"/>
        <v>6</v>
      </c>
      <c r="N9" s="13">
        <f t="shared" si="4"/>
        <v>1.6</v>
      </c>
    </row>
    <row r="10" spans="1:14">
      <c r="A10" s="6" t="s">
        <v>48</v>
      </c>
      <c r="B10" s="6">
        <v>1400</v>
      </c>
      <c r="C10" s="8">
        <v>0.74079284489999997</v>
      </c>
      <c r="D10" s="10">
        <v>0.88700000000000001</v>
      </c>
      <c r="E10" s="10">
        <v>48.29</v>
      </c>
      <c r="F10" s="10">
        <v>1.93</v>
      </c>
      <c r="G10" s="10">
        <v>0.497</v>
      </c>
      <c r="H10" s="6">
        <v>1</v>
      </c>
      <c r="I10" s="10">
        <f t="shared" si="0"/>
        <v>1.93</v>
      </c>
      <c r="J10" s="10">
        <f t="shared" si="1"/>
        <v>0.497</v>
      </c>
      <c r="K10" s="6">
        <v>14613</v>
      </c>
      <c r="L10" s="6">
        <f t="shared" si="2"/>
        <v>3262</v>
      </c>
      <c r="M10" s="6">
        <f t="shared" si="3"/>
        <v>14</v>
      </c>
      <c r="N10" s="13">
        <f t="shared" si="4"/>
        <v>3.6</v>
      </c>
    </row>
    <row r="11" spans="1:14">
      <c r="A11" s="6" t="s">
        <v>48</v>
      </c>
      <c r="B11" s="6">
        <v>1400</v>
      </c>
      <c r="C11" s="8">
        <v>0.31254184400000001</v>
      </c>
      <c r="D11" s="10">
        <v>0.89</v>
      </c>
      <c r="E11" s="10">
        <v>48.29</v>
      </c>
      <c r="F11" s="10">
        <v>1.93</v>
      </c>
      <c r="G11" s="10">
        <v>0.497</v>
      </c>
      <c r="H11" s="6">
        <v>1</v>
      </c>
      <c r="I11" s="10">
        <f t="shared" si="0"/>
        <v>1.93</v>
      </c>
      <c r="J11" s="10">
        <f t="shared" si="1"/>
        <v>0.497</v>
      </c>
      <c r="K11" s="6">
        <v>2672</v>
      </c>
      <c r="L11" s="6">
        <f t="shared" si="2"/>
        <v>1381</v>
      </c>
      <c r="M11" s="6">
        <f t="shared" si="3"/>
        <v>6</v>
      </c>
      <c r="N11" s="13">
        <f t="shared" si="4"/>
        <v>1.5</v>
      </c>
    </row>
    <row r="12" spans="1:14">
      <c r="A12" s="6" t="s">
        <v>48</v>
      </c>
      <c r="B12" s="6">
        <v>1400</v>
      </c>
      <c r="C12" s="8">
        <v>0.16611093090000001</v>
      </c>
      <c r="D12" s="10">
        <v>0.89</v>
      </c>
      <c r="E12" s="10">
        <v>48.29</v>
      </c>
      <c r="F12" s="10">
        <v>1.93</v>
      </c>
      <c r="G12" s="10">
        <v>0.497</v>
      </c>
      <c r="H12" s="6">
        <v>1</v>
      </c>
      <c r="I12" s="10">
        <f t="shared" si="0"/>
        <v>1.93</v>
      </c>
      <c r="J12" s="10">
        <f t="shared" si="1"/>
        <v>0.497</v>
      </c>
      <c r="K12" s="6">
        <v>9733</v>
      </c>
      <c r="L12" s="6">
        <f t="shared" si="2"/>
        <v>734</v>
      </c>
      <c r="M12" s="6">
        <f t="shared" si="3"/>
        <v>3</v>
      </c>
      <c r="N12" s="13">
        <f t="shared" si="4"/>
        <v>0.8</v>
      </c>
    </row>
    <row r="13" spans="1:14">
      <c r="A13" s="6" t="s">
        <v>48</v>
      </c>
      <c r="B13" s="6">
        <v>1400</v>
      </c>
      <c r="C13" s="8">
        <v>0.1834085473</v>
      </c>
      <c r="D13" s="10">
        <v>0.89</v>
      </c>
      <c r="E13" s="10">
        <v>48.29</v>
      </c>
      <c r="F13" s="10">
        <v>1.93</v>
      </c>
      <c r="G13" s="10">
        <v>0.497</v>
      </c>
      <c r="H13" s="6">
        <v>1</v>
      </c>
      <c r="I13" s="10">
        <f t="shared" si="0"/>
        <v>1.93</v>
      </c>
      <c r="J13" s="10">
        <f t="shared" si="1"/>
        <v>0.497</v>
      </c>
      <c r="K13" s="6">
        <v>13183</v>
      </c>
      <c r="L13" s="6">
        <f t="shared" si="2"/>
        <v>810</v>
      </c>
      <c r="M13" s="6">
        <f t="shared" si="3"/>
        <v>3</v>
      </c>
      <c r="N13" s="13">
        <f t="shared" si="4"/>
        <v>0.9</v>
      </c>
    </row>
    <row r="14" spans="1:14">
      <c r="C14" s="8">
        <f>SUM(C2:C13)</f>
        <v>5.0469557208000007</v>
      </c>
      <c r="G14" s="7"/>
      <c r="H14" s="7"/>
      <c r="I14" s="7"/>
      <c r="J14" s="7"/>
      <c r="L14" s="6"/>
      <c r="M14" s="6">
        <f>SUM(M2:M13)</f>
        <v>77</v>
      </c>
      <c r="N14" s="13">
        <f>SUM(N2:N13)</f>
        <v>22.5</v>
      </c>
    </row>
  </sheetData>
  <pageMargins left="0.7" right="0.7" top="0.75" bottom="0.75" header="0.3" footer="0.3"/>
  <pageSetup scale="8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9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10" width="9" style="7" customWidth="1"/>
    <col min="11" max="11" width="12.42578125" style="6" bestFit="1" customWidth="1"/>
    <col min="12" max="12" width="14.5703125" customWidth="1"/>
    <col min="13" max="13" width="8.140625" bestFit="1" customWidth="1"/>
    <col min="14" max="14" width="9.28515625" bestFit="1" customWidth="1"/>
  </cols>
  <sheetData>
    <row r="1" spans="1:14" ht="30">
      <c r="A1" s="6" t="s">
        <v>47</v>
      </c>
      <c r="B1" s="6" t="s">
        <v>38</v>
      </c>
      <c r="C1" s="8" t="s">
        <v>45</v>
      </c>
      <c r="D1" s="7" t="s">
        <v>39</v>
      </c>
      <c r="E1" s="7" t="s">
        <v>44</v>
      </c>
      <c r="F1" s="7" t="s">
        <v>40</v>
      </c>
      <c r="G1" s="7" t="s">
        <v>41</v>
      </c>
      <c r="H1" s="6" t="s">
        <v>43</v>
      </c>
      <c r="I1" s="7" t="s">
        <v>49</v>
      </c>
      <c r="J1" s="7" t="s">
        <v>50</v>
      </c>
      <c r="K1" s="6" t="s">
        <v>42</v>
      </c>
      <c r="L1" s="11" t="s">
        <v>51</v>
      </c>
      <c r="M1" s="11" t="s">
        <v>52</v>
      </c>
      <c r="N1" s="11" t="s">
        <v>53</v>
      </c>
    </row>
    <row r="2" spans="1:14">
      <c r="A2" s="6" t="s">
        <v>48</v>
      </c>
      <c r="B2" s="6">
        <v>1200</v>
      </c>
      <c r="C2" s="8">
        <v>0.1229867468</v>
      </c>
      <c r="D2" s="10">
        <v>0.30399999999999999</v>
      </c>
      <c r="E2" s="10">
        <v>46.66</v>
      </c>
      <c r="F2" s="10">
        <v>2.23</v>
      </c>
      <c r="G2" s="10">
        <v>0.316</v>
      </c>
      <c r="H2" s="6">
        <v>1</v>
      </c>
      <c r="I2" s="10">
        <f>F2</f>
        <v>2.23</v>
      </c>
      <c r="J2" s="10">
        <f>G2</f>
        <v>0.316</v>
      </c>
      <c r="K2" s="6">
        <v>2960</v>
      </c>
      <c r="L2" s="6">
        <f>ROUND(E2*D2*C2*102.79,0)</f>
        <v>179</v>
      </c>
      <c r="M2" s="6">
        <f>ROUND(I2*L2*0.002205,0)</f>
        <v>1</v>
      </c>
      <c r="N2" s="13">
        <f>ROUND(J2*L2*0.002205,1)</f>
        <v>0.1</v>
      </c>
    </row>
    <row r="3" spans="1:14">
      <c r="A3" s="6" t="s">
        <v>48</v>
      </c>
      <c r="B3" s="6">
        <v>8140</v>
      </c>
      <c r="C3" s="8">
        <v>0.83195710560000002</v>
      </c>
      <c r="D3" s="10">
        <v>0.70299999999999996</v>
      </c>
      <c r="E3" s="10">
        <v>46.66</v>
      </c>
      <c r="F3" s="10">
        <v>1.18</v>
      </c>
      <c r="G3" s="10">
        <v>0.48</v>
      </c>
      <c r="H3" s="6">
        <v>1</v>
      </c>
      <c r="I3" s="10">
        <f t="shared" ref="I3:I9" si="0">F3</f>
        <v>1.18</v>
      </c>
      <c r="J3" s="10">
        <f t="shared" ref="J3:J9" si="1">G3</f>
        <v>0.48</v>
      </c>
      <c r="K3" s="6">
        <v>3227</v>
      </c>
      <c r="L3" s="6">
        <f t="shared" ref="L3:L18" si="2">ROUND(E3*D3*C3*102.79,0)</f>
        <v>2805</v>
      </c>
      <c r="M3" s="6">
        <f t="shared" ref="M3:M18" si="3">ROUND(I3*L3*0.002205,0)</f>
        <v>7</v>
      </c>
      <c r="N3" s="13">
        <f t="shared" ref="N3:N18" si="4">ROUND(J3*L3*0.002205,1)</f>
        <v>3</v>
      </c>
    </row>
    <row r="4" spans="1:14">
      <c r="A4" s="6" t="s">
        <v>48</v>
      </c>
      <c r="B4" s="6">
        <v>1200</v>
      </c>
      <c r="C4" s="8">
        <v>0.56982332729999996</v>
      </c>
      <c r="D4" s="10">
        <v>0.38900000000000001</v>
      </c>
      <c r="E4" s="10">
        <v>46.66</v>
      </c>
      <c r="F4" s="10">
        <v>2.23</v>
      </c>
      <c r="G4" s="10">
        <v>0.316</v>
      </c>
      <c r="H4" s="6">
        <v>1</v>
      </c>
      <c r="I4" s="10">
        <f t="shared" si="0"/>
        <v>2.23</v>
      </c>
      <c r="J4" s="10">
        <f t="shared" si="1"/>
        <v>0.316</v>
      </c>
      <c r="K4" s="6">
        <v>12578</v>
      </c>
      <c r="L4" s="6">
        <f t="shared" si="2"/>
        <v>1063</v>
      </c>
      <c r="M4" s="6">
        <f t="shared" si="3"/>
        <v>5</v>
      </c>
      <c r="N4" s="13">
        <f t="shared" si="4"/>
        <v>0.7</v>
      </c>
    </row>
    <row r="5" spans="1:14">
      <c r="A5" s="6" t="s">
        <v>48</v>
      </c>
      <c r="B5" s="6">
        <v>8310</v>
      </c>
      <c r="C5" s="8">
        <v>1.8689712099999999E-2</v>
      </c>
      <c r="D5" s="10">
        <v>0.79300000000000004</v>
      </c>
      <c r="E5" s="10">
        <v>46.66</v>
      </c>
      <c r="F5" s="10">
        <v>1.79</v>
      </c>
      <c r="G5" s="10">
        <v>0.31</v>
      </c>
      <c r="H5" s="6">
        <v>1</v>
      </c>
      <c r="I5" s="10">
        <f t="shared" si="0"/>
        <v>1.79</v>
      </c>
      <c r="J5" s="10">
        <f t="shared" si="1"/>
        <v>0.31</v>
      </c>
      <c r="K5" s="6">
        <v>2153</v>
      </c>
      <c r="L5" s="6">
        <f t="shared" si="2"/>
        <v>71</v>
      </c>
      <c r="M5" s="6">
        <f t="shared" si="3"/>
        <v>0</v>
      </c>
      <c r="N5" s="13">
        <f t="shared" si="4"/>
        <v>0</v>
      </c>
    </row>
    <row r="6" spans="1:14">
      <c r="A6" s="6" t="s">
        <v>48</v>
      </c>
      <c r="B6" s="6">
        <v>1300</v>
      </c>
      <c r="C6" s="8">
        <v>6.5493800399999996E-2</v>
      </c>
      <c r="D6" s="10">
        <v>0.66200000000000003</v>
      </c>
      <c r="E6" s="10">
        <v>46.66</v>
      </c>
      <c r="F6" s="10">
        <v>2.1</v>
      </c>
      <c r="G6" s="10">
        <v>0.51600000000000001</v>
      </c>
      <c r="H6" s="6">
        <v>1</v>
      </c>
      <c r="I6" s="10">
        <f t="shared" si="0"/>
        <v>2.1</v>
      </c>
      <c r="J6" s="10">
        <f t="shared" si="1"/>
        <v>0.51600000000000001</v>
      </c>
      <c r="K6" s="6">
        <v>4140</v>
      </c>
      <c r="L6" s="6">
        <f t="shared" si="2"/>
        <v>208</v>
      </c>
      <c r="M6" s="6">
        <f t="shared" si="3"/>
        <v>1</v>
      </c>
      <c r="N6" s="13">
        <f t="shared" si="4"/>
        <v>0.2</v>
      </c>
    </row>
    <row r="7" spans="1:14">
      <c r="A7" s="6" t="s">
        <v>48</v>
      </c>
      <c r="B7" s="6">
        <v>1400</v>
      </c>
      <c r="C7" s="8">
        <v>5.4584385499999999E-2</v>
      </c>
      <c r="D7" s="10">
        <v>0.88700000000000001</v>
      </c>
      <c r="E7" s="10">
        <v>46.66</v>
      </c>
      <c r="F7" s="10">
        <v>1.93</v>
      </c>
      <c r="G7" s="10">
        <v>0.497</v>
      </c>
      <c r="H7" s="6">
        <v>1</v>
      </c>
      <c r="I7" s="10">
        <f t="shared" si="0"/>
        <v>1.93</v>
      </c>
      <c r="J7" s="10">
        <f t="shared" si="1"/>
        <v>0.497</v>
      </c>
      <c r="K7" s="6">
        <v>18164</v>
      </c>
      <c r="L7" s="6">
        <f t="shared" si="2"/>
        <v>232</v>
      </c>
      <c r="M7" s="6">
        <f t="shared" si="3"/>
        <v>1</v>
      </c>
      <c r="N7" s="13">
        <f t="shared" si="4"/>
        <v>0.3</v>
      </c>
    </row>
    <row r="8" spans="1:14">
      <c r="A8" s="6" t="s">
        <v>48</v>
      </c>
      <c r="B8" s="6">
        <v>8140</v>
      </c>
      <c r="C8" s="8">
        <v>1.0789897673</v>
      </c>
      <c r="D8" s="10">
        <v>0.77700000000000002</v>
      </c>
      <c r="E8" s="10">
        <v>46.66</v>
      </c>
      <c r="F8" s="10">
        <v>1.18</v>
      </c>
      <c r="G8" s="10">
        <v>0.48</v>
      </c>
      <c r="H8" s="6">
        <v>1</v>
      </c>
      <c r="I8" s="10">
        <f t="shared" si="0"/>
        <v>1.18</v>
      </c>
      <c r="J8" s="10">
        <f t="shared" si="1"/>
        <v>0.48</v>
      </c>
      <c r="K8" s="6">
        <v>1409</v>
      </c>
      <c r="L8" s="6">
        <f t="shared" si="2"/>
        <v>4021</v>
      </c>
      <c r="M8" s="6">
        <f t="shared" si="3"/>
        <v>10</v>
      </c>
      <c r="N8" s="13">
        <f t="shared" si="4"/>
        <v>4.3</v>
      </c>
    </row>
    <row r="9" spans="1:14">
      <c r="A9" s="6" t="s">
        <v>48</v>
      </c>
      <c r="B9" s="6">
        <v>4340</v>
      </c>
      <c r="C9" s="8">
        <v>2.5973540999999999E-2</v>
      </c>
      <c r="D9" s="10">
        <v>0.309</v>
      </c>
      <c r="E9" s="10">
        <v>46.66</v>
      </c>
      <c r="F9" s="10">
        <v>0.7</v>
      </c>
      <c r="G9" s="10">
        <v>0.09</v>
      </c>
      <c r="H9" s="6">
        <v>1</v>
      </c>
      <c r="I9" s="10">
        <f t="shared" si="0"/>
        <v>0.7</v>
      </c>
      <c r="J9" s="10">
        <f t="shared" si="1"/>
        <v>0.09</v>
      </c>
      <c r="K9" s="6">
        <v>64</v>
      </c>
      <c r="L9" s="6">
        <f t="shared" si="2"/>
        <v>38</v>
      </c>
      <c r="M9" s="6">
        <f t="shared" si="3"/>
        <v>0</v>
      </c>
      <c r="N9" s="13">
        <f t="shared" si="4"/>
        <v>0</v>
      </c>
    </row>
    <row r="10" spans="1:14">
      <c r="A10" s="6" t="s">
        <v>48</v>
      </c>
      <c r="B10" s="6">
        <v>8140</v>
      </c>
      <c r="C10" s="8">
        <v>5.1139561600000001E-2</v>
      </c>
      <c r="D10" s="10">
        <v>0.77700000000000002</v>
      </c>
      <c r="E10" s="10">
        <v>46.66</v>
      </c>
      <c r="F10" s="10">
        <v>1.18</v>
      </c>
      <c r="G10" s="10">
        <v>0.48</v>
      </c>
      <c r="H10" s="6">
        <v>0</v>
      </c>
      <c r="I10" s="10">
        <f>0.7*F10</f>
        <v>0.82599999999999996</v>
      </c>
      <c r="J10" s="10">
        <f>0.5*G10</f>
        <v>0.24</v>
      </c>
      <c r="K10" s="6">
        <v>67</v>
      </c>
      <c r="L10" s="6">
        <f t="shared" si="2"/>
        <v>191</v>
      </c>
      <c r="M10" s="6">
        <f t="shared" si="3"/>
        <v>0</v>
      </c>
      <c r="N10" s="13">
        <f t="shared" si="4"/>
        <v>0.1</v>
      </c>
    </row>
    <row r="11" spans="1:14">
      <c r="A11" s="6" t="s">
        <v>48</v>
      </c>
      <c r="B11" s="6">
        <v>8140</v>
      </c>
      <c r="C11" s="8">
        <v>0.1062758874</v>
      </c>
      <c r="D11" s="10">
        <v>0.74</v>
      </c>
      <c r="E11" s="10">
        <v>46.66</v>
      </c>
      <c r="F11" s="10">
        <v>1.18</v>
      </c>
      <c r="G11" s="10">
        <v>0.48</v>
      </c>
      <c r="H11" s="6">
        <v>0</v>
      </c>
      <c r="I11" s="10">
        <f>0.7*F11</f>
        <v>0.82599999999999996</v>
      </c>
      <c r="J11" s="10">
        <f>0.5*G11</f>
        <v>0.24</v>
      </c>
      <c r="K11" s="6">
        <v>132</v>
      </c>
      <c r="L11" s="6">
        <f t="shared" si="2"/>
        <v>377</v>
      </c>
      <c r="M11" s="6">
        <f t="shared" si="3"/>
        <v>1</v>
      </c>
      <c r="N11" s="13">
        <f t="shared" si="4"/>
        <v>0.2</v>
      </c>
    </row>
    <row r="12" spans="1:14">
      <c r="A12" s="6" t="s">
        <v>48</v>
      </c>
      <c r="B12" s="6">
        <v>4340</v>
      </c>
      <c r="C12" s="8">
        <v>3.20875573E-2</v>
      </c>
      <c r="D12" s="10">
        <v>0.25800000000000001</v>
      </c>
      <c r="E12" s="10">
        <v>46.66</v>
      </c>
      <c r="F12" s="10">
        <v>0.7</v>
      </c>
      <c r="G12" s="10">
        <v>0.09</v>
      </c>
      <c r="H12" s="6">
        <v>1</v>
      </c>
      <c r="I12" s="10">
        <f t="shared" ref="I12:I14" si="5">F12</f>
        <v>0.7</v>
      </c>
      <c r="J12" s="10">
        <f t="shared" ref="J12:J14" si="6">G12</f>
        <v>0.09</v>
      </c>
      <c r="K12" s="6">
        <v>66</v>
      </c>
      <c r="L12" s="6">
        <f t="shared" si="2"/>
        <v>40</v>
      </c>
      <c r="M12" s="6">
        <f t="shared" si="3"/>
        <v>0</v>
      </c>
      <c r="N12" s="13">
        <f t="shared" si="4"/>
        <v>0</v>
      </c>
    </row>
    <row r="13" spans="1:14">
      <c r="A13" s="6" t="s">
        <v>48</v>
      </c>
      <c r="B13" s="6">
        <v>8140</v>
      </c>
      <c r="C13" s="8">
        <v>0.19251347830000001</v>
      </c>
      <c r="D13" s="10">
        <v>0.74</v>
      </c>
      <c r="E13" s="10">
        <v>46.66</v>
      </c>
      <c r="F13" s="10">
        <v>1.18</v>
      </c>
      <c r="G13" s="10">
        <v>0.48</v>
      </c>
      <c r="H13" s="6">
        <v>1</v>
      </c>
      <c r="I13" s="10">
        <f t="shared" si="5"/>
        <v>1.18</v>
      </c>
      <c r="J13" s="10">
        <f t="shared" si="6"/>
        <v>0.48</v>
      </c>
      <c r="K13" s="6">
        <v>547</v>
      </c>
      <c r="L13" s="6">
        <f t="shared" si="2"/>
        <v>683</v>
      </c>
      <c r="M13" s="6">
        <f t="shared" si="3"/>
        <v>2</v>
      </c>
      <c r="N13" s="13">
        <f t="shared" si="4"/>
        <v>0.7</v>
      </c>
    </row>
    <row r="14" spans="1:14">
      <c r="A14" s="6" t="s">
        <v>48</v>
      </c>
      <c r="B14" s="6">
        <v>1400</v>
      </c>
      <c r="C14" s="8">
        <v>3.5461491000000002E-3</v>
      </c>
      <c r="D14" s="10">
        <v>0.89</v>
      </c>
      <c r="E14" s="10">
        <v>46.66</v>
      </c>
      <c r="F14" s="10">
        <v>1.93</v>
      </c>
      <c r="G14" s="10">
        <v>0.497</v>
      </c>
      <c r="H14" s="6">
        <v>1</v>
      </c>
      <c r="I14" s="10">
        <f t="shared" si="5"/>
        <v>1.93</v>
      </c>
      <c r="J14" s="10">
        <f t="shared" si="6"/>
        <v>0.497</v>
      </c>
      <c r="K14" s="6">
        <v>1021</v>
      </c>
      <c r="L14" s="6">
        <f t="shared" si="2"/>
        <v>15</v>
      </c>
      <c r="M14" s="6">
        <f t="shared" si="3"/>
        <v>0</v>
      </c>
      <c r="N14" s="13">
        <f t="shared" si="4"/>
        <v>0</v>
      </c>
    </row>
    <row r="15" spans="1:14">
      <c r="A15" s="6" t="s">
        <v>48</v>
      </c>
      <c r="B15" s="6">
        <v>1400</v>
      </c>
      <c r="C15" s="8">
        <v>1.7792571300000001E-2</v>
      </c>
      <c r="D15" s="10">
        <v>0.89</v>
      </c>
      <c r="E15" s="10">
        <v>46.66</v>
      </c>
      <c r="F15" s="10">
        <v>1.93</v>
      </c>
      <c r="G15" s="10">
        <v>0.497</v>
      </c>
      <c r="H15" s="6">
        <v>0</v>
      </c>
      <c r="I15" s="10">
        <f>0.7*F15</f>
        <v>1.351</v>
      </c>
      <c r="J15" s="10">
        <f>0.5*G15</f>
        <v>0.2485</v>
      </c>
      <c r="K15" s="6">
        <v>151</v>
      </c>
      <c r="L15" s="6">
        <f t="shared" si="2"/>
        <v>76</v>
      </c>
      <c r="M15" s="6">
        <f t="shared" si="3"/>
        <v>0</v>
      </c>
      <c r="N15" s="13">
        <f t="shared" si="4"/>
        <v>0</v>
      </c>
    </row>
    <row r="16" spans="1:14">
      <c r="A16" s="6" t="s">
        <v>48</v>
      </c>
      <c r="B16" s="6">
        <v>1400</v>
      </c>
      <c r="C16" s="8">
        <v>1.69056E-5</v>
      </c>
      <c r="D16" s="10">
        <v>0.89</v>
      </c>
      <c r="E16" s="10">
        <v>46.66</v>
      </c>
      <c r="F16" s="10">
        <v>1.93</v>
      </c>
      <c r="G16" s="10">
        <v>0.497</v>
      </c>
      <c r="H16" s="6">
        <v>1</v>
      </c>
      <c r="I16" s="10">
        <f t="shared" ref="I16:I17" si="7">F16</f>
        <v>1.93</v>
      </c>
      <c r="J16" s="10">
        <f t="shared" ref="J16:J17" si="8">G16</f>
        <v>0.497</v>
      </c>
      <c r="K16" s="6">
        <v>777</v>
      </c>
      <c r="L16" s="6">
        <f t="shared" si="2"/>
        <v>0</v>
      </c>
      <c r="M16" s="6">
        <f t="shared" si="3"/>
        <v>0</v>
      </c>
      <c r="N16" s="13">
        <f t="shared" si="4"/>
        <v>0</v>
      </c>
    </row>
    <row r="17" spans="1:14">
      <c r="A17" s="6" t="s">
        <v>48</v>
      </c>
      <c r="B17" s="6">
        <v>1400</v>
      </c>
      <c r="C17" s="8">
        <v>7.4422533400000004E-2</v>
      </c>
      <c r="D17" s="10">
        <v>0.88800000000000001</v>
      </c>
      <c r="E17" s="10">
        <v>46.66</v>
      </c>
      <c r="F17" s="10">
        <v>1.93</v>
      </c>
      <c r="G17" s="10">
        <v>0.497</v>
      </c>
      <c r="H17" s="6">
        <v>1</v>
      </c>
      <c r="I17" s="10">
        <f t="shared" si="7"/>
        <v>1.93</v>
      </c>
      <c r="J17" s="10">
        <f t="shared" si="8"/>
        <v>0.497</v>
      </c>
      <c r="K17" s="6">
        <v>1207</v>
      </c>
      <c r="L17" s="6">
        <f t="shared" si="2"/>
        <v>317</v>
      </c>
      <c r="M17" s="6">
        <f t="shared" si="3"/>
        <v>1</v>
      </c>
      <c r="N17" s="13">
        <f t="shared" si="4"/>
        <v>0.3</v>
      </c>
    </row>
    <row r="18" spans="1:14">
      <c r="A18" s="6" t="s">
        <v>48</v>
      </c>
      <c r="B18" s="6">
        <v>1200</v>
      </c>
      <c r="C18" s="8">
        <v>0.12798056930000001</v>
      </c>
      <c r="D18" s="10">
        <v>0.38900000000000001</v>
      </c>
      <c r="E18" s="10">
        <v>46.66</v>
      </c>
      <c r="F18" s="10">
        <v>2.23</v>
      </c>
      <c r="G18" s="10">
        <v>0.316</v>
      </c>
      <c r="H18" s="6">
        <v>0</v>
      </c>
      <c r="I18" s="10">
        <f>0.7*F18</f>
        <v>1.5609999999999999</v>
      </c>
      <c r="J18" s="10">
        <f>0.5*G18</f>
        <v>0.158</v>
      </c>
      <c r="K18" s="6">
        <v>153</v>
      </c>
      <c r="L18" s="6">
        <f t="shared" si="2"/>
        <v>239</v>
      </c>
      <c r="M18" s="6">
        <f t="shared" si="3"/>
        <v>1</v>
      </c>
      <c r="N18" s="13">
        <f t="shared" si="4"/>
        <v>0.1</v>
      </c>
    </row>
    <row r="19" spans="1:14">
      <c r="C19" s="8">
        <f>SUM(C2:C18)</f>
        <v>3.3742735992999995</v>
      </c>
      <c r="M19" s="6">
        <f>SUM(M2:M18)</f>
        <v>30</v>
      </c>
      <c r="N19" s="13">
        <f>SUM(N2:N18)</f>
        <v>9.9999999999999982</v>
      </c>
    </row>
  </sheetData>
  <pageMargins left="0.7" right="0.7" top="0.75" bottom="0.75" header="0.3" footer="0.3"/>
  <pageSetup scale="86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5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6" bestFit="1" customWidth="1"/>
    <col min="4" max="4" width="6.85546875" style="7" bestFit="1" customWidth="1"/>
    <col min="5" max="5" width="13.7109375" style="7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10" width="9" style="7" customWidth="1"/>
    <col min="11" max="11" width="12.42578125" style="6" bestFit="1" customWidth="1"/>
    <col min="12" max="12" width="14.7109375" customWidth="1"/>
    <col min="13" max="13" width="9.5703125" style="7" customWidth="1"/>
    <col min="14" max="14" width="9.7109375" style="8" customWidth="1"/>
  </cols>
  <sheetData>
    <row r="1" spans="1:14" ht="30">
      <c r="A1" s="6" t="s">
        <v>47</v>
      </c>
      <c r="B1" s="6" t="s">
        <v>38</v>
      </c>
      <c r="C1" s="8" t="s">
        <v>45</v>
      </c>
      <c r="D1" s="7" t="s">
        <v>39</v>
      </c>
      <c r="E1" s="7" t="s">
        <v>44</v>
      </c>
      <c r="F1" s="7" t="s">
        <v>40</v>
      </c>
      <c r="G1" s="7" t="s">
        <v>41</v>
      </c>
      <c r="H1" s="6" t="s">
        <v>43</v>
      </c>
      <c r="I1" s="7" t="s">
        <v>49</v>
      </c>
      <c r="J1" s="7" t="s">
        <v>50</v>
      </c>
      <c r="K1" s="6" t="s">
        <v>42</v>
      </c>
      <c r="L1" s="11" t="s">
        <v>51</v>
      </c>
      <c r="M1" s="11" t="s">
        <v>52</v>
      </c>
      <c r="N1" s="11" t="s">
        <v>53</v>
      </c>
    </row>
    <row r="2" spans="1:14">
      <c r="A2" s="6" t="s">
        <v>48</v>
      </c>
      <c r="B2" s="6">
        <v>8140</v>
      </c>
      <c r="C2" s="8">
        <v>0.35174122819999998</v>
      </c>
      <c r="D2" s="10">
        <v>0.77700000000000002</v>
      </c>
      <c r="E2" s="10">
        <v>46.66</v>
      </c>
      <c r="F2" s="10">
        <v>1.18</v>
      </c>
      <c r="G2" s="10">
        <v>0.48</v>
      </c>
      <c r="H2" s="6">
        <v>1</v>
      </c>
      <c r="I2" s="10">
        <f>F2</f>
        <v>1.18</v>
      </c>
      <c r="J2" s="10">
        <f>G2</f>
        <v>0.48</v>
      </c>
      <c r="K2" s="6">
        <v>2447</v>
      </c>
      <c r="L2" s="6">
        <f>ROUND(E2*D2*C2*102.79,0)</f>
        <v>1311</v>
      </c>
      <c r="M2" s="6">
        <f>ROUND(I2*L2*0.002205,0)</f>
        <v>3</v>
      </c>
      <c r="N2" s="13">
        <f>ROUND(J2*L2*0.002205,1)</f>
        <v>1.4</v>
      </c>
    </row>
    <row r="3" spans="1:14">
      <c r="A3" s="6" t="s">
        <v>48</v>
      </c>
      <c r="B3" s="6">
        <v>1200</v>
      </c>
      <c r="C3" s="8">
        <v>0.1269619541</v>
      </c>
      <c r="D3" s="10">
        <v>0.38900000000000001</v>
      </c>
      <c r="E3" s="10">
        <v>46.66</v>
      </c>
      <c r="F3" s="10">
        <v>2.23</v>
      </c>
      <c r="G3" s="10">
        <v>0.316</v>
      </c>
      <c r="H3" s="6">
        <v>1</v>
      </c>
      <c r="I3" s="10">
        <f t="shared" ref="I3:I4" si="0">F3</f>
        <v>2.23</v>
      </c>
      <c r="J3" s="10">
        <f t="shared" ref="J3:J4" si="1">G3</f>
        <v>0.316</v>
      </c>
      <c r="K3" s="6">
        <v>476</v>
      </c>
      <c r="L3" s="6">
        <f t="shared" ref="L3:L14" si="2">ROUND(E3*D3*C3*102.79,0)</f>
        <v>237</v>
      </c>
      <c r="M3" s="6">
        <f t="shared" ref="M3:M14" si="3">ROUND(I3*L3*0.002205,0)</f>
        <v>1</v>
      </c>
      <c r="N3" s="13">
        <f t="shared" ref="N3:N14" si="4">ROUND(J3*L3*0.002205,1)</f>
        <v>0.2</v>
      </c>
    </row>
    <row r="4" spans="1:14">
      <c r="A4" s="6" t="s">
        <v>48</v>
      </c>
      <c r="B4" s="6">
        <v>1200</v>
      </c>
      <c r="C4" s="8">
        <v>0.23026053439999999</v>
      </c>
      <c r="D4" s="10">
        <v>0.30399999999999999</v>
      </c>
      <c r="E4" s="10">
        <v>46.66</v>
      </c>
      <c r="F4" s="10">
        <v>2.23</v>
      </c>
      <c r="G4" s="10">
        <v>0.316</v>
      </c>
      <c r="H4" s="6">
        <v>1</v>
      </c>
      <c r="I4" s="10">
        <f t="shared" si="0"/>
        <v>2.23</v>
      </c>
      <c r="J4" s="10">
        <f t="shared" si="1"/>
        <v>0.316</v>
      </c>
      <c r="K4" s="6">
        <v>2960</v>
      </c>
      <c r="L4" s="6">
        <f t="shared" si="2"/>
        <v>336</v>
      </c>
      <c r="M4" s="6">
        <f t="shared" si="3"/>
        <v>2</v>
      </c>
      <c r="N4" s="13">
        <f t="shared" si="4"/>
        <v>0.2</v>
      </c>
    </row>
    <row r="5" spans="1:14">
      <c r="A5" s="6" t="s">
        <v>48</v>
      </c>
      <c r="B5" s="6">
        <v>1700</v>
      </c>
      <c r="C5" s="8">
        <v>4.8615296000000001E-3</v>
      </c>
      <c r="D5" s="10">
        <v>0.78600000000000003</v>
      </c>
      <c r="E5" s="10">
        <v>46.66</v>
      </c>
      <c r="F5" s="10">
        <v>1.8</v>
      </c>
      <c r="G5" s="10">
        <v>0.47799999999999998</v>
      </c>
      <c r="H5" s="6">
        <v>0</v>
      </c>
      <c r="I5" s="10">
        <f>0.7*F5</f>
        <v>1.26</v>
      </c>
      <c r="J5" s="10">
        <f>0.5*G5</f>
        <v>0.23899999999999999</v>
      </c>
      <c r="K5" s="6">
        <v>854</v>
      </c>
      <c r="L5" s="6">
        <f t="shared" si="2"/>
        <v>18</v>
      </c>
      <c r="M5" s="6">
        <f t="shared" si="3"/>
        <v>0</v>
      </c>
      <c r="N5" s="13">
        <f t="shared" si="4"/>
        <v>0</v>
      </c>
    </row>
    <row r="6" spans="1:14">
      <c r="A6" s="6" t="s">
        <v>48</v>
      </c>
      <c r="B6" s="6">
        <v>1700</v>
      </c>
      <c r="C6" s="8">
        <v>6.7240444999999999E-3</v>
      </c>
      <c r="D6" s="10">
        <v>0.78600000000000003</v>
      </c>
      <c r="E6" s="10">
        <v>46.66</v>
      </c>
      <c r="F6" s="10">
        <v>1.8</v>
      </c>
      <c r="G6" s="10">
        <v>0.47799999999999998</v>
      </c>
      <c r="H6" s="6">
        <v>1</v>
      </c>
      <c r="I6" s="10">
        <f t="shared" ref="I6:I7" si="5">F6</f>
        <v>1.8</v>
      </c>
      <c r="J6" s="10">
        <f t="shared" ref="J6:J7" si="6">G6</f>
        <v>0.47799999999999998</v>
      </c>
      <c r="K6" s="6">
        <v>690</v>
      </c>
      <c r="L6" s="6">
        <f t="shared" si="2"/>
        <v>25</v>
      </c>
      <c r="M6" s="6">
        <f t="shared" si="3"/>
        <v>0</v>
      </c>
      <c r="N6" s="13">
        <f t="shared" si="4"/>
        <v>0</v>
      </c>
    </row>
    <row r="7" spans="1:14">
      <c r="A7" s="6" t="s">
        <v>48</v>
      </c>
      <c r="B7" s="6">
        <v>1800</v>
      </c>
      <c r="C7" s="8">
        <v>1.89841E-5</v>
      </c>
      <c r="D7" s="10">
        <v>0.182</v>
      </c>
      <c r="E7" s="10">
        <v>46.66</v>
      </c>
      <c r="F7" s="10">
        <v>1.25</v>
      </c>
      <c r="G7" s="10">
        <v>0.08</v>
      </c>
      <c r="H7" s="6">
        <v>1</v>
      </c>
      <c r="I7" s="10">
        <f t="shared" si="5"/>
        <v>1.25</v>
      </c>
      <c r="J7" s="10">
        <f t="shared" si="6"/>
        <v>0.08</v>
      </c>
      <c r="K7" s="6">
        <v>2636</v>
      </c>
      <c r="L7" s="6">
        <f t="shared" si="2"/>
        <v>0</v>
      </c>
      <c r="M7" s="6">
        <f t="shared" si="3"/>
        <v>0</v>
      </c>
      <c r="N7" s="13">
        <f t="shared" si="4"/>
        <v>0</v>
      </c>
    </row>
    <row r="8" spans="1:14">
      <c r="A8" s="6" t="s">
        <v>48</v>
      </c>
      <c r="B8" s="6">
        <v>1200</v>
      </c>
      <c r="C8" s="8">
        <v>9.6342441099999995E-2</v>
      </c>
      <c r="D8" s="10">
        <v>0.30399999999999999</v>
      </c>
      <c r="E8" s="10">
        <v>46.66</v>
      </c>
      <c r="F8" s="10">
        <v>2.23</v>
      </c>
      <c r="G8" s="10">
        <v>0.316</v>
      </c>
      <c r="H8" s="6">
        <v>0</v>
      </c>
      <c r="I8" s="10">
        <f t="shared" ref="I8:I9" si="7">0.7*F8</f>
        <v>1.5609999999999999</v>
      </c>
      <c r="J8" s="10">
        <f t="shared" ref="J8:J9" si="8">0.5*G8</f>
        <v>0.158</v>
      </c>
      <c r="K8" s="6">
        <v>720</v>
      </c>
      <c r="L8" s="6">
        <f t="shared" si="2"/>
        <v>140</v>
      </c>
      <c r="M8" s="6">
        <f t="shared" si="3"/>
        <v>0</v>
      </c>
      <c r="N8" s="13">
        <f t="shared" si="4"/>
        <v>0</v>
      </c>
    </row>
    <row r="9" spans="1:14">
      <c r="A9" s="6" t="s">
        <v>48</v>
      </c>
      <c r="B9" s="6">
        <v>1200</v>
      </c>
      <c r="C9" s="8">
        <v>2.7585503399999999E-2</v>
      </c>
      <c r="D9" s="10">
        <v>0.38900000000000001</v>
      </c>
      <c r="E9" s="10">
        <v>46.66</v>
      </c>
      <c r="F9" s="10">
        <v>2.23</v>
      </c>
      <c r="G9" s="10">
        <v>0.316</v>
      </c>
      <c r="H9" s="6">
        <v>0</v>
      </c>
      <c r="I9" s="10">
        <f t="shared" si="7"/>
        <v>1.5609999999999999</v>
      </c>
      <c r="J9" s="10">
        <f t="shared" si="8"/>
        <v>0.158</v>
      </c>
      <c r="K9" s="6">
        <v>60</v>
      </c>
      <c r="L9" s="6">
        <f t="shared" si="2"/>
        <v>51</v>
      </c>
      <c r="M9" s="6">
        <f t="shared" si="3"/>
        <v>0</v>
      </c>
      <c r="N9" s="13">
        <f t="shared" si="4"/>
        <v>0</v>
      </c>
    </row>
    <row r="10" spans="1:14">
      <c r="A10" s="6" t="s">
        <v>48</v>
      </c>
      <c r="B10" s="6">
        <v>1800</v>
      </c>
      <c r="C10" s="8">
        <v>3.5900322E-3</v>
      </c>
      <c r="D10" s="10">
        <v>0.183</v>
      </c>
      <c r="E10" s="10">
        <v>46.66</v>
      </c>
      <c r="F10" s="10">
        <v>1.25</v>
      </c>
      <c r="G10" s="10">
        <v>0.08</v>
      </c>
      <c r="H10" s="6">
        <v>1</v>
      </c>
      <c r="I10" s="10">
        <f t="shared" ref="I10:I11" si="9">F10</f>
        <v>1.25</v>
      </c>
      <c r="J10" s="10">
        <f t="shared" ref="J10:J11" si="10">G10</f>
        <v>0.08</v>
      </c>
      <c r="K10" s="6">
        <v>1663</v>
      </c>
      <c r="L10" s="6">
        <f t="shared" si="2"/>
        <v>3</v>
      </c>
      <c r="M10" s="6">
        <f t="shared" si="3"/>
        <v>0</v>
      </c>
      <c r="N10" s="13">
        <f t="shared" si="4"/>
        <v>0</v>
      </c>
    </row>
    <row r="11" spans="1:14">
      <c r="A11" s="6" t="s">
        <v>48</v>
      </c>
      <c r="B11" s="6">
        <v>8140</v>
      </c>
      <c r="C11" s="8">
        <v>1.7953733558</v>
      </c>
      <c r="D11" s="10">
        <v>0.70299999999999996</v>
      </c>
      <c r="E11" s="10">
        <v>46.66</v>
      </c>
      <c r="F11" s="10">
        <v>1.18</v>
      </c>
      <c r="G11" s="10">
        <v>0.48</v>
      </c>
      <c r="H11" s="6">
        <v>1</v>
      </c>
      <c r="I11" s="10">
        <f t="shared" si="9"/>
        <v>1.18</v>
      </c>
      <c r="J11" s="10">
        <f t="shared" si="10"/>
        <v>0.48</v>
      </c>
      <c r="K11" s="6">
        <v>3227</v>
      </c>
      <c r="L11" s="6">
        <f t="shared" si="2"/>
        <v>6053</v>
      </c>
      <c r="M11" s="6">
        <f t="shared" si="3"/>
        <v>16</v>
      </c>
      <c r="N11" s="13">
        <f t="shared" si="4"/>
        <v>6.4</v>
      </c>
    </row>
    <row r="12" spans="1:14">
      <c r="A12" s="6" t="s">
        <v>48</v>
      </c>
      <c r="B12" s="6">
        <v>8140</v>
      </c>
      <c r="C12" s="8">
        <v>0.1113982966</v>
      </c>
      <c r="D12" s="10">
        <v>0.70299999999999996</v>
      </c>
      <c r="E12" s="10">
        <v>46.66</v>
      </c>
      <c r="F12" s="10">
        <v>1.18</v>
      </c>
      <c r="G12" s="10">
        <v>0.48</v>
      </c>
      <c r="H12" s="6">
        <v>0</v>
      </c>
      <c r="I12" s="10">
        <f>0.7*F12</f>
        <v>0.82599999999999996</v>
      </c>
      <c r="J12" s="10">
        <f>0.5*G12</f>
        <v>0.24</v>
      </c>
      <c r="K12" s="6">
        <v>232</v>
      </c>
      <c r="L12" s="6">
        <f t="shared" si="2"/>
        <v>376</v>
      </c>
      <c r="M12" s="6">
        <f t="shared" si="3"/>
        <v>1</v>
      </c>
      <c r="N12" s="13">
        <f t="shared" si="4"/>
        <v>0.2</v>
      </c>
    </row>
    <row r="13" spans="1:14">
      <c r="A13" s="6" t="s">
        <v>48</v>
      </c>
      <c r="B13" s="6">
        <v>1800</v>
      </c>
      <c r="C13" s="8">
        <v>4.4024000000000004E-6</v>
      </c>
      <c r="D13" s="10">
        <v>0.183</v>
      </c>
      <c r="E13" s="10">
        <v>46.66</v>
      </c>
      <c r="F13" s="10">
        <v>1.25</v>
      </c>
      <c r="G13" s="10">
        <v>0.08</v>
      </c>
      <c r="H13" s="6">
        <v>1</v>
      </c>
      <c r="I13" s="10">
        <f t="shared" ref="I13:I14" si="11">F13</f>
        <v>1.25</v>
      </c>
      <c r="J13" s="10">
        <f t="shared" ref="J13:J14" si="12">G13</f>
        <v>0.08</v>
      </c>
      <c r="K13" s="6">
        <v>9</v>
      </c>
      <c r="L13" s="6">
        <f t="shared" si="2"/>
        <v>0</v>
      </c>
      <c r="M13" s="6">
        <f t="shared" si="3"/>
        <v>0</v>
      </c>
      <c r="N13" s="13">
        <f t="shared" si="4"/>
        <v>0</v>
      </c>
    </row>
    <row r="14" spans="1:14">
      <c r="A14" s="6" t="s">
        <v>48</v>
      </c>
      <c r="B14" s="6">
        <v>8310</v>
      </c>
      <c r="C14" s="8">
        <v>7.1408299999999999E-3</v>
      </c>
      <c r="D14" s="10">
        <v>0.79300000000000004</v>
      </c>
      <c r="E14" s="10">
        <v>46.66</v>
      </c>
      <c r="F14" s="10">
        <v>1.79</v>
      </c>
      <c r="G14" s="10">
        <v>0.31</v>
      </c>
      <c r="H14" s="6">
        <v>1</v>
      </c>
      <c r="I14" s="10">
        <f t="shared" si="11"/>
        <v>1.79</v>
      </c>
      <c r="J14" s="10">
        <f t="shared" si="12"/>
        <v>0.31</v>
      </c>
      <c r="K14" s="6">
        <v>2153</v>
      </c>
      <c r="L14" s="6">
        <f t="shared" si="2"/>
        <v>27</v>
      </c>
      <c r="M14" s="6">
        <f t="shared" si="3"/>
        <v>0</v>
      </c>
      <c r="N14" s="13">
        <f t="shared" si="4"/>
        <v>0</v>
      </c>
    </row>
    <row r="15" spans="1:14">
      <c r="C15" s="8">
        <f>SUM(C2:C14)</f>
        <v>2.7620031364000002</v>
      </c>
      <c r="M15" s="6">
        <f>SUM(M2:M14)</f>
        <v>23</v>
      </c>
      <c r="N15" s="13">
        <f>SUM(N2:N14)</f>
        <v>8.3999999999999986</v>
      </c>
    </row>
  </sheetData>
  <pageMargins left="0.7" right="0.7" top="0.75" bottom="0.75" header="0.3" footer="0.3"/>
  <pageSetup scale="8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20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9" width="7.85546875" style="7" bestFit="1" customWidth="1"/>
    <col min="10" max="10" width="7.5703125" style="7" bestFit="1" customWidth="1"/>
    <col min="11" max="11" width="12.42578125" style="6" bestFit="1" customWidth="1"/>
    <col min="12" max="12" width="15.28515625" customWidth="1"/>
    <col min="13" max="14" width="9.28515625" bestFit="1" customWidth="1"/>
  </cols>
  <sheetData>
    <row r="1" spans="1:14" ht="30">
      <c r="A1" s="6" t="s">
        <v>47</v>
      </c>
      <c r="B1" s="6" t="s">
        <v>38</v>
      </c>
      <c r="C1" s="8" t="s">
        <v>45</v>
      </c>
      <c r="D1" s="7" t="s">
        <v>39</v>
      </c>
      <c r="E1" s="7" t="s">
        <v>44</v>
      </c>
      <c r="F1" s="7" t="s">
        <v>40</v>
      </c>
      <c r="G1" s="7" t="s">
        <v>41</v>
      </c>
      <c r="H1" s="6" t="s">
        <v>43</v>
      </c>
      <c r="I1" s="7" t="s">
        <v>49</v>
      </c>
      <c r="J1" s="7" t="s">
        <v>50</v>
      </c>
      <c r="K1" s="6" t="s">
        <v>42</v>
      </c>
      <c r="L1" s="11" t="s">
        <v>51</v>
      </c>
      <c r="M1" s="11" t="s">
        <v>52</v>
      </c>
      <c r="N1" s="11" t="s">
        <v>53</v>
      </c>
    </row>
    <row r="2" spans="1:14">
      <c r="A2" s="6" t="s">
        <v>48</v>
      </c>
      <c r="B2" s="6">
        <v>1400</v>
      </c>
      <c r="C2" s="8">
        <v>4.8639191599999999E-2</v>
      </c>
      <c r="D2" s="10">
        <v>0.89</v>
      </c>
      <c r="E2" s="10">
        <v>46.66</v>
      </c>
      <c r="F2" s="10">
        <v>1.93</v>
      </c>
      <c r="G2" s="10">
        <v>0.497</v>
      </c>
      <c r="H2" s="6">
        <v>1</v>
      </c>
      <c r="I2" s="10">
        <f>F2</f>
        <v>1.93</v>
      </c>
      <c r="J2" s="10">
        <f>G2</f>
        <v>0.497</v>
      </c>
      <c r="K2" s="6">
        <v>8386</v>
      </c>
      <c r="L2" s="6">
        <f>ROUND(E2*D2*C2*102.79,0)</f>
        <v>208</v>
      </c>
      <c r="M2" s="6">
        <f>ROUND(I2*L2*0.002205,0)</f>
        <v>1</v>
      </c>
      <c r="N2" s="13">
        <f>ROUND(J2*L2*0.002205,1)</f>
        <v>0.2</v>
      </c>
    </row>
    <row r="3" spans="1:14">
      <c r="A3" s="6" t="s">
        <v>48</v>
      </c>
      <c r="B3" s="6">
        <v>1300</v>
      </c>
      <c r="C3" s="8">
        <v>0.43596849230000001</v>
      </c>
      <c r="D3" s="10">
        <v>0.66200000000000003</v>
      </c>
      <c r="E3" s="10">
        <v>46.66</v>
      </c>
      <c r="F3" s="10">
        <v>2.1</v>
      </c>
      <c r="G3" s="10">
        <v>0.51600000000000001</v>
      </c>
      <c r="H3" s="6">
        <v>1</v>
      </c>
      <c r="I3" s="10">
        <f t="shared" ref="I3:I7" si="0">F3</f>
        <v>2.1</v>
      </c>
      <c r="J3" s="10">
        <f t="shared" ref="J3:J7" si="1">G3</f>
        <v>0.51600000000000001</v>
      </c>
      <c r="K3" s="6">
        <v>9711</v>
      </c>
      <c r="L3" s="6">
        <f t="shared" ref="L3:L19" si="2">ROUND(E3*D3*C3*102.79,0)</f>
        <v>1384</v>
      </c>
      <c r="M3" s="6">
        <f t="shared" ref="M3:M19" si="3">ROUND(I3*L3*0.002205,0)</f>
        <v>6</v>
      </c>
      <c r="N3" s="13">
        <f t="shared" ref="N3:N19" si="4">ROUND(J3*L3*0.002205,1)</f>
        <v>1.6</v>
      </c>
    </row>
    <row r="4" spans="1:14">
      <c r="A4" s="6" t="s">
        <v>48</v>
      </c>
      <c r="B4" s="6">
        <v>8140</v>
      </c>
      <c r="C4" s="8">
        <v>0.13639125069999999</v>
      </c>
      <c r="D4" s="10">
        <v>0.74</v>
      </c>
      <c r="E4" s="10">
        <v>46.66</v>
      </c>
      <c r="F4" s="10">
        <v>1.18</v>
      </c>
      <c r="G4" s="10">
        <v>0.48</v>
      </c>
      <c r="H4" s="6">
        <v>1</v>
      </c>
      <c r="I4" s="10">
        <f t="shared" si="0"/>
        <v>1.18</v>
      </c>
      <c r="J4" s="10">
        <f t="shared" si="1"/>
        <v>0.48</v>
      </c>
      <c r="K4" s="6">
        <v>379</v>
      </c>
      <c r="L4" s="6">
        <f t="shared" si="2"/>
        <v>484</v>
      </c>
      <c r="M4" s="6">
        <f t="shared" si="3"/>
        <v>1</v>
      </c>
      <c r="N4" s="13">
        <f t="shared" si="4"/>
        <v>0.5</v>
      </c>
    </row>
    <row r="5" spans="1:14">
      <c r="A5" s="6" t="s">
        <v>48</v>
      </c>
      <c r="B5" s="6">
        <v>8140</v>
      </c>
      <c r="C5" s="8">
        <v>2.2593653040000001</v>
      </c>
      <c r="D5" s="10">
        <v>0.70299999999999996</v>
      </c>
      <c r="E5" s="10">
        <v>46.66</v>
      </c>
      <c r="F5" s="10">
        <v>1.18</v>
      </c>
      <c r="G5" s="10">
        <v>0.48</v>
      </c>
      <c r="H5" s="6">
        <v>1</v>
      </c>
      <c r="I5" s="10">
        <f t="shared" si="0"/>
        <v>1.18</v>
      </c>
      <c r="J5" s="10">
        <f t="shared" si="1"/>
        <v>0.48</v>
      </c>
      <c r="K5" s="6">
        <v>2670</v>
      </c>
      <c r="L5" s="6">
        <f t="shared" si="2"/>
        <v>7618</v>
      </c>
      <c r="M5" s="6">
        <f t="shared" si="3"/>
        <v>20</v>
      </c>
      <c r="N5" s="13">
        <f t="shared" si="4"/>
        <v>8.1</v>
      </c>
    </row>
    <row r="6" spans="1:14">
      <c r="A6" s="6" t="s">
        <v>48</v>
      </c>
      <c r="B6" s="6">
        <v>3300</v>
      </c>
      <c r="C6" s="8">
        <v>3.7227779199999998E-2</v>
      </c>
      <c r="D6" s="10">
        <v>0.4</v>
      </c>
      <c r="E6" s="10">
        <v>46.66</v>
      </c>
      <c r="F6" s="10">
        <v>1.2</v>
      </c>
      <c r="G6" s="10">
        <v>6.4000000000000001E-2</v>
      </c>
      <c r="H6" s="6">
        <v>1</v>
      </c>
      <c r="I6" s="10">
        <f t="shared" si="0"/>
        <v>1.2</v>
      </c>
      <c r="J6" s="10">
        <f t="shared" si="1"/>
        <v>6.4000000000000001E-2</v>
      </c>
      <c r="K6" s="6">
        <v>2300</v>
      </c>
      <c r="L6" s="6">
        <f t="shared" si="2"/>
        <v>71</v>
      </c>
      <c r="M6" s="6">
        <f t="shared" si="3"/>
        <v>0</v>
      </c>
      <c r="N6" s="13">
        <f t="shared" si="4"/>
        <v>0</v>
      </c>
    </row>
    <row r="7" spans="1:14">
      <c r="A7" s="6" t="s">
        <v>48</v>
      </c>
      <c r="B7" s="6">
        <v>1400</v>
      </c>
      <c r="C7" s="8">
        <v>5.2447592100000003E-2</v>
      </c>
      <c r="D7" s="10">
        <v>0.88700000000000001</v>
      </c>
      <c r="E7" s="10">
        <v>46.66</v>
      </c>
      <c r="F7" s="10">
        <v>1.93</v>
      </c>
      <c r="G7" s="10">
        <v>0.497</v>
      </c>
      <c r="H7" s="6">
        <v>1</v>
      </c>
      <c r="I7" s="10">
        <f t="shared" si="0"/>
        <v>1.93</v>
      </c>
      <c r="J7" s="10">
        <f t="shared" si="1"/>
        <v>0.497</v>
      </c>
      <c r="K7" s="6">
        <v>938</v>
      </c>
      <c r="L7" s="6">
        <f t="shared" si="2"/>
        <v>223</v>
      </c>
      <c r="M7" s="6">
        <f t="shared" si="3"/>
        <v>1</v>
      </c>
      <c r="N7" s="13">
        <f t="shared" si="4"/>
        <v>0.2</v>
      </c>
    </row>
    <row r="8" spans="1:14">
      <c r="A8" s="6" t="s">
        <v>48</v>
      </c>
      <c r="B8" s="6">
        <v>1400</v>
      </c>
      <c r="C8" s="8">
        <v>5.9264773999999996E-3</v>
      </c>
      <c r="D8" s="10">
        <v>0.88700000000000001</v>
      </c>
      <c r="E8" s="10">
        <v>46.66</v>
      </c>
      <c r="F8" s="10">
        <v>1.93</v>
      </c>
      <c r="G8" s="10">
        <v>0.497</v>
      </c>
      <c r="H8" s="6">
        <v>0</v>
      </c>
      <c r="I8" s="10">
        <f>0.7*F8</f>
        <v>1.351</v>
      </c>
      <c r="J8" s="10">
        <f>0.5*G8</f>
        <v>0.2485</v>
      </c>
      <c r="K8" s="6">
        <v>285</v>
      </c>
      <c r="L8" s="6">
        <f t="shared" si="2"/>
        <v>25</v>
      </c>
      <c r="M8" s="6">
        <f t="shared" si="3"/>
        <v>0</v>
      </c>
      <c r="N8" s="13">
        <f t="shared" si="4"/>
        <v>0</v>
      </c>
    </row>
    <row r="9" spans="1:14">
      <c r="A9" s="6" t="s">
        <v>48</v>
      </c>
      <c r="B9" s="6">
        <v>8140</v>
      </c>
      <c r="C9" s="8">
        <v>9.9858564400000002E-2</v>
      </c>
      <c r="D9" s="10">
        <v>0.70299999999999996</v>
      </c>
      <c r="E9" s="10">
        <v>46.66</v>
      </c>
      <c r="F9" s="10">
        <v>1.18</v>
      </c>
      <c r="G9" s="10">
        <v>0.48</v>
      </c>
      <c r="H9" s="6">
        <v>0</v>
      </c>
      <c r="I9" s="10">
        <f>0.7*F9</f>
        <v>0.82599999999999996</v>
      </c>
      <c r="J9" s="10">
        <f>0.5*G9</f>
        <v>0.24</v>
      </c>
      <c r="K9" s="6">
        <v>118</v>
      </c>
      <c r="L9" s="6">
        <f t="shared" si="2"/>
        <v>337</v>
      </c>
      <c r="M9" s="6">
        <f t="shared" si="3"/>
        <v>1</v>
      </c>
      <c r="N9" s="13">
        <f t="shared" si="4"/>
        <v>0.2</v>
      </c>
    </row>
    <row r="10" spans="1:14">
      <c r="A10" s="6" t="s">
        <v>48</v>
      </c>
      <c r="B10" s="6">
        <v>3300</v>
      </c>
      <c r="C10" s="8">
        <v>1.4685721000000001E-2</v>
      </c>
      <c r="D10" s="10">
        <v>0.4</v>
      </c>
      <c r="E10" s="10">
        <v>46.66</v>
      </c>
      <c r="F10" s="10">
        <v>1.2</v>
      </c>
      <c r="G10" s="10">
        <v>6.4000000000000001E-2</v>
      </c>
      <c r="H10" s="6">
        <v>1</v>
      </c>
      <c r="I10" s="10">
        <f t="shared" ref="I10:I16" si="5">F10</f>
        <v>1.2</v>
      </c>
      <c r="J10" s="10">
        <f t="shared" ref="J10:J16" si="6">G10</f>
        <v>6.4000000000000001E-2</v>
      </c>
      <c r="K10" s="6">
        <v>479</v>
      </c>
      <c r="L10" s="6">
        <f t="shared" si="2"/>
        <v>28</v>
      </c>
      <c r="M10" s="6">
        <f t="shared" si="3"/>
        <v>0</v>
      </c>
      <c r="N10" s="13">
        <f t="shared" si="4"/>
        <v>0</v>
      </c>
    </row>
    <row r="11" spans="1:14">
      <c r="A11" s="6" t="s">
        <v>48</v>
      </c>
      <c r="B11" s="6">
        <v>1400</v>
      </c>
      <c r="C11" s="8">
        <v>9.0308366299999998E-2</v>
      </c>
      <c r="D11" s="10">
        <v>0.88700000000000001</v>
      </c>
      <c r="E11" s="10">
        <v>46.66</v>
      </c>
      <c r="F11" s="10">
        <v>1.93</v>
      </c>
      <c r="G11" s="10">
        <v>0.497</v>
      </c>
      <c r="H11" s="6">
        <v>1</v>
      </c>
      <c r="I11" s="10">
        <f t="shared" si="5"/>
        <v>1.93</v>
      </c>
      <c r="J11" s="10">
        <f t="shared" si="6"/>
        <v>0.497</v>
      </c>
      <c r="K11" s="6">
        <v>3970</v>
      </c>
      <c r="L11" s="6">
        <f t="shared" si="2"/>
        <v>384</v>
      </c>
      <c r="M11" s="6">
        <f t="shared" si="3"/>
        <v>2</v>
      </c>
      <c r="N11" s="13">
        <f t="shared" si="4"/>
        <v>0.4</v>
      </c>
    </row>
    <row r="12" spans="1:14">
      <c r="A12" s="6" t="s">
        <v>48</v>
      </c>
      <c r="B12" s="6">
        <v>1400</v>
      </c>
      <c r="C12" s="8">
        <v>3.1701069399999997E-2</v>
      </c>
      <c r="D12" s="10">
        <v>0.88700000000000001</v>
      </c>
      <c r="E12" s="10">
        <v>46.66</v>
      </c>
      <c r="F12" s="10">
        <v>1.93</v>
      </c>
      <c r="G12" s="10">
        <v>0.497</v>
      </c>
      <c r="H12" s="6">
        <v>1</v>
      </c>
      <c r="I12" s="10">
        <f t="shared" si="5"/>
        <v>1.93</v>
      </c>
      <c r="J12" s="10">
        <f t="shared" si="6"/>
        <v>0.497</v>
      </c>
      <c r="K12" s="6">
        <v>630</v>
      </c>
      <c r="L12" s="6">
        <f t="shared" si="2"/>
        <v>135</v>
      </c>
      <c r="M12" s="6">
        <f t="shared" si="3"/>
        <v>1</v>
      </c>
      <c r="N12" s="13">
        <f t="shared" si="4"/>
        <v>0.1</v>
      </c>
    </row>
    <row r="13" spans="1:14">
      <c r="A13" s="6" t="s">
        <v>48</v>
      </c>
      <c r="B13" s="6">
        <v>1400</v>
      </c>
      <c r="C13" s="8">
        <v>4.99275863E-2</v>
      </c>
      <c r="D13" s="10">
        <v>0.88800000000000001</v>
      </c>
      <c r="E13" s="10">
        <v>46.66</v>
      </c>
      <c r="F13" s="10">
        <v>1.93</v>
      </c>
      <c r="G13" s="10">
        <v>0.497</v>
      </c>
      <c r="H13" s="6">
        <v>1</v>
      </c>
      <c r="I13" s="10">
        <f t="shared" si="5"/>
        <v>1.93</v>
      </c>
      <c r="J13" s="10">
        <f t="shared" si="6"/>
        <v>0.497</v>
      </c>
      <c r="K13" s="6">
        <v>4929</v>
      </c>
      <c r="L13" s="6">
        <f t="shared" si="2"/>
        <v>213</v>
      </c>
      <c r="M13" s="6">
        <f t="shared" si="3"/>
        <v>1</v>
      </c>
      <c r="N13" s="13">
        <f t="shared" si="4"/>
        <v>0.2</v>
      </c>
    </row>
    <row r="14" spans="1:14">
      <c r="A14" s="6" t="s">
        <v>48</v>
      </c>
      <c r="B14" s="6">
        <v>8140</v>
      </c>
      <c r="C14" s="8">
        <v>0.49397714329999998</v>
      </c>
      <c r="D14" s="10">
        <v>0.77700000000000002</v>
      </c>
      <c r="E14" s="10">
        <v>46.66</v>
      </c>
      <c r="F14" s="10">
        <v>1.18</v>
      </c>
      <c r="G14" s="10">
        <v>0.48</v>
      </c>
      <c r="H14" s="6">
        <v>1</v>
      </c>
      <c r="I14" s="10">
        <f t="shared" si="5"/>
        <v>1.18</v>
      </c>
      <c r="J14" s="10">
        <f t="shared" si="6"/>
        <v>0.48</v>
      </c>
      <c r="K14" s="6">
        <v>2447</v>
      </c>
      <c r="L14" s="6">
        <f t="shared" si="2"/>
        <v>1841</v>
      </c>
      <c r="M14" s="6">
        <f t="shared" si="3"/>
        <v>5</v>
      </c>
      <c r="N14" s="13">
        <f t="shared" si="4"/>
        <v>1.9</v>
      </c>
    </row>
    <row r="15" spans="1:14">
      <c r="A15" s="6" t="s">
        <v>48</v>
      </c>
      <c r="B15" s="6">
        <v>3100</v>
      </c>
      <c r="C15" s="8">
        <v>4.9625746999999998E-3</v>
      </c>
      <c r="D15" s="10">
        <v>0.41099999999999998</v>
      </c>
      <c r="E15" s="10">
        <v>46.66</v>
      </c>
      <c r="F15" s="10">
        <v>1.2</v>
      </c>
      <c r="G15" s="10">
        <v>6.4000000000000001E-2</v>
      </c>
      <c r="H15" s="6">
        <v>1</v>
      </c>
      <c r="I15" s="10">
        <f t="shared" si="5"/>
        <v>1.2</v>
      </c>
      <c r="J15" s="10">
        <f t="shared" si="6"/>
        <v>6.4000000000000001E-2</v>
      </c>
      <c r="K15" s="6">
        <v>67</v>
      </c>
      <c r="L15" s="6">
        <f t="shared" si="2"/>
        <v>10</v>
      </c>
      <c r="M15" s="6">
        <f t="shared" si="3"/>
        <v>0</v>
      </c>
      <c r="N15" s="13">
        <f t="shared" si="4"/>
        <v>0</v>
      </c>
    </row>
    <row r="16" spans="1:14">
      <c r="A16" s="6" t="s">
        <v>48</v>
      </c>
      <c r="B16" s="6">
        <v>3100</v>
      </c>
      <c r="C16" s="8">
        <v>1.7990476E-3</v>
      </c>
      <c r="D16" s="10">
        <v>0.41099999999999998</v>
      </c>
      <c r="E16" s="10">
        <v>46.66</v>
      </c>
      <c r="F16" s="10">
        <v>1.2</v>
      </c>
      <c r="G16" s="10">
        <v>6.4000000000000001E-2</v>
      </c>
      <c r="H16" s="6">
        <v>1</v>
      </c>
      <c r="I16" s="10">
        <f t="shared" si="5"/>
        <v>1.2</v>
      </c>
      <c r="J16" s="10">
        <f t="shared" si="6"/>
        <v>6.4000000000000001E-2</v>
      </c>
      <c r="K16" s="6">
        <v>907</v>
      </c>
      <c r="L16" s="6">
        <f t="shared" si="2"/>
        <v>4</v>
      </c>
      <c r="M16" s="6">
        <f t="shared" si="3"/>
        <v>0</v>
      </c>
      <c r="N16" s="13">
        <f t="shared" si="4"/>
        <v>0</v>
      </c>
    </row>
    <row r="17" spans="1:14">
      <c r="A17" s="6" t="s">
        <v>48</v>
      </c>
      <c r="B17" s="6">
        <v>8140</v>
      </c>
      <c r="C17" s="8">
        <v>8.6445300000000005E-4</v>
      </c>
      <c r="D17" s="10">
        <v>0.70299999999999996</v>
      </c>
      <c r="E17" s="10">
        <v>46.66</v>
      </c>
      <c r="F17" s="10">
        <v>1.18</v>
      </c>
      <c r="G17" s="10">
        <v>0.48</v>
      </c>
      <c r="H17" s="6">
        <v>0</v>
      </c>
      <c r="I17" s="10">
        <f t="shared" ref="I17:I18" si="7">0.7*F17</f>
        <v>0.82599999999999996</v>
      </c>
      <c r="J17" s="10">
        <f t="shared" ref="J17:J18" si="8">0.5*G17</f>
        <v>0.24</v>
      </c>
      <c r="K17" s="6">
        <v>1</v>
      </c>
      <c r="L17" s="6">
        <f t="shared" si="2"/>
        <v>3</v>
      </c>
      <c r="M17" s="6">
        <f t="shared" si="3"/>
        <v>0</v>
      </c>
      <c r="N17" s="13">
        <f t="shared" si="4"/>
        <v>0</v>
      </c>
    </row>
    <row r="18" spans="1:14">
      <c r="A18" s="6" t="s">
        <v>48</v>
      </c>
      <c r="B18" s="6">
        <v>8140</v>
      </c>
      <c r="C18" s="8">
        <v>4.5739166800000002E-2</v>
      </c>
      <c r="D18" s="10">
        <v>0.77700000000000002</v>
      </c>
      <c r="E18" s="10">
        <v>46.66</v>
      </c>
      <c r="F18" s="10">
        <v>1.18</v>
      </c>
      <c r="G18" s="10">
        <v>0.48</v>
      </c>
      <c r="H18" s="6">
        <v>0</v>
      </c>
      <c r="I18" s="10">
        <f t="shared" si="7"/>
        <v>0.82599999999999996</v>
      </c>
      <c r="J18" s="10">
        <f t="shared" si="8"/>
        <v>0.24</v>
      </c>
      <c r="K18" s="6">
        <v>60</v>
      </c>
      <c r="L18" s="6">
        <f t="shared" si="2"/>
        <v>170</v>
      </c>
      <c r="M18" s="6">
        <f t="shared" si="3"/>
        <v>0</v>
      </c>
      <c r="N18" s="13">
        <f t="shared" si="4"/>
        <v>0.1</v>
      </c>
    </row>
    <row r="19" spans="1:14">
      <c r="A19" s="6" t="s">
        <v>48</v>
      </c>
      <c r="B19" s="6">
        <v>3100</v>
      </c>
      <c r="C19" s="8">
        <v>1.61840795E-2</v>
      </c>
      <c r="D19" s="10">
        <v>0.3</v>
      </c>
      <c r="E19" s="10">
        <v>46.66</v>
      </c>
      <c r="F19" s="10">
        <v>1.2</v>
      </c>
      <c r="G19" s="10">
        <v>6.4000000000000001E-2</v>
      </c>
      <c r="H19" s="6">
        <v>1</v>
      </c>
      <c r="I19" s="10">
        <f>F19</f>
        <v>1.2</v>
      </c>
      <c r="J19" s="10">
        <f>G19</f>
        <v>6.4000000000000001E-2</v>
      </c>
      <c r="K19" s="6">
        <v>20</v>
      </c>
      <c r="L19" s="6">
        <f t="shared" si="2"/>
        <v>23</v>
      </c>
      <c r="M19" s="6">
        <f t="shared" si="3"/>
        <v>0</v>
      </c>
      <c r="N19" s="13">
        <f t="shared" si="4"/>
        <v>0</v>
      </c>
    </row>
    <row r="20" spans="1:14">
      <c r="C20" s="8">
        <f>SUM(C2:C19)</f>
        <v>3.8259738596000004</v>
      </c>
      <c r="M20" s="6">
        <f>SUM(M2:M19)</f>
        <v>39</v>
      </c>
      <c r="N20" s="13">
        <f>SUM(N2:N19)</f>
        <v>13.499999999999996</v>
      </c>
    </row>
  </sheetData>
  <pageMargins left="0.7" right="0.7" top="0.75" bottom="0.75" header="0.3" footer="0.3"/>
  <pageSetup scale="86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6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6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7" bestFit="1" customWidth="1"/>
    <col min="9" max="10" width="9" style="7" customWidth="1"/>
    <col min="11" max="11" width="12.42578125" style="6" bestFit="1" customWidth="1"/>
    <col min="12" max="12" width="14" style="6" bestFit="1" customWidth="1"/>
    <col min="13" max="13" width="10.5703125" style="7" customWidth="1"/>
    <col min="14" max="14" width="10.140625" style="8" customWidth="1"/>
  </cols>
  <sheetData>
    <row r="1" spans="1:14" ht="30">
      <c r="A1" s="6" t="s">
        <v>47</v>
      </c>
      <c r="B1" s="6" t="s">
        <v>38</v>
      </c>
      <c r="C1" s="8" t="s">
        <v>45</v>
      </c>
      <c r="D1" s="7" t="s">
        <v>39</v>
      </c>
      <c r="E1" s="7" t="s">
        <v>44</v>
      </c>
      <c r="F1" s="7" t="s">
        <v>40</v>
      </c>
      <c r="G1" s="7" t="s">
        <v>41</v>
      </c>
      <c r="H1" s="6" t="s">
        <v>43</v>
      </c>
      <c r="I1" s="7" t="s">
        <v>49</v>
      </c>
      <c r="J1" s="7" t="s">
        <v>50</v>
      </c>
      <c r="K1" s="6" t="s">
        <v>42</v>
      </c>
      <c r="L1" s="11" t="s">
        <v>51</v>
      </c>
      <c r="M1" s="11" t="s">
        <v>52</v>
      </c>
      <c r="N1" s="11" t="s">
        <v>53</v>
      </c>
    </row>
    <row r="2" spans="1:14">
      <c r="A2" s="6" t="s">
        <v>48</v>
      </c>
      <c r="B2" s="6">
        <v>8140</v>
      </c>
      <c r="C2" s="8">
        <v>7.2286746000000002E-3</v>
      </c>
      <c r="D2" s="10">
        <v>0.77700000000000002</v>
      </c>
      <c r="E2" s="10">
        <v>46.66</v>
      </c>
      <c r="F2" s="10">
        <v>1.18</v>
      </c>
      <c r="G2" s="10">
        <v>0.48</v>
      </c>
      <c r="H2" s="6">
        <v>0</v>
      </c>
      <c r="I2" s="10">
        <f>0.7*F2</f>
        <v>0.82599999999999996</v>
      </c>
      <c r="J2" s="10">
        <f>0.5*G2</f>
        <v>0.24</v>
      </c>
      <c r="K2" s="6">
        <v>167</v>
      </c>
      <c r="L2" s="6">
        <f>ROUND(E2*D2*C2*102.79,0)</f>
        <v>27</v>
      </c>
      <c r="M2" s="6">
        <f>ROUND(I2*L2*0.002205,0)</f>
        <v>0</v>
      </c>
      <c r="N2" s="13">
        <f>ROUND(J2*L2*0.002205,1)</f>
        <v>0</v>
      </c>
    </row>
    <row r="3" spans="1:14">
      <c r="A3" s="6" t="s">
        <v>48</v>
      </c>
      <c r="B3" s="6">
        <v>8140</v>
      </c>
      <c r="C3" s="8">
        <v>0.39181897630000001</v>
      </c>
      <c r="D3" s="10">
        <v>0.77700000000000002</v>
      </c>
      <c r="E3" s="10">
        <v>46.66</v>
      </c>
      <c r="F3" s="10">
        <v>1.18</v>
      </c>
      <c r="G3" s="10">
        <v>0.48</v>
      </c>
      <c r="H3" s="6">
        <v>1</v>
      </c>
      <c r="I3" s="10">
        <f>F3</f>
        <v>1.18</v>
      </c>
      <c r="J3" s="10">
        <f>G3</f>
        <v>0.48</v>
      </c>
      <c r="K3" s="6">
        <v>781</v>
      </c>
      <c r="L3" s="6">
        <f t="shared" ref="L3:L5" si="0">ROUND(E3*D3*C3*102.79,0)</f>
        <v>1460</v>
      </c>
      <c r="M3" s="6">
        <f t="shared" ref="M3:M5" si="1">ROUND(I3*L3*0.002205,0)</f>
        <v>4</v>
      </c>
      <c r="N3" s="13">
        <f t="shared" ref="N3:N5" si="2">ROUND(J3*L3*0.002205,1)</f>
        <v>1.5</v>
      </c>
    </row>
    <row r="4" spans="1:14">
      <c r="A4" s="6" t="s">
        <v>48</v>
      </c>
      <c r="B4" s="6">
        <v>8140</v>
      </c>
      <c r="C4" s="8">
        <v>3.5721735400000003E-2</v>
      </c>
      <c r="D4" s="10">
        <v>0.77700000000000002</v>
      </c>
      <c r="E4" s="10">
        <v>46.66</v>
      </c>
      <c r="F4" s="10">
        <v>1.18</v>
      </c>
      <c r="G4" s="10">
        <v>0.48</v>
      </c>
      <c r="H4" s="6">
        <v>0</v>
      </c>
      <c r="I4" s="10">
        <f>0.7*F4</f>
        <v>0.82599999999999996</v>
      </c>
      <c r="J4" s="10">
        <f>0.5*G4</f>
        <v>0.24</v>
      </c>
      <c r="K4" s="6">
        <v>95</v>
      </c>
      <c r="L4" s="6">
        <f t="shared" si="0"/>
        <v>133</v>
      </c>
      <c r="M4" s="6">
        <f t="shared" si="1"/>
        <v>0</v>
      </c>
      <c r="N4" s="13">
        <f t="shared" si="2"/>
        <v>0.1</v>
      </c>
    </row>
    <row r="5" spans="1:14">
      <c r="A5" s="6" t="s">
        <v>48</v>
      </c>
      <c r="B5" s="6">
        <v>1730</v>
      </c>
      <c r="C5" s="8">
        <v>1.570845E-4</v>
      </c>
      <c r="D5" s="10">
        <v>0.76800000000000002</v>
      </c>
      <c r="E5" s="10">
        <v>46.66</v>
      </c>
      <c r="F5" s="10">
        <v>1.8</v>
      </c>
      <c r="G5" s="10">
        <v>0.47799999999999998</v>
      </c>
      <c r="H5" s="6">
        <v>1</v>
      </c>
      <c r="I5" s="10">
        <f>F5</f>
        <v>1.8</v>
      </c>
      <c r="J5" s="10">
        <f>G5</f>
        <v>0.47799999999999998</v>
      </c>
      <c r="K5" s="6">
        <v>32</v>
      </c>
      <c r="L5" s="6">
        <f t="shared" si="0"/>
        <v>1</v>
      </c>
      <c r="M5" s="6">
        <f t="shared" si="1"/>
        <v>0</v>
      </c>
      <c r="N5" s="13">
        <f t="shared" si="2"/>
        <v>0</v>
      </c>
    </row>
    <row r="6" spans="1:14">
      <c r="C6" s="8">
        <f>SUM(C2:C5)</f>
        <v>0.43492647080000002</v>
      </c>
      <c r="M6" s="6">
        <f>SUM(M2:M5)</f>
        <v>4</v>
      </c>
      <c r="N6" s="13">
        <f>SUM(N2:N5)</f>
        <v>1.6</v>
      </c>
    </row>
  </sheetData>
  <pageMargins left="0.7" right="0.7" top="0.75" bottom="0.75" header="0.3" footer="0.3"/>
  <pageSetup scale="84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35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10" width="9" style="7" customWidth="1"/>
    <col min="11" max="11" width="12.42578125" style="6" bestFit="1" customWidth="1"/>
    <col min="12" max="12" width="14" bestFit="1" customWidth="1"/>
    <col min="13" max="14" width="9.28515625" bestFit="1" customWidth="1"/>
  </cols>
  <sheetData>
    <row r="1" spans="1:14" ht="30">
      <c r="A1" s="6" t="s">
        <v>47</v>
      </c>
      <c r="B1" s="6" t="s">
        <v>38</v>
      </c>
      <c r="C1" s="8" t="s">
        <v>45</v>
      </c>
      <c r="D1" s="7" t="s">
        <v>39</v>
      </c>
      <c r="E1" s="7" t="s">
        <v>44</v>
      </c>
      <c r="F1" s="7" t="s">
        <v>40</v>
      </c>
      <c r="G1" s="7" t="s">
        <v>41</v>
      </c>
      <c r="H1" s="6" t="s">
        <v>43</v>
      </c>
      <c r="I1" s="7" t="s">
        <v>49</v>
      </c>
      <c r="J1" s="7" t="s">
        <v>50</v>
      </c>
      <c r="K1" s="6" t="s">
        <v>42</v>
      </c>
      <c r="L1" s="11" t="s">
        <v>51</v>
      </c>
      <c r="M1" s="11" t="s">
        <v>52</v>
      </c>
      <c r="N1" s="11" t="s">
        <v>53</v>
      </c>
    </row>
    <row r="2" spans="1:14">
      <c r="A2" s="6" t="s">
        <v>48</v>
      </c>
      <c r="B2" s="6">
        <v>7400</v>
      </c>
      <c r="C2" s="8">
        <v>0.86196773360000001</v>
      </c>
      <c r="D2" s="10">
        <v>0.20200000000000001</v>
      </c>
      <c r="E2" s="10">
        <v>46.66</v>
      </c>
      <c r="F2" s="10">
        <v>1.38</v>
      </c>
      <c r="G2" s="10">
        <v>0.109</v>
      </c>
      <c r="H2" s="6">
        <v>1</v>
      </c>
      <c r="I2" s="10">
        <f>F2</f>
        <v>1.38</v>
      </c>
      <c r="J2" s="10">
        <f>G2</f>
        <v>0.109</v>
      </c>
      <c r="K2" s="6">
        <v>4404</v>
      </c>
      <c r="L2" s="6">
        <f>ROUND(E2*D2*C2*102.79,0)</f>
        <v>835</v>
      </c>
      <c r="M2" s="6">
        <f>ROUND(I2*L2*0.002205,0)</f>
        <v>3</v>
      </c>
      <c r="N2" s="13">
        <f>ROUND(J2*L2*0.002205,1)</f>
        <v>0.2</v>
      </c>
    </row>
    <row r="3" spans="1:14">
      <c r="A3" s="6" t="s">
        <v>48</v>
      </c>
      <c r="B3" s="6">
        <v>1300</v>
      </c>
      <c r="C3" s="8">
        <v>4.4055976E-3</v>
      </c>
      <c r="D3" s="10">
        <v>0.69199999999999995</v>
      </c>
      <c r="E3" s="10">
        <v>46.66</v>
      </c>
      <c r="F3" s="10">
        <v>2.1</v>
      </c>
      <c r="G3" s="10">
        <v>0.51600000000000001</v>
      </c>
      <c r="H3" s="6">
        <v>1</v>
      </c>
      <c r="I3" s="10">
        <f t="shared" ref="I3:I4" si="0">F3</f>
        <v>2.1</v>
      </c>
      <c r="J3" s="10">
        <f t="shared" ref="J3:J4" si="1">G3</f>
        <v>0.51600000000000001</v>
      </c>
      <c r="K3" s="6">
        <v>4823</v>
      </c>
      <c r="L3" s="6">
        <f t="shared" ref="L3:L34" si="2">ROUND(E3*D3*C3*102.79,0)</f>
        <v>15</v>
      </c>
      <c r="M3" s="6">
        <f t="shared" ref="M3:M34" si="3">ROUND(I3*L3*0.002205,0)</f>
        <v>0</v>
      </c>
      <c r="N3" s="13">
        <f t="shared" ref="N3:N34" si="4">ROUND(J3*L3*0.002205,1)</f>
        <v>0</v>
      </c>
    </row>
    <row r="4" spans="1:14">
      <c r="A4" s="6" t="s">
        <v>48</v>
      </c>
      <c r="B4" s="6">
        <v>1200</v>
      </c>
      <c r="C4" s="8">
        <v>0.36490376050000001</v>
      </c>
      <c r="D4" s="10">
        <v>0.30399999999999999</v>
      </c>
      <c r="E4" s="10">
        <v>46.66</v>
      </c>
      <c r="F4" s="10">
        <v>2.23</v>
      </c>
      <c r="G4" s="10">
        <v>0.316</v>
      </c>
      <c r="H4" s="6">
        <v>1</v>
      </c>
      <c r="I4" s="10">
        <f t="shared" si="0"/>
        <v>2.23</v>
      </c>
      <c r="J4" s="10">
        <f t="shared" si="1"/>
        <v>0.316</v>
      </c>
      <c r="K4" s="6">
        <v>2617</v>
      </c>
      <c r="L4" s="6">
        <f t="shared" si="2"/>
        <v>532</v>
      </c>
      <c r="M4" s="6">
        <f t="shared" si="3"/>
        <v>3</v>
      </c>
      <c r="N4" s="13">
        <f t="shared" si="4"/>
        <v>0.4</v>
      </c>
    </row>
    <row r="5" spans="1:14">
      <c r="A5" s="6" t="s">
        <v>48</v>
      </c>
      <c r="B5" s="6">
        <v>1300</v>
      </c>
      <c r="C5" s="8">
        <v>3.9325013999999998E-3</v>
      </c>
      <c r="D5" s="10">
        <v>0.69199999999999995</v>
      </c>
      <c r="E5" s="10">
        <v>46.66</v>
      </c>
      <c r="F5" s="10">
        <v>2.1</v>
      </c>
      <c r="G5" s="10">
        <v>0.51600000000000001</v>
      </c>
      <c r="H5" s="6">
        <v>0</v>
      </c>
      <c r="I5" s="10">
        <f>0.7*F5</f>
        <v>1.47</v>
      </c>
      <c r="J5" s="10">
        <f>0.5*G5</f>
        <v>0.25800000000000001</v>
      </c>
      <c r="K5" s="6">
        <v>445</v>
      </c>
      <c r="L5" s="6">
        <f t="shared" si="2"/>
        <v>13</v>
      </c>
      <c r="M5" s="6">
        <f t="shared" si="3"/>
        <v>0</v>
      </c>
      <c r="N5" s="13">
        <f t="shared" si="4"/>
        <v>0</v>
      </c>
    </row>
    <row r="6" spans="1:14">
      <c r="A6" s="6" t="s">
        <v>48</v>
      </c>
      <c r="B6" s="6">
        <v>7400</v>
      </c>
      <c r="C6" s="8">
        <v>6.3119939200000003E-2</v>
      </c>
      <c r="D6" s="10">
        <v>0.20200000000000001</v>
      </c>
      <c r="E6" s="10">
        <v>46.66</v>
      </c>
      <c r="F6" s="10">
        <v>1.38</v>
      </c>
      <c r="G6" s="10">
        <v>0.109</v>
      </c>
      <c r="H6" s="6">
        <v>1</v>
      </c>
      <c r="I6" s="10">
        <f>F6</f>
        <v>1.38</v>
      </c>
      <c r="J6" s="10">
        <f>G6</f>
        <v>0.109</v>
      </c>
      <c r="K6" s="6">
        <v>26</v>
      </c>
      <c r="L6" s="6">
        <f t="shared" si="2"/>
        <v>61</v>
      </c>
      <c r="M6" s="6">
        <f t="shared" si="3"/>
        <v>0</v>
      </c>
      <c r="N6" s="13">
        <f t="shared" si="4"/>
        <v>0</v>
      </c>
    </row>
    <row r="7" spans="1:14">
      <c r="A7" s="6" t="s">
        <v>48</v>
      </c>
      <c r="B7" s="6">
        <v>1200</v>
      </c>
      <c r="C7" s="8">
        <v>7.2639847899999999E-2</v>
      </c>
      <c r="D7" s="10">
        <v>0.30399999999999999</v>
      </c>
      <c r="E7" s="10">
        <v>46.66</v>
      </c>
      <c r="F7" s="10">
        <v>2.23</v>
      </c>
      <c r="G7" s="10">
        <v>0.316</v>
      </c>
      <c r="H7" s="6">
        <v>0</v>
      </c>
      <c r="I7" s="10">
        <f>0.7*F7</f>
        <v>1.5609999999999999</v>
      </c>
      <c r="J7" s="10">
        <f>0.5*G7</f>
        <v>0.158</v>
      </c>
      <c r="K7" s="6">
        <v>236</v>
      </c>
      <c r="L7" s="6">
        <f t="shared" si="2"/>
        <v>106</v>
      </c>
      <c r="M7" s="6">
        <f t="shared" si="3"/>
        <v>0</v>
      </c>
      <c r="N7" s="13">
        <f t="shared" si="4"/>
        <v>0</v>
      </c>
    </row>
    <row r="8" spans="1:14">
      <c r="A8" s="6" t="s">
        <v>48</v>
      </c>
      <c r="B8" s="6">
        <v>7400</v>
      </c>
      <c r="C8" s="8">
        <v>7.3766309200000005E-2</v>
      </c>
      <c r="D8" s="10">
        <v>0.20200000000000001</v>
      </c>
      <c r="E8" s="10">
        <v>46.66</v>
      </c>
      <c r="F8" s="10">
        <v>1.38</v>
      </c>
      <c r="G8" s="10">
        <v>0.109</v>
      </c>
      <c r="H8" s="6">
        <v>1</v>
      </c>
      <c r="I8" s="10">
        <f>F8</f>
        <v>1.38</v>
      </c>
      <c r="J8" s="10">
        <f>G8</f>
        <v>0.109</v>
      </c>
      <c r="K8" s="6">
        <v>37</v>
      </c>
      <c r="L8" s="6">
        <f t="shared" si="2"/>
        <v>71</v>
      </c>
      <c r="M8" s="6">
        <f t="shared" si="3"/>
        <v>0</v>
      </c>
      <c r="N8" s="13">
        <f t="shared" si="4"/>
        <v>0</v>
      </c>
    </row>
    <row r="9" spans="1:14">
      <c r="A9" s="6" t="s">
        <v>48</v>
      </c>
      <c r="B9" s="6">
        <v>5300</v>
      </c>
      <c r="C9" s="8">
        <v>0.1067088455</v>
      </c>
      <c r="D9" s="10">
        <v>0.5</v>
      </c>
      <c r="E9" s="10">
        <v>46.66</v>
      </c>
      <c r="F9" s="10">
        <v>0.6</v>
      </c>
      <c r="G9" s="10">
        <v>0.13500000000000001</v>
      </c>
      <c r="H9" s="6">
        <v>0</v>
      </c>
      <c r="I9" s="10">
        <f>0.7*F9</f>
        <v>0.42</v>
      </c>
      <c r="J9" s="10">
        <f>0.5*G9</f>
        <v>6.7500000000000004E-2</v>
      </c>
      <c r="K9" s="6">
        <v>90</v>
      </c>
      <c r="L9" s="6">
        <f t="shared" si="2"/>
        <v>256</v>
      </c>
      <c r="M9" s="6">
        <f t="shared" si="3"/>
        <v>0</v>
      </c>
      <c r="N9" s="13">
        <f t="shared" si="4"/>
        <v>0</v>
      </c>
    </row>
    <row r="10" spans="1:14">
      <c r="A10" s="6" t="s">
        <v>48</v>
      </c>
      <c r="B10" s="6">
        <v>5300</v>
      </c>
      <c r="C10" s="8">
        <v>1.3957612425000001</v>
      </c>
      <c r="D10" s="10">
        <v>0.5</v>
      </c>
      <c r="E10" s="10">
        <v>46.66</v>
      </c>
      <c r="F10" s="10">
        <v>0.6</v>
      </c>
      <c r="G10" s="10">
        <v>0.13500000000000001</v>
      </c>
      <c r="H10" s="6">
        <v>1</v>
      </c>
      <c r="I10" s="10">
        <f t="shared" ref="I10:I11" si="5">F10</f>
        <v>0.6</v>
      </c>
      <c r="J10" s="10">
        <f t="shared" ref="J10:J11" si="6">G10</f>
        <v>0.13500000000000001</v>
      </c>
      <c r="K10" s="6">
        <v>1173</v>
      </c>
      <c r="L10" s="6">
        <f t="shared" si="2"/>
        <v>3347</v>
      </c>
      <c r="M10" s="6">
        <f t="shared" si="3"/>
        <v>4</v>
      </c>
      <c r="N10" s="13">
        <f t="shared" si="4"/>
        <v>1</v>
      </c>
    </row>
    <row r="11" spans="1:14">
      <c r="A11" s="6" t="s">
        <v>48</v>
      </c>
      <c r="B11" s="6">
        <v>3200</v>
      </c>
      <c r="C11" s="8">
        <v>0.11313692140000001</v>
      </c>
      <c r="D11" s="10">
        <v>0.4</v>
      </c>
      <c r="E11" s="10">
        <v>46.66</v>
      </c>
      <c r="F11" s="10">
        <v>1.2</v>
      </c>
      <c r="G11" s="10">
        <v>6.4000000000000001E-2</v>
      </c>
      <c r="H11" s="6">
        <v>1</v>
      </c>
      <c r="I11" s="10">
        <f t="shared" si="5"/>
        <v>1.2</v>
      </c>
      <c r="J11" s="10">
        <f t="shared" si="6"/>
        <v>6.4000000000000001E-2</v>
      </c>
      <c r="K11" s="6">
        <v>257</v>
      </c>
      <c r="L11" s="6">
        <f t="shared" si="2"/>
        <v>217</v>
      </c>
      <c r="M11" s="6">
        <f t="shared" si="3"/>
        <v>1</v>
      </c>
      <c r="N11" s="13">
        <f t="shared" si="4"/>
        <v>0</v>
      </c>
    </row>
    <row r="12" spans="1:14">
      <c r="A12" s="6" t="s">
        <v>48</v>
      </c>
      <c r="B12" s="6">
        <v>5300</v>
      </c>
      <c r="C12" s="8">
        <v>0.12874534700000001</v>
      </c>
      <c r="D12" s="10">
        <v>0.5</v>
      </c>
      <c r="E12" s="10">
        <v>46.66</v>
      </c>
      <c r="F12" s="10">
        <v>0.6</v>
      </c>
      <c r="G12" s="10">
        <v>0.13500000000000001</v>
      </c>
      <c r="H12" s="6">
        <v>0</v>
      </c>
      <c r="I12" s="10">
        <f>0.7*F12</f>
        <v>0.42</v>
      </c>
      <c r="J12" s="10">
        <f>0.5*G12</f>
        <v>6.7500000000000004E-2</v>
      </c>
      <c r="K12" s="6">
        <v>108</v>
      </c>
      <c r="L12" s="6">
        <f t="shared" si="2"/>
        <v>309</v>
      </c>
      <c r="M12" s="6">
        <f t="shared" si="3"/>
        <v>0</v>
      </c>
      <c r="N12" s="13">
        <f t="shared" si="4"/>
        <v>0</v>
      </c>
    </row>
    <row r="13" spans="1:14">
      <c r="A13" s="6" t="s">
        <v>48</v>
      </c>
      <c r="B13" s="6">
        <v>7400</v>
      </c>
      <c r="C13" s="8">
        <v>0.1397922734</v>
      </c>
      <c r="D13" s="10">
        <v>0.223</v>
      </c>
      <c r="E13" s="10">
        <v>46.66</v>
      </c>
      <c r="F13" s="10">
        <v>1.38</v>
      </c>
      <c r="G13" s="10">
        <v>0.109</v>
      </c>
      <c r="H13" s="6">
        <v>1</v>
      </c>
      <c r="I13" s="10">
        <f t="shared" ref="I13:I34" si="7">F13</f>
        <v>1.38</v>
      </c>
      <c r="J13" s="10">
        <f t="shared" ref="J13:J34" si="8">G13</f>
        <v>0.109</v>
      </c>
      <c r="K13" s="6">
        <v>143</v>
      </c>
      <c r="L13" s="6">
        <f t="shared" si="2"/>
        <v>150</v>
      </c>
      <c r="M13" s="6">
        <f t="shared" si="3"/>
        <v>0</v>
      </c>
      <c r="N13" s="13">
        <f t="shared" si="4"/>
        <v>0</v>
      </c>
    </row>
    <row r="14" spans="1:14">
      <c r="A14" s="6" t="s">
        <v>48</v>
      </c>
      <c r="B14" s="6">
        <v>7400</v>
      </c>
      <c r="C14" s="8">
        <v>5.0313209400000003E-2</v>
      </c>
      <c r="D14" s="10">
        <v>0.20200000000000001</v>
      </c>
      <c r="E14" s="10">
        <v>46.66</v>
      </c>
      <c r="F14" s="10">
        <v>1.38</v>
      </c>
      <c r="G14" s="10">
        <v>0.109</v>
      </c>
      <c r="H14" s="6">
        <v>1</v>
      </c>
      <c r="I14" s="10">
        <f t="shared" si="7"/>
        <v>1.38</v>
      </c>
      <c r="J14" s="10">
        <f t="shared" si="8"/>
        <v>0.109</v>
      </c>
      <c r="K14" s="6">
        <v>87</v>
      </c>
      <c r="L14" s="6">
        <f t="shared" si="2"/>
        <v>49</v>
      </c>
      <c r="M14" s="6">
        <f t="shared" si="3"/>
        <v>0</v>
      </c>
      <c r="N14" s="13">
        <f t="shared" si="4"/>
        <v>0</v>
      </c>
    </row>
    <row r="15" spans="1:14">
      <c r="A15" s="6" t="s">
        <v>48</v>
      </c>
      <c r="B15" s="6">
        <v>5300</v>
      </c>
      <c r="C15" s="8">
        <v>0.22115431290000001</v>
      </c>
      <c r="D15" s="10">
        <v>0.5</v>
      </c>
      <c r="E15" s="10">
        <v>46.66</v>
      </c>
      <c r="F15" s="10">
        <v>0.6</v>
      </c>
      <c r="G15" s="10">
        <v>0.13500000000000001</v>
      </c>
      <c r="H15" s="6">
        <v>1</v>
      </c>
      <c r="I15" s="10">
        <f t="shared" si="7"/>
        <v>0.6</v>
      </c>
      <c r="J15" s="10">
        <f t="shared" si="8"/>
        <v>0.13500000000000001</v>
      </c>
      <c r="K15" s="6">
        <v>186</v>
      </c>
      <c r="L15" s="6">
        <f t="shared" si="2"/>
        <v>530</v>
      </c>
      <c r="M15" s="6">
        <f t="shared" si="3"/>
        <v>1</v>
      </c>
      <c r="N15" s="13">
        <f t="shared" si="4"/>
        <v>0.2</v>
      </c>
    </row>
    <row r="16" spans="1:14">
      <c r="A16" s="6" t="s">
        <v>48</v>
      </c>
      <c r="B16" s="6">
        <v>1400</v>
      </c>
      <c r="C16" s="8">
        <v>1.0957264931999999</v>
      </c>
      <c r="D16" s="10">
        <v>0.88700000000000001</v>
      </c>
      <c r="E16" s="10">
        <v>46.66</v>
      </c>
      <c r="F16" s="10">
        <v>1.93</v>
      </c>
      <c r="G16" s="10">
        <v>0.497</v>
      </c>
      <c r="H16" s="6">
        <v>1</v>
      </c>
      <c r="I16" s="10">
        <f t="shared" si="7"/>
        <v>1.93</v>
      </c>
      <c r="J16" s="10">
        <f t="shared" si="8"/>
        <v>0.497</v>
      </c>
      <c r="K16" s="6">
        <v>4767</v>
      </c>
      <c r="L16" s="6">
        <f t="shared" si="2"/>
        <v>4661</v>
      </c>
      <c r="M16" s="6">
        <f t="shared" si="3"/>
        <v>20</v>
      </c>
      <c r="N16" s="13">
        <f t="shared" si="4"/>
        <v>5.0999999999999996</v>
      </c>
    </row>
    <row r="17" spans="1:14">
      <c r="A17" s="6" t="s">
        <v>48</v>
      </c>
      <c r="B17" s="6">
        <v>7400</v>
      </c>
      <c r="C17" s="8">
        <v>2.9041251800000001E-2</v>
      </c>
      <c r="D17" s="10">
        <v>0.223</v>
      </c>
      <c r="E17" s="10">
        <v>46.66</v>
      </c>
      <c r="F17" s="10">
        <v>1.38</v>
      </c>
      <c r="G17" s="10">
        <v>0.109</v>
      </c>
      <c r="H17" s="6">
        <v>1</v>
      </c>
      <c r="I17" s="10">
        <f t="shared" si="7"/>
        <v>1.38</v>
      </c>
      <c r="J17" s="10">
        <f t="shared" si="8"/>
        <v>0.109</v>
      </c>
      <c r="K17" s="6">
        <v>21</v>
      </c>
      <c r="L17" s="6">
        <f t="shared" si="2"/>
        <v>31</v>
      </c>
      <c r="M17" s="6">
        <f t="shared" si="3"/>
        <v>0</v>
      </c>
      <c r="N17" s="13">
        <f t="shared" si="4"/>
        <v>0</v>
      </c>
    </row>
    <row r="18" spans="1:14">
      <c r="A18" s="6" t="s">
        <v>48</v>
      </c>
      <c r="B18" s="6">
        <v>7400</v>
      </c>
      <c r="C18" s="8">
        <v>3.63946702E-2</v>
      </c>
      <c r="D18" s="10">
        <v>0.223</v>
      </c>
      <c r="E18" s="10">
        <v>46.66</v>
      </c>
      <c r="F18" s="10">
        <v>1.38</v>
      </c>
      <c r="G18" s="10">
        <v>0.109</v>
      </c>
      <c r="H18" s="6">
        <v>1</v>
      </c>
      <c r="I18" s="10">
        <f t="shared" si="7"/>
        <v>1.38</v>
      </c>
      <c r="J18" s="10">
        <f t="shared" si="8"/>
        <v>0.109</v>
      </c>
      <c r="K18" s="6">
        <v>26</v>
      </c>
      <c r="L18" s="6">
        <f t="shared" si="2"/>
        <v>39</v>
      </c>
      <c r="M18" s="6">
        <f t="shared" si="3"/>
        <v>0</v>
      </c>
      <c r="N18" s="13">
        <f t="shared" si="4"/>
        <v>0</v>
      </c>
    </row>
    <row r="19" spans="1:14">
      <c r="A19" s="6" t="s">
        <v>48</v>
      </c>
      <c r="B19" s="6">
        <v>3200</v>
      </c>
      <c r="C19" s="8">
        <v>0.57289452129999996</v>
      </c>
      <c r="D19" s="10">
        <v>0.4</v>
      </c>
      <c r="E19" s="10">
        <v>46.66</v>
      </c>
      <c r="F19" s="10">
        <v>1.2</v>
      </c>
      <c r="G19" s="10">
        <v>6.4000000000000001E-2</v>
      </c>
      <c r="H19" s="6">
        <v>1</v>
      </c>
      <c r="I19" s="10">
        <f t="shared" si="7"/>
        <v>1.2</v>
      </c>
      <c r="J19" s="10">
        <f t="shared" si="8"/>
        <v>6.4000000000000001E-2</v>
      </c>
      <c r="K19" s="6">
        <v>1762</v>
      </c>
      <c r="L19" s="6">
        <f t="shared" si="2"/>
        <v>1099</v>
      </c>
      <c r="M19" s="6">
        <f t="shared" si="3"/>
        <v>3</v>
      </c>
      <c r="N19" s="13">
        <f t="shared" si="4"/>
        <v>0.2</v>
      </c>
    </row>
    <row r="20" spans="1:14">
      <c r="A20" s="6" t="s">
        <v>48</v>
      </c>
      <c r="B20" s="6">
        <v>4340</v>
      </c>
      <c r="C20" s="8">
        <v>7.1074770999999997E-3</v>
      </c>
      <c r="D20" s="10">
        <v>0.41299999999999998</v>
      </c>
      <c r="E20" s="10">
        <v>46.66</v>
      </c>
      <c r="F20" s="10">
        <v>0.7</v>
      </c>
      <c r="G20" s="10">
        <v>0.09</v>
      </c>
      <c r="H20" s="6">
        <v>1</v>
      </c>
      <c r="I20" s="10">
        <f t="shared" si="7"/>
        <v>0.7</v>
      </c>
      <c r="J20" s="10">
        <f t="shared" si="8"/>
        <v>0.09</v>
      </c>
      <c r="K20" s="6">
        <v>2243</v>
      </c>
      <c r="L20" s="6">
        <f t="shared" si="2"/>
        <v>14</v>
      </c>
      <c r="M20" s="6">
        <f t="shared" si="3"/>
        <v>0</v>
      </c>
      <c r="N20" s="13">
        <f t="shared" si="4"/>
        <v>0</v>
      </c>
    </row>
    <row r="21" spans="1:14">
      <c r="A21" s="6" t="s">
        <v>48</v>
      </c>
      <c r="B21" s="6">
        <v>4340</v>
      </c>
      <c r="C21" s="8">
        <v>9.9572849999999997E-3</v>
      </c>
      <c r="D21" s="10">
        <v>0.41299999999999998</v>
      </c>
      <c r="E21" s="10">
        <v>46.66</v>
      </c>
      <c r="F21" s="10">
        <v>0.7</v>
      </c>
      <c r="G21" s="10">
        <v>0.09</v>
      </c>
      <c r="H21" s="6">
        <v>1</v>
      </c>
      <c r="I21" s="10">
        <f t="shared" si="7"/>
        <v>0.7</v>
      </c>
      <c r="J21" s="10">
        <f t="shared" si="8"/>
        <v>0.09</v>
      </c>
      <c r="K21" s="6">
        <v>42</v>
      </c>
      <c r="L21" s="6">
        <f t="shared" si="2"/>
        <v>20</v>
      </c>
      <c r="M21" s="6">
        <f t="shared" si="3"/>
        <v>0</v>
      </c>
      <c r="N21" s="13">
        <f t="shared" si="4"/>
        <v>0</v>
      </c>
    </row>
    <row r="22" spans="1:14">
      <c r="A22" s="6" t="s">
        <v>48</v>
      </c>
      <c r="B22" s="6">
        <v>3200</v>
      </c>
      <c r="C22" s="8">
        <v>0.1959597837</v>
      </c>
      <c r="D22" s="10">
        <v>0.4</v>
      </c>
      <c r="E22" s="10">
        <v>46.66</v>
      </c>
      <c r="F22" s="10">
        <v>1.2</v>
      </c>
      <c r="G22" s="10">
        <v>6.4000000000000001E-2</v>
      </c>
      <c r="H22" s="6">
        <v>1</v>
      </c>
      <c r="I22" s="10">
        <f t="shared" si="7"/>
        <v>1.2</v>
      </c>
      <c r="J22" s="10">
        <f t="shared" si="8"/>
        <v>6.4000000000000001E-2</v>
      </c>
      <c r="K22" s="6">
        <v>132</v>
      </c>
      <c r="L22" s="6">
        <f t="shared" si="2"/>
        <v>376</v>
      </c>
      <c r="M22" s="6">
        <f t="shared" si="3"/>
        <v>1</v>
      </c>
      <c r="N22" s="13">
        <f t="shared" si="4"/>
        <v>0.1</v>
      </c>
    </row>
    <row r="23" spans="1:14">
      <c r="A23" s="6" t="s">
        <v>48</v>
      </c>
      <c r="B23" s="6">
        <v>3200</v>
      </c>
      <c r="C23" s="8">
        <v>5.5805785199999999E-2</v>
      </c>
      <c r="D23" s="10">
        <v>0.4</v>
      </c>
      <c r="E23" s="10">
        <v>46.66</v>
      </c>
      <c r="F23" s="10">
        <v>1.2</v>
      </c>
      <c r="G23" s="10">
        <v>6.4000000000000001E-2</v>
      </c>
      <c r="H23" s="6">
        <v>1</v>
      </c>
      <c r="I23" s="10">
        <f t="shared" si="7"/>
        <v>1.2</v>
      </c>
      <c r="J23" s="10">
        <f t="shared" si="8"/>
        <v>6.4000000000000001E-2</v>
      </c>
      <c r="K23" s="6">
        <v>38</v>
      </c>
      <c r="L23" s="6">
        <f t="shared" si="2"/>
        <v>107</v>
      </c>
      <c r="M23" s="6">
        <f t="shared" si="3"/>
        <v>0</v>
      </c>
      <c r="N23" s="13">
        <f t="shared" si="4"/>
        <v>0</v>
      </c>
    </row>
    <row r="24" spans="1:14">
      <c r="A24" s="6" t="s">
        <v>48</v>
      </c>
      <c r="B24" s="6">
        <v>3200</v>
      </c>
      <c r="C24" s="8">
        <v>0.55031132250000003</v>
      </c>
      <c r="D24" s="10">
        <v>0.4</v>
      </c>
      <c r="E24" s="10">
        <v>46.66</v>
      </c>
      <c r="F24" s="10">
        <v>1.2</v>
      </c>
      <c r="G24" s="10">
        <v>6.4000000000000001E-2</v>
      </c>
      <c r="H24" s="6">
        <v>1</v>
      </c>
      <c r="I24" s="10">
        <f t="shared" si="7"/>
        <v>1.2</v>
      </c>
      <c r="J24" s="10">
        <f t="shared" si="8"/>
        <v>6.4000000000000001E-2</v>
      </c>
      <c r="K24" s="6">
        <v>416</v>
      </c>
      <c r="L24" s="6">
        <f t="shared" si="2"/>
        <v>1056</v>
      </c>
      <c r="M24" s="6">
        <f t="shared" si="3"/>
        <v>3</v>
      </c>
      <c r="N24" s="13">
        <f t="shared" si="4"/>
        <v>0.1</v>
      </c>
    </row>
    <row r="25" spans="1:14">
      <c r="A25" s="6" t="s">
        <v>48</v>
      </c>
      <c r="B25" s="6">
        <v>4340</v>
      </c>
      <c r="C25" s="8">
        <v>9.8950766000000002E-3</v>
      </c>
      <c r="D25" s="10">
        <v>0.41299999999999998</v>
      </c>
      <c r="E25" s="10">
        <v>46.66</v>
      </c>
      <c r="F25" s="10">
        <v>0.7</v>
      </c>
      <c r="G25" s="10">
        <v>0.09</v>
      </c>
      <c r="H25" s="6">
        <v>1</v>
      </c>
      <c r="I25" s="10">
        <f t="shared" si="7"/>
        <v>0.7</v>
      </c>
      <c r="J25" s="10">
        <f t="shared" si="8"/>
        <v>0.09</v>
      </c>
      <c r="K25" s="6">
        <v>50</v>
      </c>
      <c r="L25" s="6">
        <f t="shared" si="2"/>
        <v>20</v>
      </c>
      <c r="M25" s="6">
        <f t="shared" si="3"/>
        <v>0</v>
      </c>
      <c r="N25" s="13">
        <f t="shared" si="4"/>
        <v>0</v>
      </c>
    </row>
    <row r="26" spans="1:14">
      <c r="A26" s="6" t="s">
        <v>48</v>
      </c>
      <c r="B26" s="6">
        <v>1400</v>
      </c>
      <c r="C26" s="8">
        <v>0.2033686898</v>
      </c>
      <c r="D26" s="10">
        <v>0.88700000000000001</v>
      </c>
      <c r="E26" s="10">
        <v>46.66</v>
      </c>
      <c r="F26" s="10">
        <v>1.93</v>
      </c>
      <c r="G26" s="10">
        <v>0.497</v>
      </c>
      <c r="H26" s="6">
        <v>1</v>
      </c>
      <c r="I26" s="10">
        <f t="shared" si="7"/>
        <v>1.93</v>
      </c>
      <c r="J26" s="10">
        <f t="shared" si="8"/>
        <v>0.497</v>
      </c>
      <c r="K26" s="6">
        <v>482</v>
      </c>
      <c r="L26" s="6">
        <f t="shared" si="2"/>
        <v>865</v>
      </c>
      <c r="M26" s="6">
        <f t="shared" si="3"/>
        <v>4</v>
      </c>
      <c r="N26" s="13">
        <f t="shared" si="4"/>
        <v>0.9</v>
      </c>
    </row>
    <row r="27" spans="1:14">
      <c r="A27" s="6" t="s">
        <v>48</v>
      </c>
      <c r="B27" s="6">
        <v>1400</v>
      </c>
      <c r="C27" s="8">
        <v>2.1359537570999998</v>
      </c>
      <c r="D27" s="10">
        <v>0.89</v>
      </c>
      <c r="E27" s="10">
        <v>46.66</v>
      </c>
      <c r="F27" s="10">
        <v>1.93</v>
      </c>
      <c r="G27" s="10">
        <v>0.497</v>
      </c>
      <c r="H27" s="6">
        <v>1</v>
      </c>
      <c r="I27" s="10">
        <f t="shared" si="7"/>
        <v>1.93</v>
      </c>
      <c r="J27" s="10">
        <f t="shared" si="8"/>
        <v>0.497</v>
      </c>
      <c r="K27" s="6">
        <v>8386</v>
      </c>
      <c r="L27" s="6">
        <f t="shared" si="2"/>
        <v>9118</v>
      </c>
      <c r="M27" s="6">
        <f t="shared" si="3"/>
        <v>39</v>
      </c>
      <c r="N27" s="13">
        <f t="shared" si="4"/>
        <v>10</v>
      </c>
    </row>
    <row r="28" spans="1:14">
      <c r="A28" s="6" t="s">
        <v>48</v>
      </c>
      <c r="B28" s="6">
        <v>1200</v>
      </c>
      <c r="C28" s="8">
        <v>3.1420186000000001E-3</v>
      </c>
      <c r="D28" s="10">
        <v>0.34699999999999998</v>
      </c>
      <c r="E28" s="10">
        <v>46.66</v>
      </c>
      <c r="F28" s="10">
        <v>2.23</v>
      </c>
      <c r="G28" s="10">
        <v>0.316</v>
      </c>
      <c r="H28" s="6">
        <v>1</v>
      </c>
      <c r="I28" s="10">
        <f t="shared" si="7"/>
        <v>2.23</v>
      </c>
      <c r="J28" s="10">
        <f t="shared" si="8"/>
        <v>0.316</v>
      </c>
      <c r="K28" s="6">
        <v>79</v>
      </c>
      <c r="L28" s="6">
        <f t="shared" si="2"/>
        <v>5</v>
      </c>
      <c r="M28" s="6">
        <f t="shared" si="3"/>
        <v>0</v>
      </c>
      <c r="N28" s="13">
        <f t="shared" si="4"/>
        <v>0</v>
      </c>
    </row>
    <row r="29" spans="1:14">
      <c r="A29" s="6" t="s">
        <v>48</v>
      </c>
      <c r="B29" s="6">
        <v>1300</v>
      </c>
      <c r="C29" s="8">
        <v>4.5909217000000002E-2</v>
      </c>
      <c r="D29" s="10">
        <v>0.67700000000000005</v>
      </c>
      <c r="E29" s="10">
        <v>46.66</v>
      </c>
      <c r="F29" s="10">
        <v>2.1</v>
      </c>
      <c r="G29" s="10">
        <v>0.51600000000000001</v>
      </c>
      <c r="H29" s="6">
        <v>1</v>
      </c>
      <c r="I29" s="10">
        <f t="shared" si="7"/>
        <v>2.1</v>
      </c>
      <c r="J29" s="10">
        <f t="shared" si="8"/>
        <v>0.51600000000000001</v>
      </c>
      <c r="K29" s="6">
        <v>7236</v>
      </c>
      <c r="L29" s="6">
        <f t="shared" si="2"/>
        <v>149</v>
      </c>
      <c r="M29" s="6">
        <f t="shared" si="3"/>
        <v>1</v>
      </c>
      <c r="N29" s="13">
        <f t="shared" si="4"/>
        <v>0.2</v>
      </c>
    </row>
    <row r="30" spans="1:14">
      <c r="A30" s="6" t="s">
        <v>48</v>
      </c>
      <c r="B30" s="6">
        <v>1300</v>
      </c>
      <c r="C30" s="8">
        <v>6.0695041999999999E-3</v>
      </c>
      <c r="D30" s="10">
        <v>0.66200000000000003</v>
      </c>
      <c r="E30" s="10">
        <v>46.66</v>
      </c>
      <c r="F30" s="10">
        <v>2.1</v>
      </c>
      <c r="G30" s="10">
        <v>0.51600000000000001</v>
      </c>
      <c r="H30" s="6">
        <v>1</v>
      </c>
      <c r="I30" s="10">
        <f t="shared" si="7"/>
        <v>2.1</v>
      </c>
      <c r="J30" s="10">
        <f t="shared" si="8"/>
        <v>0.51600000000000001</v>
      </c>
      <c r="K30" s="6">
        <v>9711</v>
      </c>
      <c r="L30" s="6">
        <f t="shared" si="2"/>
        <v>19</v>
      </c>
      <c r="M30" s="6">
        <f t="shared" si="3"/>
        <v>0</v>
      </c>
      <c r="N30" s="13">
        <f t="shared" si="4"/>
        <v>0</v>
      </c>
    </row>
    <row r="31" spans="1:14">
      <c r="A31" s="6" t="s">
        <v>48</v>
      </c>
      <c r="B31" s="6">
        <v>8140</v>
      </c>
      <c r="C31" s="8">
        <v>0.16827359859999999</v>
      </c>
      <c r="D31" s="10">
        <v>0.74</v>
      </c>
      <c r="E31" s="10">
        <v>46.66</v>
      </c>
      <c r="F31" s="10">
        <v>1.18</v>
      </c>
      <c r="G31" s="10">
        <v>0.48</v>
      </c>
      <c r="H31" s="6">
        <v>1</v>
      </c>
      <c r="I31" s="10">
        <f t="shared" si="7"/>
        <v>1.18</v>
      </c>
      <c r="J31" s="10">
        <f t="shared" si="8"/>
        <v>0.48</v>
      </c>
      <c r="K31" s="6">
        <v>379</v>
      </c>
      <c r="L31" s="6">
        <f t="shared" si="2"/>
        <v>597</v>
      </c>
      <c r="M31" s="6">
        <f t="shared" si="3"/>
        <v>2</v>
      </c>
      <c r="N31" s="13">
        <f t="shared" si="4"/>
        <v>0.6</v>
      </c>
    </row>
    <row r="32" spans="1:14">
      <c r="A32" s="6" t="s">
        <v>48</v>
      </c>
      <c r="B32" s="6">
        <v>1300</v>
      </c>
      <c r="C32" s="8">
        <v>9.9718923000000001E-3</v>
      </c>
      <c r="D32" s="10">
        <v>0.67700000000000005</v>
      </c>
      <c r="E32" s="10">
        <v>46.66</v>
      </c>
      <c r="F32" s="10">
        <v>2.1</v>
      </c>
      <c r="G32" s="10">
        <v>0.51600000000000001</v>
      </c>
      <c r="H32" s="6">
        <v>1</v>
      </c>
      <c r="I32" s="10">
        <f t="shared" si="7"/>
        <v>2.1</v>
      </c>
      <c r="J32" s="10">
        <f t="shared" si="8"/>
        <v>0.51600000000000001</v>
      </c>
      <c r="K32" s="6">
        <v>23</v>
      </c>
      <c r="L32" s="6">
        <f t="shared" si="2"/>
        <v>32</v>
      </c>
      <c r="M32" s="6">
        <f t="shared" si="3"/>
        <v>0</v>
      </c>
      <c r="N32" s="13">
        <f t="shared" si="4"/>
        <v>0</v>
      </c>
    </row>
    <row r="33" spans="1:14">
      <c r="A33" s="6" t="s">
        <v>48</v>
      </c>
      <c r="B33" s="6">
        <v>8140</v>
      </c>
      <c r="C33" s="8">
        <v>9.1703830000000001E-4</v>
      </c>
      <c r="D33" s="10">
        <v>0.70299999999999996</v>
      </c>
      <c r="E33" s="10">
        <v>46.66</v>
      </c>
      <c r="F33" s="10">
        <v>1.18</v>
      </c>
      <c r="G33" s="10">
        <v>0.48</v>
      </c>
      <c r="H33" s="6">
        <v>1</v>
      </c>
      <c r="I33" s="10">
        <f t="shared" si="7"/>
        <v>1.18</v>
      </c>
      <c r="J33" s="10">
        <f t="shared" si="8"/>
        <v>0.48</v>
      </c>
      <c r="K33" s="6">
        <v>2670</v>
      </c>
      <c r="L33" s="6">
        <f t="shared" si="2"/>
        <v>3</v>
      </c>
      <c r="M33" s="6">
        <f t="shared" si="3"/>
        <v>0</v>
      </c>
      <c r="N33" s="13">
        <f t="shared" si="4"/>
        <v>0</v>
      </c>
    </row>
    <row r="34" spans="1:14">
      <c r="A34" s="6" t="s">
        <v>48</v>
      </c>
      <c r="B34" s="6">
        <v>1200</v>
      </c>
      <c r="C34" s="8">
        <v>3.629204E-4</v>
      </c>
      <c r="D34" s="10">
        <v>0.30399999999999999</v>
      </c>
      <c r="E34" s="10">
        <v>46.66</v>
      </c>
      <c r="F34" s="10">
        <v>2.23</v>
      </c>
      <c r="G34" s="10">
        <v>0.316</v>
      </c>
      <c r="H34" s="6">
        <v>1</v>
      </c>
      <c r="I34" s="10">
        <f t="shared" si="7"/>
        <v>2.23</v>
      </c>
      <c r="J34" s="10">
        <f t="shared" si="8"/>
        <v>0.316</v>
      </c>
      <c r="K34" s="6">
        <v>1764</v>
      </c>
      <c r="L34" s="6">
        <f t="shared" si="2"/>
        <v>1</v>
      </c>
      <c r="M34" s="6">
        <f t="shared" si="3"/>
        <v>0</v>
      </c>
      <c r="N34" s="13">
        <f t="shared" si="4"/>
        <v>0</v>
      </c>
    </row>
    <row r="35" spans="1:14">
      <c r="C35" s="8">
        <f>SUM(C2:C34)</f>
        <v>8.7374101444000001</v>
      </c>
      <c r="M35" s="6">
        <f>SUM(M2:M34)</f>
        <v>85</v>
      </c>
      <c r="N35" s="13">
        <f>SUM(N2:N34)</f>
        <v>19</v>
      </c>
    </row>
  </sheetData>
  <pageMargins left="0.7" right="0.7" top="0.75" bottom="0.75" header="0.3" footer="0.3"/>
  <pageSetup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Project Credit</vt:lpstr>
      <vt:lpstr>Retention Efficiency Calcs</vt:lpstr>
      <vt:lpstr>1 FM 237139</vt:lpstr>
      <vt:lpstr>2 FM 237454</vt:lpstr>
      <vt:lpstr>3 FM 237447</vt:lpstr>
      <vt:lpstr>4 FM 237447</vt:lpstr>
      <vt:lpstr>5 FM 237447</vt:lpstr>
      <vt:lpstr>6 FM 237482</vt:lpstr>
      <vt:lpstr>7 FM 237453</vt:lpstr>
      <vt:lpstr>8 FM 237453</vt:lpstr>
      <vt:lpstr>9 FM 237609</vt:lpstr>
      <vt:lpstr>10 FM 237609</vt:lpstr>
      <vt:lpstr>11 FM 237609</vt:lpstr>
      <vt:lpstr>12 FM 237712</vt:lpstr>
      <vt:lpstr>13 FM 422691-01</vt:lpstr>
      <vt:lpstr>14 Street Sweeping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2011-09-07T18:28:13Z</cp:lastPrinted>
  <dcterms:created xsi:type="dcterms:W3CDTF">2010-09-27T19:59:25Z</dcterms:created>
  <dcterms:modified xsi:type="dcterms:W3CDTF">2011-12-13T16:08:18Z</dcterms:modified>
</cp:coreProperties>
</file>