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Retention Efficiency Calcs" sheetId="5" r:id="rId2"/>
    <sheet name="1 N Osceola Drive" sheetId="2" r:id="rId3"/>
    <sheet name="2 Datura Drive" sheetId="3" r:id="rId4"/>
    <sheet name="3 Coquina Palms" sheetId="4" r:id="rId5"/>
  </sheets>
  <calcPr calcId="125725"/>
</workbook>
</file>

<file path=xl/calcChain.xml><?xml version="1.0" encoding="utf-8"?>
<calcChain xmlns="http://schemas.openxmlformats.org/spreadsheetml/2006/main">
  <c r="B8" i="5"/>
  <c r="I3" i="1" s="1"/>
  <c r="B3" i="5"/>
  <c r="I2" i="1" s="1"/>
  <c r="F3"/>
  <c r="H4"/>
  <c r="J4" s="1"/>
  <c r="E4"/>
  <c r="G4" s="1"/>
  <c r="N16" i="4"/>
  <c r="N3"/>
  <c r="N4"/>
  <c r="N5"/>
  <c r="N6"/>
  <c r="N7"/>
  <c r="N8"/>
  <c r="N9"/>
  <c r="N10"/>
  <c r="N11"/>
  <c r="N12"/>
  <c r="N13"/>
  <c r="N14"/>
  <c r="N15"/>
  <c r="N2"/>
  <c r="M16"/>
  <c r="M3"/>
  <c r="M4"/>
  <c r="M5"/>
  <c r="M6"/>
  <c r="M7"/>
  <c r="M8"/>
  <c r="M9"/>
  <c r="M10"/>
  <c r="M11"/>
  <c r="M12"/>
  <c r="M13"/>
  <c r="M14"/>
  <c r="M15"/>
  <c r="M2"/>
  <c r="L3"/>
  <c r="L4"/>
  <c r="L5"/>
  <c r="L6"/>
  <c r="L7"/>
  <c r="L8"/>
  <c r="L9"/>
  <c r="L10"/>
  <c r="L11"/>
  <c r="L12"/>
  <c r="L13"/>
  <c r="L14"/>
  <c r="L15"/>
  <c r="L2"/>
  <c r="H3" i="1"/>
  <c r="E3"/>
  <c r="M5" i="3"/>
  <c r="N5"/>
  <c r="N3"/>
  <c r="N4"/>
  <c r="N2"/>
  <c r="M3"/>
  <c r="M4"/>
  <c r="M2"/>
  <c r="L3"/>
  <c r="L4"/>
  <c r="L2"/>
  <c r="H2" i="1"/>
  <c r="E2"/>
  <c r="N2" i="2"/>
  <c r="M2"/>
  <c r="L2"/>
  <c r="J11" i="4"/>
  <c r="I11"/>
  <c r="J7"/>
  <c r="I7"/>
  <c r="J6"/>
  <c r="I6"/>
  <c r="J4"/>
  <c r="I4"/>
  <c r="J3"/>
  <c r="I3"/>
  <c r="J2"/>
  <c r="I2"/>
  <c r="J4" i="3"/>
  <c r="I4"/>
  <c r="J2"/>
  <c r="I2"/>
  <c r="J2" i="2"/>
  <c r="I2"/>
  <c r="D2" i="1"/>
  <c r="J5" i="4"/>
  <c r="J8"/>
  <c r="J9"/>
  <c r="J10"/>
  <c r="J12"/>
  <c r="J13"/>
  <c r="J14"/>
  <c r="J15"/>
  <c r="I5"/>
  <c r="I8"/>
  <c r="I9"/>
  <c r="I10"/>
  <c r="I12"/>
  <c r="I13"/>
  <c r="I14"/>
  <c r="I15"/>
  <c r="C16"/>
  <c r="D4" i="1" s="1"/>
  <c r="J3" i="3"/>
  <c r="I3"/>
  <c r="C5"/>
  <c r="D3" i="1" s="1"/>
  <c r="F2" l="1"/>
  <c r="G2" s="1"/>
  <c r="G3"/>
  <c r="J3"/>
  <c r="J2"/>
  <c r="G7" l="1"/>
  <c r="J7"/>
</calcChain>
</file>

<file path=xl/sharedStrings.xml><?xml version="1.0" encoding="utf-8"?>
<sst xmlns="http://schemas.openxmlformats.org/spreadsheetml/2006/main" count="88" uniqueCount="39">
  <si>
    <t>Project Number</t>
  </si>
  <si>
    <t>Project Name</t>
  </si>
  <si>
    <t>N. Osceola Dive.</t>
  </si>
  <si>
    <t>Datura Drive</t>
  </si>
  <si>
    <t>Coquina Palms Subdivision</t>
  </si>
  <si>
    <t>Project Type</t>
  </si>
  <si>
    <t>IHB-1</t>
  </si>
  <si>
    <t>IHB-2</t>
  </si>
  <si>
    <t>IHB-3</t>
  </si>
  <si>
    <t>Exfiltration Trench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</si>
  <si>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</si>
  <si>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</si>
  <si>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</si>
  <si>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</si>
  <si>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</si>
  <si>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</si>
  <si>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</si>
  <si>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</si>
  <si>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</si>
  <si>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</si>
  <si>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</si>
  <si>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</si>
  <si>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AVG_ANNUAL</t>
  </si>
  <si>
    <t>Acres</t>
  </si>
  <si>
    <t>Entity</t>
  </si>
  <si>
    <t>Indian Harbour Beach</t>
  </si>
  <si>
    <t>EMC TN</t>
  </si>
  <si>
    <t>EMC TP</t>
  </si>
  <si>
    <t>Annual Runoff (m3)</t>
  </si>
  <si>
    <t>TN Load (lbs/yr)</t>
  </si>
  <si>
    <t>TP Load (lbs/yr)</t>
  </si>
  <si>
    <t>Brevard</t>
  </si>
  <si>
    <t>GRID_CODE</t>
  </si>
  <si>
    <t>TN (lbs/yr)</t>
  </si>
  <si>
    <t>TP (lbs/yr)</t>
  </si>
  <si>
    <t>Total Credit</t>
  </si>
  <si>
    <t>100% Retention</t>
  </si>
  <si>
    <t>inches retention</t>
  </si>
  <si>
    <t>efficiency</t>
  </si>
</sst>
</file>

<file path=xl/styles.xml><?xml version="1.0" encoding="utf-8"?>
<styleSheet xmlns="http://schemas.openxmlformats.org/spreadsheetml/2006/main">
  <numFmts count="4">
    <numFmt numFmtId="164" formatCode="0.00000000000"/>
    <numFmt numFmtId="165" formatCode="0.0000000000"/>
    <numFmt numFmtId="166" formatCode="0.000"/>
    <numFmt numFmtId="167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</cellStyleXfs>
  <cellXfs count="28">
    <xf numFmtId="0" fontId="0" fillId="0" borderId="0" xfId="0"/>
    <xf numFmtId="0" fontId="21" fillId="0" borderId="10" xfId="42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" fillId="0" borderId="0" xfId="0" applyFont="1"/>
    <xf numFmtId="167" fontId="1" fillId="0" borderId="10" xfId="0" applyNumberFormat="1" applyFont="1" applyBorder="1"/>
    <xf numFmtId="1" fontId="0" fillId="0" borderId="0" xfId="0" applyNumberFormat="1" applyAlignment="1">
      <alignment horizontal="center" wrapText="1"/>
    </xf>
    <xf numFmtId="164" fontId="0" fillId="0" borderId="0" xfId="0" applyNumberFormat="1"/>
    <xf numFmtId="1" fontId="0" fillId="0" borderId="0" xfId="0" applyNumberFormat="1"/>
    <xf numFmtId="166" fontId="0" fillId="0" borderId="0" xfId="0" applyNumberFormat="1"/>
    <xf numFmtId="165" fontId="0" fillId="0" borderId="0" xfId="0" applyNumberFormat="1"/>
    <xf numFmtId="0" fontId="22" fillId="0" borderId="10" xfId="42" applyFont="1" applyFill="1" applyBorder="1" applyAlignment="1">
      <alignment horizontal="center" wrapText="1"/>
    </xf>
    <xf numFmtId="0" fontId="20" fillId="33" borderId="10" xfId="42" applyFont="1" applyFill="1" applyBorder="1" applyAlignment="1">
      <alignment horizontal="center" wrapText="1"/>
    </xf>
    <xf numFmtId="0" fontId="0" fillId="0" borderId="0" xfId="0"/>
    <xf numFmtId="0" fontId="1" fillId="0" borderId="10" xfId="0" applyFont="1" applyBorder="1"/>
    <xf numFmtId="0" fontId="16" fillId="0" borderId="0" xfId="0" applyFont="1"/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7" fontId="16" fillId="0" borderId="0" xfId="0" applyNumberFormat="1" applyFont="1"/>
    <xf numFmtId="167" fontId="1" fillId="0" borderId="10" xfId="0" applyNumberFormat="1" applyFont="1" applyFill="1" applyBorder="1"/>
    <xf numFmtId="0" fontId="1" fillId="0" borderId="10" xfId="0" applyFont="1" applyFill="1" applyBorder="1"/>
    <xf numFmtId="167" fontId="0" fillId="0" borderId="0" xfId="0" applyNumberFormat="1"/>
    <xf numFmtId="1" fontId="1" fillId="0" borderId="10" xfId="0" applyNumberFormat="1" applyFont="1" applyBorder="1"/>
    <xf numFmtId="1" fontId="1" fillId="0" borderId="10" xfId="0" applyNumberFormat="1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zoomScaleNormal="100" workbookViewId="0">
      <selection activeCell="B13" sqref="B12:B13"/>
    </sheetView>
  </sheetViews>
  <sheetFormatPr defaultRowHeight="15"/>
  <cols>
    <col min="1" max="1" width="9.85546875" style="4" customWidth="1"/>
    <col min="2" max="2" width="25.140625" style="4" bestFit="1" customWidth="1"/>
    <col min="3" max="3" width="22.28515625" style="4" customWidth="1"/>
    <col min="4" max="4" width="9.140625" style="4"/>
    <col min="5" max="6" width="14.140625" style="4" customWidth="1"/>
    <col min="7" max="7" width="11.28515625" style="4" customWidth="1"/>
    <col min="8" max="8" width="12.28515625" style="4" bestFit="1" customWidth="1"/>
    <col min="9" max="9" width="14.42578125" style="4" customWidth="1"/>
    <col min="10" max="10" width="11.28515625" style="4" customWidth="1"/>
    <col min="11" max="16384" width="9.140625" style="4"/>
  </cols>
  <sheetData>
    <row r="1" spans="1:10" s="2" customFormat="1" ht="30">
      <c r="A1" s="12" t="s">
        <v>0</v>
      </c>
      <c r="B1" s="12" t="s">
        <v>1</v>
      </c>
      <c r="C1" s="12" t="s">
        <v>5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</row>
    <row r="2" spans="1:10">
      <c r="A2" s="1" t="s">
        <v>6</v>
      </c>
      <c r="B2" s="1" t="s">
        <v>2</v>
      </c>
      <c r="C2" s="11" t="s">
        <v>9</v>
      </c>
      <c r="D2" s="5">
        <f>'1 N Osceola Drive'!C2</f>
        <v>8.6161747651000002</v>
      </c>
      <c r="E2" s="14">
        <f>'1 N Osceola Drive'!M2</f>
        <v>79</v>
      </c>
      <c r="F2" s="26">
        <f>'Retention Efficiency Calcs'!B3</f>
        <v>34</v>
      </c>
      <c r="G2" s="14">
        <f t="shared" ref="G2:G3" si="0">ROUND(E2*F2/100,0)</f>
        <v>27</v>
      </c>
      <c r="H2" s="14">
        <f>'1 N Osceola Drive'!N2</f>
        <v>11.2</v>
      </c>
      <c r="I2" s="26">
        <f>'Retention Efficiency Calcs'!B3</f>
        <v>34</v>
      </c>
      <c r="J2" s="14">
        <f t="shared" ref="J2:J3" si="1">ROUND(H2*I2/100,1)</f>
        <v>3.8</v>
      </c>
    </row>
    <row r="3" spans="1:10">
      <c r="A3" s="1" t="s">
        <v>7</v>
      </c>
      <c r="B3" s="1" t="s">
        <v>3</v>
      </c>
      <c r="C3" s="11" t="s">
        <v>9</v>
      </c>
      <c r="D3" s="5">
        <f>'2 Datura Drive'!C5</f>
        <v>0.72658181820000001</v>
      </c>
      <c r="E3" s="14">
        <f>'2 Datura Drive'!M5</f>
        <v>6</v>
      </c>
      <c r="F3" s="26">
        <f>'Retention Efficiency Calcs'!B8</f>
        <v>44</v>
      </c>
      <c r="G3" s="14">
        <f t="shared" si="0"/>
        <v>3</v>
      </c>
      <c r="H3" s="14">
        <f>'2 Datura Drive'!N5</f>
        <v>0.89999999999999991</v>
      </c>
      <c r="I3" s="26">
        <f>'Retention Efficiency Calcs'!B8</f>
        <v>44</v>
      </c>
      <c r="J3" s="14">
        <f t="shared" si="1"/>
        <v>0.4</v>
      </c>
    </row>
    <row r="4" spans="1:10">
      <c r="A4" s="1" t="s">
        <v>8</v>
      </c>
      <c r="B4" s="1" t="s">
        <v>4</v>
      </c>
      <c r="C4" s="11" t="s">
        <v>36</v>
      </c>
      <c r="D4" s="23">
        <f>'3 Coquina Palms'!C16</f>
        <v>6.3111209726999986</v>
      </c>
      <c r="E4" s="24">
        <f>'3 Coquina Palms'!M16</f>
        <v>61</v>
      </c>
      <c r="F4" s="27">
        <v>100</v>
      </c>
      <c r="G4" s="24">
        <f>ROUND(E4*F4/100,0)</f>
        <v>61</v>
      </c>
      <c r="H4" s="24">
        <f>'3 Coquina Palms'!N16</f>
        <v>10.9</v>
      </c>
      <c r="I4" s="27">
        <v>100</v>
      </c>
      <c r="J4" s="24">
        <f>ROUND(H4*I4/100,1)</f>
        <v>10.9</v>
      </c>
    </row>
    <row r="6" spans="1:10">
      <c r="F6" s="16"/>
      <c r="G6" s="17" t="s">
        <v>33</v>
      </c>
      <c r="H6" s="18"/>
      <c r="I6" s="18"/>
      <c r="J6" s="19" t="s">
        <v>34</v>
      </c>
    </row>
    <row r="7" spans="1:10">
      <c r="F7" s="20" t="s">
        <v>35</v>
      </c>
      <c r="G7" s="21">
        <f>SUM(G2:G4)</f>
        <v>91</v>
      </c>
      <c r="H7" s="16"/>
      <c r="I7" s="16"/>
      <c r="J7" s="22">
        <f>SUM(J2:J4)</f>
        <v>15.100000000000001</v>
      </c>
    </row>
  </sheetData>
  <pageMargins left="0.7" right="0.7" top="0.75" bottom="0.75" header="0.3" footer="0.3"/>
  <pageSetup scale="80" orientation="landscape" horizontalDpi="0" verticalDpi="0" r:id="rId1"/>
  <headerFooter>
    <oddHeader>&amp;C&amp;"-,Bold"Banana River Lagoon
Indian Harbour Beach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8" sqref="B8"/>
    </sheetView>
  </sheetViews>
  <sheetFormatPr defaultRowHeight="15"/>
  <cols>
    <col min="1" max="1" width="19.5703125" bestFit="1" customWidth="1"/>
    <col min="3" max="3" width="18.28515625" bestFit="1" customWidth="1"/>
    <col min="4" max="4" width="19.28515625" bestFit="1" customWidth="1"/>
    <col min="7" max="7" width="10.28515625" bestFit="1" customWidth="1"/>
  </cols>
  <sheetData>
    <row r="1" spans="1:3">
      <c r="A1" s="15" t="s">
        <v>6</v>
      </c>
    </row>
    <row r="2" spans="1:3">
      <c r="A2" s="13" t="s">
        <v>37</v>
      </c>
      <c r="B2">
        <v>0.17599999999999999</v>
      </c>
      <c r="C2" s="13"/>
    </row>
    <row r="3" spans="1:3">
      <c r="A3" s="13" t="s">
        <v>38</v>
      </c>
      <c r="B3" s="25">
        <f>ROUND((0.8656*B2^0.5403)*100,0)</f>
        <v>34</v>
      </c>
      <c r="C3" s="13"/>
    </row>
    <row r="4" spans="1:3" s="13" customFormat="1"/>
    <row r="5" spans="1:3" s="13" customFormat="1"/>
    <row r="6" spans="1:3">
      <c r="A6" s="15" t="s">
        <v>7</v>
      </c>
    </row>
    <row r="7" spans="1:3">
      <c r="A7" s="13" t="s">
        <v>37</v>
      </c>
      <c r="B7">
        <v>0.28000000000000003</v>
      </c>
      <c r="C7" s="13"/>
    </row>
    <row r="8" spans="1:3">
      <c r="A8" s="13" t="s">
        <v>38</v>
      </c>
      <c r="B8" s="25">
        <f>ROUND((0.8656*B7^0.5403)*100,0)</f>
        <v>44</v>
      </c>
      <c r="C8" s="13"/>
    </row>
    <row r="9" spans="1:3">
      <c r="A9" s="1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N2" sqref="N2"/>
    </sheetView>
  </sheetViews>
  <sheetFormatPr defaultRowHeight="15"/>
  <cols>
    <col min="1" max="1" width="20.140625" style="8" bestFit="1" customWidth="1"/>
    <col min="2" max="2" width="8" style="8" bestFit="1" customWidth="1"/>
    <col min="3" max="3" width="13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9" width="7.85546875" style="7" bestFit="1" customWidth="1"/>
    <col min="10" max="10" width="7.5703125" style="7" bestFit="1" customWidth="1"/>
    <col min="11" max="11" width="12.42578125" style="8" bestFit="1" customWidth="1"/>
    <col min="12" max="12" width="15.1406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32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25</v>
      </c>
      <c r="B2" s="8">
        <v>1200</v>
      </c>
      <c r="C2" s="10">
        <v>8.6161747651000002</v>
      </c>
      <c r="D2" s="9">
        <v>0.38900000000000001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237839</v>
      </c>
      <c r="L2" s="13">
        <f>ROUND(E2*D2*C2*102.79,0)</f>
        <v>16075</v>
      </c>
      <c r="M2" s="13">
        <f>ROUND(I2*L2*0.002205,0)</f>
        <v>79</v>
      </c>
      <c r="N2" s="13">
        <f>ROUND(J2*L2*0.002205,1)</f>
        <v>11.2</v>
      </c>
    </row>
  </sheetData>
  <pageMargins left="0.7" right="0.7" top="0.75" bottom="0.75" header="0.3" footer="0.3"/>
  <pageSetup scale="7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"/>
  <sheetViews>
    <sheetView zoomScaleNormal="100" workbookViewId="0">
      <selection activeCell="N2" sqref="N2"/>
    </sheetView>
  </sheetViews>
  <sheetFormatPr defaultRowHeight="15"/>
  <cols>
    <col min="1" max="2" width="9.7109375" style="8" customWidth="1"/>
    <col min="3" max="3" width="14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8" bestFit="1" customWidth="1"/>
    <col min="12" max="12" width="14.57031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32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31</v>
      </c>
      <c r="B2" s="8">
        <v>1200</v>
      </c>
      <c r="C2" s="10">
        <v>0.16881905189999999</v>
      </c>
      <c r="D2" s="9">
        <v>0.30399999999999999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2960</v>
      </c>
      <c r="L2" s="13">
        <f>ROUND(E2*D2*C2*102.79,0)</f>
        <v>246</v>
      </c>
      <c r="M2" s="13">
        <f>ROUND(I2*L2*0.002205,0)</f>
        <v>1</v>
      </c>
      <c r="N2" s="13">
        <f>ROUND(J2*L2*0.002205,1)</f>
        <v>0.2</v>
      </c>
    </row>
    <row r="3" spans="1:14">
      <c r="A3" s="8" t="s">
        <v>31</v>
      </c>
      <c r="B3" s="8">
        <v>1200</v>
      </c>
      <c r="C3" s="10">
        <v>3.5975971799999999E-2</v>
      </c>
      <c r="D3" s="9">
        <v>0.30399999999999999</v>
      </c>
      <c r="E3" s="9">
        <v>46.66</v>
      </c>
      <c r="F3" s="9">
        <v>2.23</v>
      </c>
      <c r="G3" s="9">
        <v>0.316</v>
      </c>
      <c r="H3" s="8">
        <v>0</v>
      </c>
      <c r="I3" s="9">
        <f t="shared" ref="I3" si="0">0.7*F3</f>
        <v>1.5609999999999999</v>
      </c>
      <c r="J3" s="9">
        <f t="shared" ref="J3" si="1">0.5*G3</f>
        <v>0.158</v>
      </c>
      <c r="K3" s="8">
        <v>720</v>
      </c>
      <c r="L3" s="13">
        <f t="shared" ref="L3:L4" si="2">ROUND(E3*D3*C3*102.79,0)</f>
        <v>52</v>
      </c>
      <c r="M3" s="13">
        <f t="shared" ref="M3:M4" si="3">ROUND(I3*L3*0.002205,0)</f>
        <v>0</v>
      </c>
      <c r="N3" s="13">
        <f t="shared" ref="N3:N4" si="4">ROUND(J3*L3*0.002205,1)</f>
        <v>0</v>
      </c>
    </row>
    <row r="4" spans="1:14">
      <c r="A4" s="8" t="s">
        <v>31</v>
      </c>
      <c r="B4" s="8">
        <v>1200</v>
      </c>
      <c r="C4" s="10">
        <v>0.52178679449999998</v>
      </c>
      <c r="D4" s="9">
        <v>0.38900000000000001</v>
      </c>
      <c r="E4" s="9">
        <v>46.66</v>
      </c>
      <c r="F4" s="9">
        <v>2.23</v>
      </c>
      <c r="G4" s="9">
        <v>0.316</v>
      </c>
      <c r="H4" s="8">
        <v>1</v>
      </c>
      <c r="I4" s="9">
        <f>F4</f>
        <v>2.23</v>
      </c>
      <c r="J4" s="9">
        <f>G4</f>
        <v>0.316</v>
      </c>
      <c r="K4" s="8">
        <v>12578</v>
      </c>
      <c r="L4" s="13">
        <f t="shared" si="2"/>
        <v>974</v>
      </c>
      <c r="M4" s="13">
        <f t="shared" si="3"/>
        <v>5</v>
      </c>
      <c r="N4" s="13">
        <f t="shared" si="4"/>
        <v>0.7</v>
      </c>
    </row>
    <row r="5" spans="1:14">
      <c r="C5" s="8">
        <f>SUM(C2:C4)</f>
        <v>0.72658181820000001</v>
      </c>
      <c r="M5" s="13">
        <f>SUM(M2:M4)</f>
        <v>6</v>
      </c>
      <c r="N5" s="13">
        <f>SUM(N2:N4)</f>
        <v>0.89999999999999991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6"/>
  <sheetViews>
    <sheetView zoomScaleNormal="100" workbookViewId="0">
      <selection activeCell="N2" sqref="N2"/>
    </sheetView>
  </sheetViews>
  <sheetFormatPr defaultRowHeight="15"/>
  <cols>
    <col min="1" max="2" width="9.7109375" style="8" customWidth="1"/>
    <col min="3" max="3" width="15.140625" style="8" bestFit="1" customWidth="1"/>
    <col min="4" max="4" width="6.85546875" style="7" bestFit="1" customWidth="1"/>
    <col min="5" max="5" width="14.85546875" style="7" bestFit="1" customWidth="1"/>
    <col min="6" max="6" width="9.42578125" style="7" bestFit="1" customWidth="1"/>
    <col min="7" max="7" width="9.140625" style="7" bestFit="1" customWidth="1"/>
    <col min="8" max="8" width="11.28515625" style="8" bestFit="1" customWidth="1"/>
    <col min="9" max="10" width="9" style="7" customWidth="1"/>
    <col min="11" max="11" width="12.42578125" style="8" bestFit="1" customWidth="1"/>
    <col min="12" max="12" width="14.28515625" style="10" customWidth="1"/>
    <col min="13" max="14" width="9.28515625" style="13" bestFit="1" customWidth="1"/>
    <col min="15" max="16384" width="9.140625" style="13"/>
  </cols>
  <sheetData>
    <row r="1" spans="1:14" ht="30">
      <c r="A1" s="8" t="s">
        <v>24</v>
      </c>
      <c r="B1" s="8" t="s">
        <v>17</v>
      </c>
      <c r="C1" s="10" t="s">
        <v>23</v>
      </c>
      <c r="D1" s="7" t="s">
        <v>18</v>
      </c>
      <c r="E1" s="7" t="s">
        <v>22</v>
      </c>
      <c r="F1" s="7" t="s">
        <v>19</v>
      </c>
      <c r="G1" s="7" t="s">
        <v>20</v>
      </c>
      <c r="H1" s="8" t="s">
        <v>32</v>
      </c>
      <c r="I1" s="6" t="s">
        <v>26</v>
      </c>
      <c r="J1" s="6" t="s">
        <v>27</v>
      </c>
      <c r="K1" s="8" t="s">
        <v>21</v>
      </c>
      <c r="L1" s="6" t="s">
        <v>28</v>
      </c>
      <c r="M1" s="6" t="s">
        <v>29</v>
      </c>
      <c r="N1" s="6" t="s">
        <v>30</v>
      </c>
    </row>
    <row r="2" spans="1:14">
      <c r="A2" s="8" t="s">
        <v>31</v>
      </c>
      <c r="B2" s="8">
        <v>1200</v>
      </c>
      <c r="C2" s="10">
        <v>2.9393683800000001E-2</v>
      </c>
      <c r="D2" s="9">
        <v>0.38900000000000001</v>
      </c>
      <c r="E2" s="9">
        <v>46.66</v>
      </c>
      <c r="F2" s="9">
        <v>2.23</v>
      </c>
      <c r="G2" s="9">
        <v>0.316</v>
      </c>
      <c r="H2" s="8">
        <v>1</v>
      </c>
      <c r="I2" s="9">
        <f>F2</f>
        <v>2.23</v>
      </c>
      <c r="J2" s="9">
        <f>G2</f>
        <v>0.316</v>
      </c>
      <c r="K2" s="8">
        <v>237839</v>
      </c>
      <c r="L2" s="13">
        <f>ROUND(E2*D2*C2*102.79,0)</f>
        <v>55</v>
      </c>
      <c r="M2" s="13">
        <f>ROUND(I2*L2*0.002205,0)</f>
        <v>0</v>
      </c>
      <c r="N2" s="13">
        <f>ROUND(J2*L2*0.002205,1)</f>
        <v>0</v>
      </c>
    </row>
    <row r="3" spans="1:14">
      <c r="A3" s="8" t="s">
        <v>31</v>
      </c>
      <c r="B3" s="8">
        <v>3200</v>
      </c>
      <c r="C3" s="10">
        <v>9.9483716000000003E-3</v>
      </c>
      <c r="D3" s="9">
        <v>0.06</v>
      </c>
      <c r="E3" s="9">
        <v>46.66</v>
      </c>
      <c r="F3" s="9">
        <v>1.2</v>
      </c>
      <c r="G3" s="9">
        <v>6.4000000000000001E-2</v>
      </c>
      <c r="H3" s="8">
        <v>1</v>
      </c>
      <c r="I3" s="9">
        <f t="shared" ref="I3:I4" si="0">F3</f>
        <v>1.2</v>
      </c>
      <c r="J3" s="9">
        <f t="shared" ref="J3:J4" si="1">G3</f>
        <v>6.4000000000000001E-2</v>
      </c>
      <c r="K3" s="8">
        <v>46</v>
      </c>
      <c r="L3" s="13">
        <f t="shared" ref="L3:L15" si="2">ROUND(E3*D3*C3*102.79,0)</f>
        <v>3</v>
      </c>
      <c r="M3" s="13">
        <f t="shared" ref="M3:M15" si="3">ROUND(I3*L3*0.002205,0)</f>
        <v>0</v>
      </c>
      <c r="N3" s="13">
        <f t="shared" ref="N3:N15" si="4">ROUND(J3*L3*0.002205,1)</f>
        <v>0</v>
      </c>
    </row>
    <row r="4" spans="1:14">
      <c r="A4" s="8" t="s">
        <v>31</v>
      </c>
      <c r="B4" s="8">
        <v>3200</v>
      </c>
      <c r="C4" s="10">
        <v>5.7856909999999995E-4</v>
      </c>
      <c r="D4" s="9">
        <v>0.06</v>
      </c>
      <c r="E4" s="9">
        <v>46.66</v>
      </c>
      <c r="F4" s="9">
        <v>1.2</v>
      </c>
      <c r="G4" s="9">
        <v>6.4000000000000001E-2</v>
      </c>
      <c r="H4" s="8">
        <v>1</v>
      </c>
      <c r="I4" s="9">
        <f t="shared" si="0"/>
        <v>1.2</v>
      </c>
      <c r="J4" s="9">
        <f t="shared" si="1"/>
        <v>6.4000000000000001E-2</v>
      </c>
      <c r="K4" s="8">
        <v>13</v>
      </c>
      <c r="L4" s="13">
        <f t="shared" si="2"/>
        <v>0</v>
      </c>
      <c r="M4" s="13">
        <f t="shared" si="3"/>
        <v>0</v>
      </c>
      <c r="N4" s="13">
        <f t="shared" si="4"/>
        <v>0</v>
      </c>
    </row>
    <row r="5" spans="1:14">
      <c r="A5" s="8" t="s">
        <v>31</v>
      </c>
      <c r="B5" s="8">
        <v>1200</v>
      </c>
      <c r="C5" s="10">
        <v>2.9360200100000001E-2</v>
      </c>
      <c r="D5" s="9">
        <v>0.22</v>
      </c>
      <c r="E5" s="9">
        <v>46.66</v>
      </c>
      <c r="F5" s="9">
        <v>2.23</v>
      </c>
      <c r="G5" s="9">
        <v>0.316</v>
      </c>
      <c r="H5" s="8">
        <v>0</v>
      </c>
      <c r="I5" s="9">
        <f t="shared" ref="I5:I15" si="5">0.7*F5</f>
        <v>1.5609999999999999</v>
      </c>
      <c r="J5" s="9">
        <f t="shared" ref="J5:J15" si="6">0.5*G5</f>
        <v>0.158</v>
      </c>
      <c r="K5" s="8">
        <v>24</v>
      </c>
      <c r="L5" s="13">
        <f t="shared" si="2"/>
        <v>31</v>
      </c>
      <c r="M5" s="13">
        <f t="shared" si="3"/>
        <v>0</v>
      </c>
      <c r="N5" s="13">
        <f t="shared" si="4"/>
        <v>0</v>
      </c>
    </row>
    <row r="6" spans="1:14">
      <c r="A6" s="8" t="s">
        <v>31</v>
      </c>
      <c r="B6" s="8">
        <v>1200</v>
      </c>
      <c r="C6" s="10">
        <v>6.9457042499999996E-2</v>
      </c>
      <c r="D6" s="9">
        <v>0.22</v>
      </c>
      <c r="E6" s="9">
        <v>46.66</v>
      </c>
      <c r="F6" s="9">
        <v>2.23</v>
      </c>
      <c r="G6" s="9">
        <v>0.316</v>
      </c>
      <c r="H6" s="8">
        <v>1</v>
      </c>
      <c r="I6" s="9">
        <f t="shared" ref="I6:I7" si="7">F6</f>
        <v>2.23</v>
      </c>
      <c r="J6" s="9">
        <f t="shared" ref="J6:J7" si="8">G6</f>
        <v>0.316</v>
      </c>
      <c r="K6" s="8">
        <v>64</v>
      </c>
      <c r="L6" s="13">
        <f t="shared" si="2"/>
        <v>73</v>
      </c>
      <c r="M6" s="13">
        <f t="shared" si="3"/>
        <v>0</v>
      </c>
      <c r="N6" s="13">
        <f t="shared" si="4"/>
        <v>0.1</v>
      </c>
    </row>
    <row r="7" spans="1:14">
      <c r="A7" s="8" t="s">
        <v>31</v>
      </c>
      <c r="B7" s="8">
        <v>1300</v>
      </c>
      <c r="C7" s="10">
        <v>3.9467700000000002E-5</v>
      </c>
      <c r="D7" s="9">
        <v>0.69199999999999995</v>
      </c>
      <c r="E7" s="9">
        <v>46.66</v>
      </c>
      <c r="F7" s="9">
        <v>2.1</v>
      </c>
      <c r="G7" s="9">
        <v>0.51600000000000001</v>
      </c>
      <c r="H7" s="8">
        <v>1</v>
      </c>
      <c r="I7" s="9">
        <f t="shared" si="7"/>
        <v>2.1</v>
      </c>
      <c r="J7" s="9">
        <f t="shared" si="8"/>
        <v>0.51600000000000001</v>
      </c>
      <c r="K7" s="8">
        <v>16</v>
      </c>
      <c r="L7" s="13">
        <f t="shared" si="2"/>
        <v>0</v>
      </c>
      <c r="M7" s="13">
        <f t="shared" si="3"/>
        <v>0</v>
      </c>
      <c r="N7" s="13">
        <f t="shared" si="4"/>
        <v>0</v>
      </c>
    </row>
    <row r="8" spans="1:14">
      <c r="A8" s="8" t="s">
        <v>31</v>
      </c>
      <c r="B8" s="8">
        <v>1300</v>
      </c>
      <c r="C8" s="10">
        <v>0.84879161290000005</v>
      </c>
      <c r="D8" s="9">
        <v>0.69199999999999995</v>
      </c>
      <c r="E8" s="9">
        <v>46.66</v>
      </c>
      <c r="F8" s="9">
        <v>2.1</v>
      </c>
      <c r="G8" s="9">
        <v>0.51600000000000001</v>
      </c>
      <c r="H8" s="8">
        <v>0</v>
      </c>
      <c r="I8" s="9">
        <f t="shared" si="5"/>
        <v>1.47</v>
      </c>
      <c r="J8" s="9">
        <f t="shared" si="6"/>
        <v>0.25800000000000001</v>
      </c>
      <c r="K8" s="8">
        <v>1132</v>
      </c>
      <c r="L8" s="13">
        <f t="shared" si="2"/>
        <v>2817</v>
      </c>
      <c r="M8" s="13">
        <f t="shared" si="3"/>
        <v>9</v>
      </c>
      <c r="N8" s="13">
        <f t="shared" si="4"/>
        <v>1.6</v>
      </c>
    </row>
    <row r="9" spans="1:14">
      <c r="A9" s="8" t="s">
        <v>31</v>
      </c>
      <c r="B9" s="8">
        <v>1300</v>
      </c>
      <c r="C9" s="10">
        <v>4.9042259706999998</v>
      </c>
      <c r="D9" s="9">
        <v>0.63100000000000001</v>
      </c>
      <c r="E9" s="9">
        <v>46.66</v>
      </c>
      <c r="F9" s="9">
        <v>2.1</v>
      </c>
      <c r="G9" s="9">
        <v>0.51600000000000001</v>
      </c>
      <c r="H9" s="8">
        <v>0</v>
      </c>
      <c r="I9" s="9">
        <f t="shared" si="5"/>
        <v>1.47</v>
      </c>
      <c r="J9" s="9">
        <f t="shared" si="6"/>
        <v>0.25800000000000001</v>
      </c>
      <c r="K9" s="8">
        <v>5201</v>
      </c>
      <c r="L9" s="13">
        <f t="shared" si="2"/>
        <v>14842</v>
      </c>
      <c r="M9" s="13">
        <f t="shared" si="3"/>
        <v>48</v>
      </c>
      <c r="N9" s="13">
        <f t="shared" si="4"/>
        <v>8.4</v>
      </c>
    </row>
    <row r="10" spans="1:14">
      <c r="A10" s="8" t="s">
        <v>31</v>
      </c>
      <c r="B10" s="8">
        <v>1300</v>
      </c>
      <c r="C10" s="10">
        <v>2.1117189500000001E-2</v>
      </c>
      <c r="D10" s="9">
        <v>0.63100000000000001</v>
      </c>
      <c r="E10" s="9">
        <v>46.66</v>
      </c>
      <c r="F10" s="9">
        <v>2.1</v>
      </c>
      <c r="G10" s="9">
        <v>0.51600000000000001</v>
      </c>
      <c r="H10" s="8">
        <v>0</v>
      </c>
      <c r="I10" s="9">
        <f t="shared" si="5"/>
        <v>1.47</v>
      </c>
      <c r="J10" s="9">
        <f t="shared" si="6"/>
        <v>0.25800000000000001</v>
      </c>
      <c r="K10" s="8">
        <v>22</v>
      </c>
      <c r="L10" s="13">
        <f t="shared" si="2"/>
        <v>64</v>
      </c>
      <c r="M10" s="13">
        <f t="shared" si="3"/>
        <v>0</v>
      </c>
      <c r="N10" s="13">
        <f t="shared" si="4"/>
        <v>0</v>
      </c>
    </row>
    <row r="11" spans="1:14">
      <c r="A11" s="8" t="s">
        <v>31</v>
      </c>
      <c r="B11" s="8">
        <v>1300</v>
      </c>
      <c r="C11" s="10">
        <v>0.14619580660000001</v>
      </c>
      <c r="D11" s="9">
        <v>0.63100000000000001</v>
      </c>
      <c r="E11" s="9">
        <v>46.66</v>
      </c>
      <c r="F11" s="9">
        <v>2.1</v>
      </c>
      <c r="G11" s="9">
        <v>0.51600000000000001</v>
      </c>
      <c r="H11" s="8">
        <v>1</v>
      </c>
      <c r="I11" s="9">
        <f>F11</f>
        <v>2.1</v>
      </c>
      <c r="J11" s="9">
        <f>G11</f>
        <v>0.51600000000000001</v>
      </c>
      <c r="K11" s="8">
        <v>155</v>
      </c>
      <c r="L11" s="13">
        <f t="shared" si="2"/>
        <v>442</v>
      </c>
      <c r="M11" s="13">
        <f t="shared" si="3"/>
        <v>2</v>
      </c>
      <c r="N11" s="13">
        <f t="shared" si="4"/>
        <v>0.5</v>
      </c>
    </row>
    <row r="12" spans="1:14">
      <c r="A12" s="8" t="s">
        <v>31</v>
      </c>
      <c r="B12" s="8">
        <v>1300</v>
      </c>
      <c r="C12" s="10">
        <v>0.113052483</v>
      </c>
      <c r="D12" s="9">
        <v>0.63100000000000001</v>
      </c>
      <c r="E12" s="9">
        <v>46.66</v>
      </c>
      <c r="F12" s="9">
        <v>2.1</v>
      </c>
      <c r="G12" s="9">
        <v>0.51600000000000001</v>
      </c>
      <c r="H12" s="8">
        <v>0</v>
      </c>
      <c r="I12" s="9">
        <f t="shared" si="5"/>
        <v>1.47</v>
      </c>
      <c r="J12" s="9">
        <f t="shared" si="6"/>
        <v>0.25800000000000001</v>
      </c>
      <c r="K12" s="8">
        <v>120</v>
      </c>
      <c r="L12" s="13">
        <f t="shared" si="2"/>
        <v>342</v>
      </c>
      <c r="M12" s="13">
        <f t="shared" si="3"/>
        <v>1</v>
      </c>
      <c r="N12" s="13">
        <f t="shared" si="4"/>
        <v>0.2</v>
      </c>
    </row>
    <row r="13" spans="1:14">
      <c r="A13" s="8" t="s">
        <v>31</v>
      </c>
      <c r="B13" s="8">
        <v>1200</v>
      </c>
      <c r="C13" s="10">
        <v>3.9750977100000001E-2</v>
      </c>
      <c r="D13" s="9">
        <v>0.38900000000000001</v>
      </c>
      <c r="E13" s="9">
        <v>46.66</v>
      </c>
      <c r="F13" s="9">
        <v>2.23</v>
      </c>
      <c r="G13" s="9">
        <v>0.316</v>
      </c>
      <c r="H13" s="8">
        <v>0</v>
      </c>
      <c r="I13" s="9">
        <f t="shared" si="5"/>
        <v>1.5609999999999999</v>
      </c>
      <c r="J13" s="9">
        <f t="shared" si="6"/>
        <v>0.158</v>
      </c>
      <c r="K13" s="8">
        <v>52</v>
      </c>
      <c r="L13" s="13">
        <f t="shared" si="2"/>
        <v>74</v>
      </c>
      <c r="M13" s="13">
        <f t="shared" si="3"/>
        <v>0</v>
      </c>
      <c r="N13" s="13">
        <f t="shared" si="4"/>
        <v>0</v>
      </c>
    </row>
    <row r="14" spans="1:14">
      <c r="A14" s="8" t="s">
        <v>31</v>
      </c>
      <c r="B14" s="8">
        <v>1300</v>
      </c>
      <c r="C14" s="10">
        <v>8.0466681100000007E-2</v>
      </c>
      <c r="D14" s="9">
        <v>0.63100000000000001</v>
      </c>
      <c r="E14" s="9">
        <v>46.66</v>
      </c>
      <c r="F14" s="9">
        <v>2.1</v>
      </c>
      <c r="G14" s="9">
        <v>0.51600000000000001</v>
      </c>
      <c r="H14" s="8">
        <v>0</v>
      </c>
      <c r="I14" s="9">
        <f t="shared" si="5"/>
        <v>1.47</v>
      </c>
      <c r="J14" s="9">
        <f t="shared" si="6"/>
        <v>0.25800000000000001</v>
      </c>
      <c r="K14" s="8">
        <v>85</v>
      </c>
      <c r="L14" s="13">
        <f t="shared" si="2"/>
        <v>244</v>
      </c>
      <c r="M14" s="13">
        <f t="shared" si="3"/>
        <v>1</v>
      </c>
      <c r="N14" s="13">
        <f t="shared" si="4"/>
        <v>0.1</v>
      </c>
    </row>
    <row r="15" spans="1:14">
      <c r="A15" s="8" t="s">
        <v>31</v>
      </c>
      <c r="B15" s="8">
        <v>1300</v>
      </c>
      <c r="C15" s="10">
        <v>1.8742917000000001E-2</v>
      </c>
      <c r="D15" s="9">
        <v>0.69199999999999995</v>
      </c>
      <c r="E15" s="9">
        <v>46.66</v>
      </c>
      <c r="F15" s="9">
        <v>2.1</v>
      </c>
      <c r="G15" s="9">
        <v>0.51600000000000001</v>
      </c>
      <c r="H15" s="8">
        <v>0</v>
      </c>
      <c r="I15" s="9">
        <f t="shared" si="5"/>
        <v>1.47</v>
      </c>
      <c r="J15" s="9">
        <f t="shared" si="6"/>
        <v>0.25800000000000001</v>
      </c>
      <c r="K15" s="8">
        <v>32</v>
      </c>
      <c r="L15" s="13">
        <f t="shared" si="2"/>
        <v>62</v>
      </c>
      <c r="M15" s="13">
        <f t="shared" si="3"/>
        <v>0</v>
      </c>
      <c r="N15" s="13">
        <f t="shared" si="4"/>
        <v>0</v>
      </c>
    </row>
    <row r="16" spans="1:14">
      <c r="C16" s="8">
        <f>SUM(C2:C15)</f>
        <v>6.3111209726999986</v>
      </c>
      <c r="M16" s="13">
        <f>SUM(M2:M15)</f>
        <v>61</v>
      </c>
      <c r="N16" s="13">
        <f>SUM(N2:N15)</f>
        <v>10.9</v>
      </c>
    </row>
  </sheetData>
  <pageMargins left="0.7" right="0.7" top="0.75" bottom="0.75" header="0.3" footer="0.3"/>
  <pageSetup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Credit</vt:lpstr>
      <vt:lpstr>Retention Efficiency Calcs</vt:lpstr>
      <vt:lpstr>1 N Osceola Drive</vt:lpstr>
      <vt:lpstr>2 Datura Drive</vt:lpstr>
      <vt:lpstr>3 Coquina Palms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2010-09-24T12:22:53Z</dcterms:created>
  <dcterms:modified xsi:type="dcterms:W3CDTF">2011-09-07T18:29:20Z</dcterms:modified>
</cp:coreProperties>
</file>