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Retention Efficiency Calcs" sheetId="9" r:id="rId2"/>
    <sheet name="1 Youth Center" sheetId="2" r:id="rId3"/>
    <sheet name="2 Bldg 543" sheetId="3" r:id="rId4"/>
    <sheet name="3 Bypass Rd" sheetId="4" r:id="rId5"/>
    <sheet name="4 Lot Bldg 989" sheetId="5" r:id="rId6"/>
    <sheet name="5 POV Car Wash" sheetId="6" r:id="rId7"/>
    <sheet name="6 Basin 6B" sheetId="7" r:id="rId8"/>
    <sheet name="7 Basin 6C" sheetId="8" r:id="rId9"/>
  </sheets>
  <calcPr calcId="125725"/>
</workbook>
</file>

<file path=xl/calcChain.xml><?xml version="1.0" encoding="utf-8"?>
<calcChain xmlns="http://schemas.openxmlformats.org/spreadsheetml/2006/main">
  <c r="I19" i="9"/>
  <c r="I15"/>
  <c r="I5" i="1" s="1"/>
  <c r="B7" i="9"/>
  <c r="B3"/>
  <c r="I7"/>
  <c r="I3" i="1" s="1"/>
  <c r="I6" l="1"/>
  <c r="F6"/>
  <c r="F5"/>
  <c r="F3"/>
  <c r="I3" i="9"/>
  <c r="I11"/>
  <c r="H8" i="1"/>
  <c r="J8" s="1"/>
  <c r="E8"/>
  <c r="G8" s="1"/>
  <c r="D8"/>
  <c r="N5" i="8"/>
  <c r="M5"/>
  <c r="L4"/>
  <c r="M4" s="1"/>
  <c r="M3"/>
  <c r="L3"/>
  <c r="N3" s="1"/>
  <c r="L2"/>
  <c r="M2" s="1"/>
  <c r="J4"/>
  <c r="I4"/>
  <c r="J3"/>
  <c r="I3"/>
  <c r="J2"/>
  <c r="I2"/>
  <c r="C5"/>
  <c r="H7" i="1"/>
  <c r="J7" s="1"/>
  <c r="E7"/>
  <c r="G7" s="1"/>
  <c r="D7"/>
  <c r="C4" i="7"/>
  <c r="N4"/>
  <c r="M4"/>
  <c r="L3"/>
  <c r="M3" s="1"/>
  <c r="M2"/>
  <c r="L2"/>
  <c r="N2" s="1"/>
  <c r="J3"/>
  <c r="I3"/>
  <c r="J2"/>
  <c r="I2"/>
  <c r="H6" i="1"/>
  <c r="J6" s="1"/>
  <c r="E6"/>
  <c r="D6"/>
  <c r="C4" i="6"/>
  <c r="N4"/>
  <c r="M4"/>
  <c r="M3"/>
  <c r="L3"/>
  <c r="N3" s="1"/>
  <c r="M2"/>
  <c r="L2"/>
  <c r="N2" s="1"/>
  <c r="J3"/>
  <c r="I3"/>
  <c r="J2"/>
  <c r="I2"/>
  <c r="H5" i="1"/>
  <c r="J5" s="1"/>
  <c r="E5"/>
  <c r="G5" s="1"/>
  <c r="D5"/>
  <c r="L2" i="5"/>
  <c r="M2" s="1"/>
  <c r="J2"/>
  <c r="I2"/>
  <c r="H4" i="1"/>
  <c r="E4"/>
  <c r="D4"/>
  <c r="N2" i="4"/>
  <c r="M2"/>
  <c r="L2"/>
  <c r="J2"/>
  <c r="I2"/>
  <c r="H3" i="1"/>
  <c r="J3" s="1"/>
  <c r="E3"/>
  <c r="D3"/>
  <c r="C4" i="3"/>
  <c r="N4"/>
  <c r="N3"/>
  <c r="N2"/>
  <c r="M4"/>
  <c r="M3"/>
  <c r="M2"/>
  <c r="L3"/>
  <c r="L2"/>
  <c r="J3"/>
  <c r="I3"/>
  <c r="J2"/>
  <c r="I2"/>
  <c r="H2" i="1"/>
  <c r="E2"/>
  <c r="D2"/>
  <c r="N2" i="2"/>
  <c r="M2"/>
  <c r="L2"/>
  <c r="J2"/>
  <c r="I2"/>
  <c r="F4" i="1" l="1"/>
  <c r="I4"/>
  <c r="J4" s="1"/>
  <c r="F2"/>
  <c r="G2" s="1"/>
  <c r="I2"/>
  <c r="J2" s="1"/>
  <c r="G3"/>
  <c r="G4"/>
  <c r="G6"/>
  <c r="N4" i="8"/>
  <c r="N2"/>
  <c r="N3" i="7"/>
  <c r="N2" i="5"/>
  <c r="J11" i="1" l="1"/>
  <c r="G11"/>
</calcChain>
</file>

<file path=xl/sharedStrings.xml><?xml version="1.0" encoding="utf-8"?>
<sst xmlns="http://schemas.openxmlformats.org/spreadsheetml/2006/main" count="185" uniqueCount="50">
  <si>
    <t>Project Number</t>
  </si>
  <si>
    <t>Project Name</t>
  </si>
  <si>
    <t>Youth Center Bldg 3656</t>
  </si>
  <si>
    <t>PAFB</t>
  </si>
  <si>
    <t>Building 543 Replac. Main Gate</t>
  </si>
  <si>
    <t xml:space="preserve"> Bypass Road Family Camp</t>
  </si>
  <si>
    <t>Parking Lot Bldg 989</t>
  </si>
  <si>
    <t>MWR POV Car Wash</t>
  </si>
  <si>
    <t>Basin 6B No Discharge</t>
  </si>
  <si>
    <t>Basin 6C No Discharge</t>
  </si>
  <si>
    <t>Project Type</t>
  </si>
  <si>
    <t>Retention</t>
  </si>
  <si>
    <t>100% retention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</si>
  <si>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</si>
  <si>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</si>
  <si>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</si>
  <si>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</si>
  <si>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</si>
  <si>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</si>
  <si>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</si>
  <si>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</si>
  <si>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</si>
  <si>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EMC TN</t>
  </si>
  <si>
    <t>EMC TP</t>
  </si>
  <si>
    <t>Annual Runoff (m3)</t>
  </si>
  <si>
    <t>TN Load (lbs/yr)</t>
  </si>
  <si>
    <t>TP Load (lbs/yr)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</si>
  <si>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</si>
  <si>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</si>
  <si>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</si>
  <si>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</si>
  <si>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</si>
  <si>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</si>
  <si>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</si>
  <si>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PAFB-1</t>
  </si>
  <si>
    <t>PAFB-2</t>
  </si>
  <si>
    <t>PAFB-3</t>
  </si>
  <si>
    <t>PAFB-4</t>
  </si>
  <si>
    <t>PAFB-5</t>
  </si>
  <si>
    <t>PAFB-6</t>
  </si>
  <si>
    <t>PAFB-7</t>
  </si>
  <si>
    <t>TN (lbs/yr)</t>
  </si>
  <si>
    <t>TP (lbs/yr)</t>
  </si>
  <si>
    <t>Total Credit</t>
  </si>
  <si>
    <t>efficiency</t>
  </si>
  <si>
    <t>inches</t>
  </si>
  <si>
    <t>percent</t>
  </si>
  <si>
    <t>retention (required)</t>
  </si>
  <si>
    <t>retention (provided)</t>
  </si>
  <si>
    <t>additional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</si>
</sst>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0.00000000000"/>
    <numFmt numFmtId="167" formatCode="0.00000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</cellStyleXfs>
  <cellXfs count="39">
    <xf numFmtId="0" fontId="0" fillId="0" borderId="0" xfId="0"/>
    <xf numFmtId="0" fontId="19" fillId="33" borderId="10" xfId="42" applyFont="1" applyFill="1" applyBorder="1" applyAlignment="1">
      <alignment horizontal="center" wrapText="1"/>
    </xf>
    <xf numFmtId="0" fontId="1" fillId="0" borderId="0" xfId="0" applyFont="1"/>
    <xf numFmtId="165" fontId="0" fillId="0" borderId="0" xfId="0" applyNumberFormat="1"/>
    <xf numFmtId="0" fontId="0" fillId="0" borderId="0" xfId="0" applyAlignment="1">
      <alignment horizontal="center" wrapText="1"/>
    </xf>
    <xf numFmtId="0" fontId="21" fillId="0" borderId="10" xfId="42" applyFont="1" applyFill="1" applyBorder="1" applyAlignment="1">
      <alignment horizontal="center" wrapText="1"/>
    </xf>
    <xf numFmtId="1" fontId="1" fillId="0" borderId="10" xfId="0" applyNumberFormat="1" applyFont="1" applyBorder="1"/>
    <xf numFmtId="0" fontId="20" fillId="0" borderId="10" xfId="42" applyFont="1" applyFill="1" applyBorder="1" applyAlignment="1">
      <alignment horizontal="center" wrapText="1"/>
    </xf>
    <xf numFmtId="164" fontId="1" fillId="0" borderId="10" xfId="0" applyNumberFormat="1" applyFont="1" applyBorder="1"/>
    <xf numFmtId="0" fontId="0" fillId="0" borderId="0" xfId="0"/>
    <xf numFmtId="1" fontId="0" fillId="0" borderId="0" xfId="0" applyNumberFormat="1"/>
    <xf numFmtId="167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horizontal="center" wrapText="1"/>
    </xf>
    <xf numFmtId="167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1" fillId="0" borderId="10" xfId="0" applyFont="1" applyBorder="1"/>
    <xf numFmtId="0" fontId="20" fillId="0" borderId="10" xfId="42" applyFont="1" applyBorder="1" applyAlignment="1">
      <alignment horizontal="center" wrapText="1"/>
    </xf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/>
    <xf numFmtId="0" fontId="16" fillId="33" borderId="10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11" xfId="0" applyFont="1" applyFill="1" applyBorder="1"/>
    <xf numFmtId="0" fontId="0" fillId="0" borderId="0" xfId="0" applyFont="1"/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3" fontId="16" fillId="0" borderId="0" xfId="0" applyNumberFormat="1" applyFont="1" applyFill="1" applyBorder="1"/>
    <xf numFmtId="164" fontId="16" fillId="0" borderId="0" xfId="0" applyNumberFormat="1" applyFont="1"/>
    <xf numFmtId="0" fontId="16" fillId="0" borderId="0" xfId="0" applyFont="1"/>
    <xf numFmtId="0" fontId="0" fillId="34" borderId="0" xfId="0" applyFill="1"/>
    <xf numFmtId="164" fontId="0" fillId="34" borderId="0" xfId="0" applyNumberForma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B14" sqref="B14"/>
    </sheetView>
  </sheetViews>
  <sheetFormatPr defaultRowHeight="15"/>
  <cols>
    <col min="1" max="1" width="15.140625" style="2" bestFit="1" customWidth="1"/>
    <col min="2" max="2" width="28.5703125" style="2" bestFit="1" customWidth="1"/>
    <col min="3" max="3" width="14.5703125" style="2" bestFit="1" customWidth="1"/>
    <col min="4" max="4" width="7.85546875" style="2" bestFit="1" customWidth="1"/>
    <col min="5" max="5" width="12.5703125" style="2" bestFit="1" customWidth="1"/>
    <col min="6" max="6" width="12.42578125" style="2" bestFit="1" customWidth="1"/>
    <col min="7" max="7" width="9.5703125" style="2" customWidth="1"/>
    <col min="8" max="8" width="12.28515625" style="2" bestFit="1" customWidth="1"/>
    <col min="9" max="9" width="12.140625" style="2" bestFit="1" customWidth="1"/>
    <col min="10" max="10" width="10.140625" style="2" bestFit="1" customWidth="1"/>
    <col min="11" max="16384" width="9.140625" style="2"/>
  </cols>
  <sheetData>
    <row r="1" spans="1:10" ht="30">
      <c r="A1" s="1" t="s">
        <v>0</v>
      </c>
      <c r="B1" s="1" t="s">
        <v>1</v>
      </c>
      <c r="C1" s="1" t="s">
        <v>10</v>
      </c>
      <c r="D1" s="26" t="s">
        <v>27</v>
      </c>
      <c r="E1" s="26" t="s">
        <v>28</v>
      </c>
      <c r="F1" s="26" t="s">
        <v>29</v>
      </c>
      <c r="G1" s="26" t="s">
        <v>30</v>
      </c>
      <c r="H1" s="26" t="s">
        <v>31</v>
      </c>
      <c r="I1" s="26" t="s">
        <v>32</v>
      </c>
      <c r="J1" s="26" t="s">
        <v>33</v>
      </c>
    </row>
    <row r="2" spans="1:10">
      <c r="A2" s="7" t="s">
        <v>34</v>
      </c>
      <c r="B2" s="7" t="s">
        <v>2</v>
      </c>
      <c r="C2" s="18" t="s">
        <v>11</v>
      </c>
      <c r="D2" s="8">
        <f>'1 Youth Center'!C2</f>
        <v>1.7381401254</v>
      </c>
      <c r="E2" s="17">
        <f>'1 Youth Center'!M2</f>
        <v>26</v>
      </c>
      <c r="F2" s="6">
        <f>'Retention Efficiency Calcs'!I3</f>
        <v>13</v>
      </c>
      <c r="G2" s="17">
        <f t="shared" ref="G2:G6" si="0">ROUND(E2*F2/100,0)</f>
        <v>3</v>
      </c>
      <c r="H2" s="8">
        <f>'1 Youth Center'!N2</f>
        <v>6.9</v>
      </c>
      <c r="I2" s="6">
        <f>'Retention Efficiency Calcs'!I3</f>
        <v>13</v>
      </c>
      <c r="J2" s="17">
        <f t="shared" ref="J2:J6" si="1">ROUND(H2*I2/100,1)</f>
        <v>0.9</v>
      </c>
    </row>
    <row r="3" spans="1:10">
      <c r="A3" s="7" t="s">
        <v>35</v>
      </c>
      <c r="B3" s="7" t="s">
        <v>4</v>
      </c>
      <c r="C3" s="18" t="s">
        <v>11</v>
      </c>
      <c r="D3" s="8">
        <f>'2 Bldg 543'!C4</f>
        <v>0.24208050510000001</v>
      </c>
      <c r="E3" s="17">
        <f>'2 Bldg 543'!M4</f>
        <v>3</v>
      </c>
      <c r="F3" s="6">
        <f>'Retention Efficiency Calcs'!I7</f>
        <v>13</v>
      </c>
      <c r="G3" s="17">
        <f t="shared" si="0"/>
        <v>0</v>
      </c>
      <c r="H3" s="8">
        <f>'2 Bldg 543'!N4</f>
        <v>0.9</v>
      </c>
      <c r="I3" s="6">
        <f>'Retention Efficiency Calcs'!I7</f>
        <v>13</v>
      </c>
      <c r="J3" s="17">
        <f t="shared" si="1"/>
        <v>0.1</v>
      </c>
    </row>
    <row r="4" spans="1:10">
      <c r="A4" s="7" t="s">
        <v>36</v>
      </c>
      <c r="B4" s="7" t="s">
        <v>5</v>
      </c>
      <c r="C4" s="18" t="s">
        <v>11</v>
      </c>
      <c r="D4" s="8">
        <f>'3 Bypass Rd'!C2</f>
        <v>0.25156029499999999</v>
      </c>
      <c r="E4" s="17">
        <f>'3 Bypass Rd'!M2</f>
        <v>4</v>
      </c>
      <c r="F4" s="6">
        <f>'Retention Efficiency Calcs'!I11</f>
        <v>0</v>
      </c>
      <c r="G4" s="17">
        <f t="shared" si="0"/>
        <v>0</v>
      </c>
      <c r="H4" s="8">
        <f>'3 Bypass Rd'!N2</f>
        <v>1</v>
      </c>
      <c r="I4" s="6">
        <f>'Retention Efficiency Calcs'!I11</f>
        <v>0</v>
      </c>
      <c r="J4" s="17">
        <f t="shared" si="1"/>
        <v>0</v>
      </c>
    </row>
    <row r="5" spans="1:10">
      <c r="A5" s="7" t="s">
        <v>37</v>
      </c>
      <c r="B5" s="7" t="s">
        <v>6</v>
      </c>
      <c r="C5" s="18" t="s">
        <v>11</v>
      </c>
      <c r="D5" s="8">
        <f>'4 Lot Bldg 989'!C2</f>
        <v>3.7865114722</v>
      </c>
      <c r="E5" s="17">
        <f>'4 Lot Bldg 989'!M2</f>
        <v>54</v>
      </c>
      <c r="F5" s="6">
        <f>'Retention Efficiency Calcs'!I15</f>
        <v>0</v>
      </c>
      <c r="G5" s="17">
        <f t="shared" si="0"/>
        <v>0</v>
      </c>
      <c r="H5" s="8">
        <f>'4 Lot Bldg 989'!N2</f>
        <v>14.4</v>
      </c>
      <c r="I5" s="6">
        <f>'Retention Efficiency Calcs'!I15</f>
        <v>0</v>
      </c>
      <c r="J5" s="17">
        <f t="shared" si="1"/>
        <v>0</v>
      </c>
    </row>
    <row r="6" spans="1:10">
      <c r="A6" s="7" t="s">
        <v>38</v>
      </c>
      <c r="B6" s="7" t="s">
        <v>7</v>
      </c>
      <c r="C6" s="18" t="s">
        <v>11</v>
      </c>
      <c r="D6" s="8">
        <f>'5 POV Car Wash'!C4</f>
        <v>1.0132106008999999</v>
      </c>
      <c r="E6" s="6">
        <f>'5 POV Car Wash'!M4</f>
        <v>14</v>
      </c>
      <c r="F6" s="6">
        <f>'Retention Efficiency Calcs'!I19</f>
        <v>0</v>
      </c>
      <c r="G6" s="17">
        <f t="shared" si="0"/>
        <v>0</v>
      </c>
      <c r="H6" s="8">
        <f>'5 POV Car Wash'!N4</f>
        <v>3.6</v>
      </c>
      <c r="I6" s="6">
        <f>'Retention Efficiency Calcs'!I19</f>
        <v>0</v>
      </c>
      <c r="J6" s="17">
        <f t="shared" si="1"/>
        <v>0</v>
      </c>
    </row>
    <row r="7" spans="1:10">
      <c r="A7" s="7" t="s">
        <v>39</v>
      </c>
      <c r="B7" s="5" t="s">
        <v>8</v>
      </c>
      <c r="C7" s="18" t="s">
        <v>12</v>
      </c>
      <c r="D7" s="8">
        <f>'6 Basin 6B'!C4</f>
        <v>3.2280650317000004</v>
      </c>
      <c r="E7" s="6">
        <f>'6 Basin 6B'!M4</f>
        <v>46</v>
      </c>
      <c r="F7" s="6">
        <v>100</v>
      </c>
      <c r="G7" s="17">
        <f>ROUND(E7*F7/100,0)</f>
        <v>46</v>
      </c>
      <c r="H7" s="8">
        <f>'6 Basin 6B'!N4</f>
        <v>12.5</v>
      </c>
      <c r="I7" s="6">
        <v>100</v>
      </c>
      <c r="J7" s="17">
        <f>ROUND(H7*I7/100,1)</f>
        <v>12.5</v>
      </c>
    </row>
    <row r="8" spans="1:10">
      <c r="A8" s="7" t="s">
        <v>40</v>
      </c>
      <c r="B8" s="5" t="s">
        <v>9</v>
      </c>
      <c r="C8" s="18" t="s">
        <v>12</v>
      </c>
      <c r="D8" s="8">
        <f>'7 Basin 6C'!C5</f>
        <v>11.305455051799999</v>
      </c>
      <c r="E8" s="6">
        <f>'7 Basin 6C'!M5</f>
        <v>164</v>
      </c>
      <c r="F8" s="6">
        <v>100</v>
      </c>
      <c r="G8" s="17">
        <f>ROUND(E8*F8/100,0)</f>
        <v>164</v>
      </c>
      <c r="H8" s="8">
        <f>'7 Basin 6C'!N5</f>
        <v>43.5</v>
      </c>
      <c r="I8" s="6">
        <v>100</v>
      </c>
      <c r="J8" s="17">
        <f>ROUND(H8*I8/100,1)</f>
        <v>43.5</v>
      </c>
    </row>
    <row r="9" spans="1:10">
      <c r="G9" s="28"/>
      <c r="J9" s="28"/>
    </row>
    <row r="10" spans="1:10">
      <c r="F10" s="29"/>
      <c r="G10" s="30" t="s">
        <v>41</v>
      </c>
      <c r="H10" s="31"/>
      <c r="I10" s="31"/>
      <c r="J10" s="32" t="s">
        <v>42</v>
      </c>
    </row>
    <row r="11" spans="1:10">
      <c r="F11" s="33" t="s">
        <v>43</v>
      </c>
      <c r="G11" s="34">
        <f>SUM(G2:G8)</f>
        <v>213</v>
      </c>
      <c r="H11" s="29"/>
      <c r="I11" s="29"/>
      <c r="J11" s="35">
        <f>SUM(J2:J8)</f>
        <v>57</v>
      </c>
    </row>
  </sheetData>
  <pageMargins left="0.7" right="0.7" top="0.75" bottom="0.75" header="0.3" footer="0.3"/>
  <pageSetup scale="90" orientation="landscape" horizontalDpi="0" verticalDpi="0" r:id="rId1"/>
  <headerFooter>
    <oddHeader>&amp;C&amp;"-,Bold"Banana River Lagoon BMAP
Patrick Air Force Base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F19" sqref="F19"/>
    </sheetView>
  </sheetViews>
  <sheetFormatPr defaultRowHeight="15"/>
  <cols>
    <col min="1" max="1" width="21" customWidth="1"/>
    <col min="2" max="2" width="8.42578125" bestFit="1" customWidth="1"/>
    <col min="3" max="3" width="18.28515625" bestFit="1" customWidth="1"/>
    <col min="5" max="5" width="20.5703125" bestFit="1" customWidth="1"/>
    <col min="8" max="8" width="10" bestFit="1" customWidth="1"/>
  </cols>
  <sheetData>
    <row r="1" spans="1:9">
      <c r="A1" s="36" t="s">
        <v>34</v>
      </c>
    </row>
    <row r="2" spans="1:9">
      <c r="A2" s="19" t="s">
        <v>47</v>
      </c>
      <c r="B2">
        <v>1</v>
      </c>
      <c r="C2" s="19" t="s">
        <v>45</v>
      </c>
      <c r="E2" s="19" t="s">
        <v>48</v>
      </c>
      <c r="F2">
        <v>2.8</v>
      </c>
      <c r="G2" s="19" t="s">
        <v>45</v>
      </c>
    </row>
    <row r="3" spans="1:9">
      <c r="A3" s="19" t="s">
        <v>44</v>
      </c>
      <c r="B3" s="27">
        <f>ROUND((0.8656 * B2^0.5403)*100,0)</f>
        <v>87</v>
      </c>
      <c r="C3" s="19" t="s">
        <v>46</v>
      </c>
      <c r="E3" s="19" t="s">
        <v>44</v>
      </c>
      <c r="F3" s="27">
        <v>100</v>
      </c>
      <c r="H3" s="37" t="s">
        <v>49</v>
      </c>
      <c r="I3" s="38">
        <f>F3-B3</f>
        <v>13</v>
      </c>
    </row>
    <row r="5" spans="1:9">
      <c r="A5" s="36" t="s">
        <v>35</v>
      </c>
      <c r="B5" s="19"/>
      <c r="C5" s="19"/>
    </row>
    <row r="6" spans="1:9">
      <c r="A6" s="19" t="s">
        <v>47</v>
      </c>
      <c r="B6" s="19">
        <v>1</v>
      </c>
      <c r="C6" s="19" t="s">
        <v>45</v>
      </c>
      <c r="E6" s="19" t="s">
        <v>48</v>
      </c>
      <c r="F6">
        <v>6.7</v>
      </c>
    </row>
    <row r="7" spans="1:9">
      <c r="A7" s="19" t="s">
        <v>44</v>
      </c>
      <c r="B7" s="27">
        <f>ROUND((0.8656 * B6^0.5403)*100,0)</f>
        <v>87</v>
      </c>
      <c r="C7" s="19" t="s">
        <v>46</v>
      </c>
      <c r="E7" s="19" t="s">
        <v>44</v>
      </c>
      <c r="F7">
        <v>100</v>
      </c>
      <c r="H7" s="37" t="s">
        <v>49</v>
      </c>
      <c r="I7" s="38">
        <f>F7-B7</f>
        <v>13</v>
      </c>
    </row>
    <row r="9" spans="1:9">
      <c r="A9" s="36" t="s">
        <v>36</v>
      </c>
      <c r="B9" s="19"/>
      <c r="C9" s="19"/>
    </row>
    <row r="10" spans="1:9">
      <c r="A10" s="19" t="s">
        <v>47</v>
      </c>
      <c r="B10" s="19">
        <v>1.5</v>
      </c>
      <c r="C10" s="19" t="s">
        <v>45</v>
      </c>
      <c r="E10" s="19" t="s">
        <v>48</v>
      </c>
      <c r="F10">
        <v>3.5</v>
      </c>
    </row>
    <row r="11" spans="1:9">
      <c r="A11" s="19" t="s">
        <v>44</v>
      </c>
      <c r="B11" s="27">
        <v>100</v>
      </c>
      <c r="C11" s="19" t="s">
        <v>46</v>
      </c>
      <c r="E11" s="19" t="s">
        <v>44</v>
      </c>
      <c r="F11">
        <v>100</v>
      </c>
      <c r="H11" s="37" t="s">
        <v>49</v>
      </c>
      <c r="I11" s="38">
        <f>F11-B11</f>
        <v>0</v>
      </c>
    </row>
    <row r="13" spans="1:9">
      <c r="A13" s="36" t="s">
        <v>37</v>
      </c>
      <c r="B13" s="19"/>
      <c r="C13" s="19"/>
    </row>
    <row r="14" spans="1:9">
      <c r="A14" s="19" t="s">
        <v>47</v>
      </c>
      <c r="B14" s="19">
        <v>1.7</v>
      </c>
      <c r="C14" s="19" t="s">
        <v>45</v>
      </c>
      <c r="E14" s="19" t="s">
        <v>48</v>
      </c>
      <c r="F14">
        <v>4.8</v>
      </c>
    </row>
    <row r="15" spans="1:9">
      <c r="A15" s="19" t="s">
        <v>44</v>
      </c>
      <c r="B15" s="27">
        <v>100</v>
      </c>
      <c r="C15" s="19" t="s">
        <v>46</v>
      </c>
      <c r="E15" s="19" t="s">
        <v>44</v>
      </c>
      <c r="F15">
        <v>100</v>
      </c>
      <c r="H15" s="37" t="s">
        <v>49</v>
      </c>
      <c r="I15" s="37">
        <f>F15-B15</f>
        <v>0</v>
      </c>
    </row>
    <row r="17" spans="1:9">
      <c r="A17" s="36" t="s">
        <v>38</v>
      </c>
      <c r="B17" s="19"/>
      <c r="C17" s="19"/>
    </row>
    <row r="18" spans="1:9">
      <c r="A18" s="19" t="s">
        <v>47</v>
      </c>
      <c r="B18" s="19">
        <v>1.5</v>
      </c>
      <c r="C18" s="19" t="s">
        <v>45</v>
      </c>
      <c r="E18" s="19" t="s">
        <v>48</v>
      </c>
      <c r="F18">
        <v>4.2</v>
      </c>
    </row>
    <row r="19" spans="1:9">
      <c r="A19" s="19" t="s">
        <v>44</v>
      </c>
      <c r="B19" s="27">
        <v>100</v>
      </c>
      <c r="C19" s="19" t="s">
        <v>46</v>
      </c>
      <c r="E19" s="19" t="s">
        <v>44</v>
      </c>
      <c r="F19">
        <v>100</v>
      </c>
      <c r="H19" s="37" t="s">
        <v>49</v>
      </c>
      <c r="I19" s="38">
        <f>F19-B19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G7" sqref="G7"/>
    </sheetView>
  </sheetViews>
  <sheetFormatPr defaultRowHeight="15"/>
  <cols>
    <col min="1" max="1" width="6.140625" bestFit="1" customWidth="1"/>
    <col min="2" max="2" width="7.85546875" bestFit="1" customWidth="1"/>
    <col min="3" max="3" width="12.5703125" style="9" bestFit="1" customWidth="1"/>
    <col min="4" max="4" width="5.5703125" bestFit="1" customWidth="1"/>
    <col min="5" max="5" width="13.5703125" style="9" customWidth="1"/>
    <col min="6" max="6" width="9.28515625" bestFit="1" customWidth="1"/>
    <col min="7" max="7" width="9" bestFit="1" customWidth="1"/>
    <col min="8" max="8" width="11.140625" style="9" bestFit="1" customWidth="1"/>
    <col min="9" max="9" width="7.7109375" bestFit="1" customWidth="1"/>
    <col min="10" max="10" width="7.42578125" bestFit="1" customWidth="1"/>
    <col min="11" max="11" width="12.28515625" bestFit="1" customWidth="1"/>
    <col min="12" max="12" width="13.85546875" customWidth="1"/>
  </cols>
  <sheetData>
    <row r="1" spans="1:14" s="13" customFormat="1" ht="30">
      <c r="A1" s="14" t="s">
        <v>21</v>
      </c>
      <c r="B1" s="14" t="s">
        <v>13</v>
      </c>
      <c r="C1" s="15" t="s">
        <v>20</v>
      </c>
      <c r="D1" s="16" t="s">
        <v>14</v>
      </c>
      <c r="E1" s="16" t="s">
        <v>19</v>
      </c>
      <c r="F1" s="16" t="s">
        <v>15</v>
      </c>
      <c r="G1" s="16" t="s">
        <v>16</v>
      </c>
      <c r="H1" s="14" t="s">
        <v>18</v>
      </c>
      <c r="I1" s="14" t="s">
        <v>22</v>
      </c>
      <c r="J1" s="14" t="s">
        <v>23</v>
      </c>
      <c r="K1" s="14" t="s">
        <v>17</v>
      </c>
      <c r="L1" s="4" t="s">
        <v>24</v>
      </c>
      <c r="M1" s="4" t="s">
        <v>25</v>
      </c>
      <c r="N1" s="4" t="s">
        <v>26</v>
      </c>
    </row>
    <row r="2" spans="1:14">
      <c r="A2" s="10" t="s">
        <v>3</v>
      </c>
      <c r="B2" s="10">
        <v>1700</v>
      </c>
      <c r="C2" s="11">
        <v>1.7381401254</v>
      </c>
      <c r="D2" s="3">
        <v>0.78600000000000003</v>
      </c>
      <c r="E2" s="3">
        <v>46.66</v>
      </c>
      <c r="F2" s="3">
        <v>1.8</v>
      </c>
      <c r="G2" s="3">
        <v>0.47799999999999998</v>
      </c>
      <c r="H2" s="10">
        <v>1</v>
      </c>
      <c r="I2" s="12">
        <f>F2</f>
        <v>1.8</v>
      </c>
      <c r="J2" s="12">
        <f>G2</f>
        <v>0.47799999999999998</v>
      </c>
      <c r="K2" s="10">
        <v>18267</v>
      </c>
      <c r="L2">
        <f>ROUND(E2*D2*C2*102.79,0)</f>
        <v>6552</v>
      </c>
      <c r="M2">
        <f>ROUND(I2*L2*0.002205,0)</f>
        <v>26</v>
      </c>
      <c r="N2">
        <f>ROUND(J2*L2*0.002205,1)</f>
        <v>6.9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1"/>
    </sheetView>
  </sheetViews>
  <sheetFormatPr defaultRowHeight="15"/>
  <cols>
    <col min="1" max="1" width="6.140625" style="20" bestFit="1" customWidth="1"/>
    <col min="2" max="2" width="7.85546875" style="20" bestFit="1" customWidth="1"/>
    <col min="3" max="3" width="12.5703125" style="20" bestFit="1" customWidth="1"/>
    <col min="4" max="4" width="5.5703125" style="21" bestFit="1" customWidth="1"/>
    <col min="5" max="5" width="13.7109375" style="21" customWidth="1"/>
    <col min="6" max="6" width="9.28515625" style="21" bestFit="1" customWidth="1"/>
    <col min="7" max="7" width="9" style="21" bestFit="1" customWidth="1"/>
    <col min="8" max="8" width="11.140625" style="20" bestFit="1" customWidth="1"/>
    <col min="9" max="10" width="11.140625" style="20" customWidth="1"/>
    <col min="11" max="11" width="12.28515625" style="20" bestFit="1" customWidth="1"/>
    <col min="12" max="12" width="14.7109375" customWidth="1"/>
    <col min="13" max="13" width="10.7109375" style="21" customWidth="1"/>
    <col min="14" max="14" width="10.710937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0.21787546690000001</v>
      </c>
      <c r="D2" s="23">
        <v>0.752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535283</v>
      </c>
      <c r="L2" s="19">
        <f>ROUND(E2*D2*C2*102.79,0)</f>
        <v>786</v>
      </c>
      <c r="M2" s="19">
        <f>ROUND(I2*L2*0.002205,0)</f>
        <v>3</v>
      </c>
      <c r="N2" s="19">
        <f>ROUND(J2*L2*0.002205,1)</f>
        <v>0.8</v>
      </c>
    </row>
    <row r="3" spans="1:14">
      <c r="A3" s="20" t="s">
        <v>3</v>
      </c>
      <c r="B3" s="20">
        <v>1730</v>
      </c>
      <c r="C3" s="22">
        <v>2.4205038200000001E-2</v>
      </c>
      <c r="D3" s="23">
        <v>0.752</v>
      </c>
      <c r="E3" s="23">
        <v>46.66</v>
      </c>
      <c r="F3" s="23">
        <v>1.8</v>
      </c>
      <c r="G3" s="23">
        <v>0.47799999999999998</v>
      </c>
      <c r="H3" s="20">
        <v>1</v>
      </c>
      <c r="I3" s="23">
        <f>F3</f>
        <v>1.8</v>
      </c>
      <c r="J3" s="23">
        <f>G3</f>
        <v>0.47799999999999998</v>
      </c>
      <c r="K3" s="20">
        <v>37</v>
      </c>
      <c r="L3" s="19">
        <f>ROUND(E3*D3*C3*102.79,0)</f>
        <v>87</v>
      </c>
      <c r="M3" s="19">
        <f t="shared" ref="M3" si="0">ROUND(I3*L3*0.002205,0)</f>
        <v>0</v>
      </c>
      <c r="N3" s="19">
        <f t="shared" ref="N3" si="1">ROUND(J3*L3*0.002205,1)</f>
        <v>0.1</v>
      </c>
    </row>
    <row r="4" spans="1:14">
      <c r="C4" s="25">
        <f>SUM(C2:C3)</f>
        <v>0.24208050510000001</v>
      </c>
      <c r="M4" s="19">
        <f>SUM(M2:M3)</f>
        <v>3</v>
      </c>
      <c r="N4" s="19">
        <f>SUM(N2:N3)</f>
        <v>0.9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2" width="9.7109375" style="20" customWidth="1"/>
    <col min="3" max="3" width="12.5703125" style="20" bestFit="1" customWidth="1"/>
    <col min="4" max="4" width="5.5703125" style="21" bestFit="1" customWidth="1"/>
    <col min="5" max="5" width="13.7109375" style="2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9" width="7.7109375" style="21" bestFit="1" customWidth="1"/>
    <col min="10" max="10" width="7.42578125" style="21" bestFit="1" customWidth="1"/>
    <col min="11" max="11" width="12.28515625" style="20" bestFit="1" customWidth="1"/>
    <col min="12" max="12" width="15.140625" style="20" customWidth="1"/>
    <col min="13" max="13" width="10.5703125" style="21" customWidth="1"/>
    <col min="14" max="14" width="10.710937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0.25156029499999999</v>
      </c>
      <c r="D2" s="23">
        <v>0.76800000000000002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429383</v>
      </c>
      <c r="L2" s="19">
        <f>ROUND(E2*D2*C2*102.79,0)</f>
        <v>927</v>
      </c>
      <c r="M2" s="19">
        <f>ROUND(I2*L2*0.002205,0)</f>
        <v>4</v>
      </c>
      <c r="N2" s="27">
        <f>ROUND(J2*L2*0.002205,1)</f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I2" sqref="I2:J2"/>
    </sheetView>
  </sheetViews>
  <sheetFormatPr defaultRowHeight="15"/>
  <cols>
    <col min="1" max="2" width="9.7109375" style="20" customWidth="1"/>
    <col min="3" max="3" width="12.5703125" style="20" bestFit="1" customWidth="1"/>
    <col min="4" max="4" width="5.5703125" style="21" bestFit="1" customWidth="1"/>
    <col min="5" max="5" width="13.5703125" style="21" bestFit="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10" width="9" style="21" customWidth="1"/>
    <col min="11" max="11" width="12.28515625" style="20" bestFit="1" customWidth="1"/>
    <col min="12" max="12" width="16" style="20" customWidth="1"/>
    <col min="13" max="13" width="11.42578125" style="21" customWidth="1"/>
    <col min="14" max="14" width="10.2851562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3.7865114722</v>
      </c>
      <c r="D2" s="23">
        <v>0.752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45026</v>
      </c>
      <c r="L2" s="19">
        <f>ROUND(E2*D2*C2*102.79,0)</f>
        <v>13657</v>
      </c>
      <c r="M2" s="19">
        <f>ROUND(I2*L2*0.002205,0)</f>
        <v>54</v>
      </c>
      <c r="N2" s="27">
        <f>ROUND(J2*L2*0.002205,1)</f>
        <v>14.4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6.140625" style="20" bestFit="1" customWidth="1"/>
    <col min="2" max="2" width="7.85546875" style="20" bestFit="1" customWidth="1"/>
    <col min="3" max="3" width="12.5703125" style="20" bestFit="1" customWidth="1"/>
    <col min="4" max="4" width="5.5703125" style="21" bestFit="1" customWidth="1"/>
    <col min="5" max="5" width="13.5703125" style="21" bestFit="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10" width="11.140625" style="21" customWidth="1"/>
    <col min="11" max="11" width="12.28515625" style="20" bestFit="1" customWidth="1"/>
    <col min="12" max="12" width="14.42578125" style="20" customWidth="1"/>
    <col min="13" max="13" width="9.85546875" style="21" customWidth="1"/>
    <col min="14" max="14" width="10.2851562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0.88543486569999996</v>
      </c>
      <c r="D2" s="23">
        <v>0.72399999999999998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117095</v>
      </c>
      <c r="L2" s="19">
        <f>ROUND(E2*D2*C2*102.79,0)</f>
        <v>3075</v>
      </c>
      <c r="M2" s="19">
        <f>ROUND(I2*L2*0.002205,0)</f>
        <v>12</v>
      </c>
      <c r="N2" s="27">
        <f>ROUND(J2*L2*0.002205,1)</f>
        <v>3.2</v>
      </c>
    </row>
    <row r="3" spans="1:14">
      <c r="A3" s="20" t="s">
        <v>3</v>
      </c>
      <c r="B3" s="20">
        <v>1730</v>
      </c>
      <c r="C3" s="22">
        <v>0.12777573519999999</v>
      </c>
      <c r="D3" s="23">
        <v>0.68</v>
      </c>
      <c r="E3" s="23">
        <v>46.66</v>
      </c>
      <c r="F3" s="23">
        <v>1.8</v>
      </c>
      <c r="G3" s="23">
        <v>0.47799999999999998</v>
      </c>
      <c r="H3" s="20">
        <v>1</v>
      </c>
      <c r="I3" s="23">
        <f>F3</f>
        <v>1.8</v>
      </c>
      <c r="J3" s="23">
        <f>G3</f>
        <v>0.47799999999999998</v>
      </c>
      <c r="K3" s="20">
        <v>31689</v>
      </c>
      <c r="L3" s="19">
        <f>ROUND(E3*D3*C3*102.79,0)</f>
        <v>417</v>
      </c>
      <c r="M3" s="19">
        <f>ROUND(I3*L3*0.002205,0)</f>
        <v>2</v>
      </c>
      <c r="N3" s="27">
        <f>ROUND(J3*L3*0.002205,1)</f>
        <v>0.4</v>
      </c>
    </row>
    <row r="4" spans="1:14">
      <c r="C4" s="23">
        <f>SUM(C2:C3)</f>
        <v>1.0132106008999999</v>
      </c>
      <c r="M4" s="20">
        <f>SUM(M2:M3)</f>
        <v>14</v>
      </c>
      <c r="N4" s="27">
        <f>SUM(N2:N3)</f>
        <v>3.6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2" width="9.7109375" style="20" customWidth="1"/>
    <col min="3" max="3" width="12.5703125" style="20" bestFit="1" customWidth="1"/>
    <col min="4" max="4" width="5.5703125" style="21" bestFit="1" customWidth="1"/>
    <col min="5" max="5" width="13.5703125" style="21" bestFit="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10" width="11.140625" style="21" customWidth="1"/>
    <col min="11" max="11" width="12.28515625" style="20" bestFit="1" customWidth="1"/>
    <col min="12" max="12" width="15.140625" style="20" customWidth="1"/>
    <col min="13" max="13" width="10.140625" style="21" customWidth="1"/>
    <col min="14" max="14" width="10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2.9036791698000002</v>
      </c>
      <c r="D2" s="23">
        <v>0.76800000000000002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157778</v>
      </c>
      <c r="L2" s="19">
        <f>ROUND(E2*D2*C2*102.79,0)</f>
        <v>10696</v>
      </c>
      <c r="M2" s="19">
        <f>ROUND(I2*L2*0.002205,0)</f>
        <v>42</v>
      </c>
      <c r="N2" s="27">
        <f>ROUND(J2*L2*0.002205,1)</f>
        <v>11.3</v>
      </c>
    </row>
    <row r="3" spans="1:14">
      <c r="A3" s="20" t="s">
        <v>3</v>
      </c>
      <c r="B3" s="20">
        <v>1730</v>
      </c>
      <c r="C3" s="22">
        <v>0.32438586190000002</v>
      </c>
      <c r="D3" s="23">
        <v>0.72399999999999998</v>
      </c>
      <c r="E3" s="23">
        <v>46.66</v>
      </c>
      <c r="F3" s="23">
        <v>1.8</v>
      </c>
      <c r="G3" s="23">
        <v>0.47799999999999998</v>
      </c>
      <c r="H3" s="20">
        <v>1</v>
      </c>
      <c r="I3" s="23">
        <f>F3</f>
        <v>1.8</v>
      </c>
      <c r="J3" s="23">
        <f>G3</f>
        <v>0.47799999999999998</v>
      </c>
      <c r="K3" s="20">
        <v>10280</v>
      </c>
      <c r="L3" s="19">
        <f>ROUND(E3*D3*C3*102.79,0)</f>
        <v>1126</v>
      </c>
      <c r="M3" s="19">
        <f>ROUND(I3*L3*0.002205,0)</f>
        <v>4</v>
      </c>
      <c r="N3" s="27">
        <f>ROUND(J3*L3*0.002205,1)</f>
        <v>1.2</v>
      </c>
    </row>
    <row r="4" spans="1:14">
      <c r="C4" s="25">
        <f>SUM(C2:C3)</f>
        <v>3.2280650317000004</v>
      </c>
      <c r="M4" s="20">
        <f>SUM(M2:M3)</f>
        <v>46</v>
      </c>
      <c r="N4" s="27">
        <f>SUM(N2:N3)</f>
        <v>12.5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O18" sqref="O17:O18"/>
    </sheetView>
  </sheetViews>
  <sheetFormatPr defaultRowHeight="15"/>
  <cols>
    <col min="1" max="1" width="6.140625" style="20" bestFit="1" customWidth="1"/>
    <col min="2" max="2" width="7.85546875" style="20" bestFit="1" customWidth="1"/>
    <col min="3" max="3" width="14.7109375" style="20" bestFit="1" customWidth="1"/>
    <col min="4" max="4" width="5.5703125" style="21" bestFit="1" customWidth="1"/>
    <col min="5" max="5" width="13.5703125" style="21" bestFit="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10" width="9" style="21" customWidth="1"/>
    <col min="11" max="11" width="12.28515625" style="20" bestFit="1" customWidth="1"/>
    <col min="12" max="12" width="16.5703125" style="20" customWidth="1"/>
    <col min="13" max="13" width="11.140625" style="21" customWidth="1"/>
    <col min="14" max="14" width="9.8554687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1" t="s">
        <v>22</v>
      </c>
      <c r="J1" s="21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5.2516550000000003E-4</v>
      </c>
      <c r="D2" s="23">
        <v>0.752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535283</v>
      </c>
      <c r="L2" s="19">
        <f>ROUND(E2*D2*C2*102.79,0)</f>
        <v>2</v>
      </c>
      <c r="M2" s="19">
        <f>ROUND(I2*L2*0.002205,0)</f>
        <v>0</v>
      </c>
      <c r="N2" s="27">
        <f>ROUND(J2*L2*0.002205,1)</f>
        <v>0</v>
      </c>
    </row>
    <row r="3" spans="1:14">
      <c r="A3" s="20" t="s">
        <v>3</v>
      </c>
      <c r="B3" s="20">
        <v>1730</v>
      </c>
      <c r="C3" s="22">
        <v>9.5209584365000008</v>
      </c>
      <c r="D3" s="23">
        <v>0.76800000000000002</v>
      </c>
      <c r="E3" s="23">
        <v>46.66</v>
      </c>
      <c r="F3" s="23">
        <v>1.8</v>
      </c>
      <c r="G3" s="23">
        <v>0.47799999999999998</v>
      </c>
      <c r="H3" s="20">
        <v>1</v>
      </c>
      <c r="I3" s="23">
        <f t="shared" ref="I3:I4" si="0">F3</f>
        <v>1.8</v>
      </c>
      <c r="J3" s="23">
        <f t="shared" ref="J3:J4" si="1">G3</f>
        <v>0.47799999999999998</v>
      </c>
      <c r="K3" s="20">
        <v>157778</v>
      </c>
      <c r="L3" s="19">
        <f t="shared" ref="L3:L4" si="2">ROUND(E3*D3*C3*102.79,0)</f>
        <v>35070</v>
      </c>
      <c r="M3" s="19">
        <f t="shared" ref="M3:M4" si="3">ROUND(I3*L3*0.002205,0)</f>
        <v>139</v>
      </c>
      <c r="N3" s="27">
        <f t="shared" ref="N3:N4" si="4">ROUND(J3*L3*0.002205,1)</f>
        <v>37</v>
      </c>
    </row>
    <row r="4" spans="1:14">
      <c r="A4" s="20" t="s">
        <v>3</v>
      </c>
      <c r="B4" s="20">
        <v>1730</v>
      </c>
      <c r="C4" s="22">
        <v>1.7839714498000001</v>
      </c>
      <c r="D4" s="23">
        <v>0.72399999999999998</v>
      </c>
      <c r="E4" s="23">
        <v>46.66</v>
      </c>
      <c r="F4" s="23">
        <v>1.8</v>
      </c>
      <c r="G4" s="23">
        <v>0.47799999999999998</v>
      </c>
      <c r="H4" s="20">
        <v>1</v>
      </c>
      <c r="I4" s="23">
        <f t="shared" si="0"/>
        <v>1.8</v>
      </c>
      <c r="J4" s="23">
        <f t="shared" si="1"/>
        <v>0.47799999999999998</v>
      </c>
      <c r="K4" s="20">
        <v>10280</v>
      </c>
      <c r="L4" s="19">
        <f t="shared" si="2"/>
        <v>6195</v>
      </c>
      <c r="M4" s="19">
        <f t="shared" si="3"/>
        <v>25</v>
      </c>
      <c r="N4" s="27">
        <f t="shared" si="4"/>
        <v>6.5</v>
      </c>
    </row>
    <row r="5" spans="1:14">
      <c r="C5" s="21">
        <f>SUM(C2:C4)</f>
        <v>11.305455051799999</v>
      </c>
      <c r="M5" s="20">
        <f>SUM(M2:M4)</f>
        <v>164</v>
      </c>
      <c r="N5" s="27">
        <f>SUM(N2:N4)</f>
        <v>43.5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Project Credit</vt:lpstr>
      <vt:lpstr>Retention Efficiency Calcs</vt:lpstr>
      <vt:lpstr>1 Youth Center</vt:lpstr>
      <vt:lpstr>2 Bldg 543</vt:lpstr>
      <vt:lpstr>3 Bypass Rd</vt:lpstr>
      <vt:lpstr>4 Lot Bldg 989</vt:lpstr>
      <vt:lpstr>5 POV Car Wash</vt:lpstr>
      <vt:lpstr>6 Basin 6B</vt:lpstr>
      <vt:lpstr>7 Basin 6C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2010-10-05T18:49:23Z</cp:lastPrinted>
  <dcterms:created xsi:type="dcterms:W3CDTF">2010-09-24T19:14:00Z</dcterms:created>
  <dcterms:modified xsi:type="dcterms:W3CDTF">2011-09-07T18:35:32Z</dcterms:modified>
</cp:coreProperties>
</file>