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210" yWindow="225" windowWidth="19440" windowHeight="11670"/>
  </bookViews>
  <sheets>
    <sheet name="Summary" sheetId="1" r:id="rId1"/>
    <sheet name="Wet Pond Calcs" sheetId="14" r:id="rId2"/>
    <sheet name="Retention Calcs" sheetId="13" r:id="rId3"/>
    <sheet name="BC-4 Tadlock" sheetId="4" r:id="rId4"/>
    <sheet name="BC-13 Gemini Elem" sheetId="11" r:id="rId5"/>
    <sheet name="BC-14 Melbourne Shores" sheetId="7" r:id="rId6"/>
    <sheet name="BC-21 Long Point Park" sheetId="12" r:id="rId7"/>
    <sheet name="BC-22 Church Street" sheetId="8" r:id="rId8"/>
    <sheet name="BC-23 Church St Pond Clean Out" sheetId="15" r:id="rId9"/>
    <sheet name="BC-26 Street Sweeping" sheetId="16" r:id="rId10"/>
  </sheets>
  <definedNames>
    <definedName name="_xlnm.Print_Area" localSheetId="0">Summary!$A$1:$J$30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J25" i="1"/>
  <c r="G25"/>
  <c r="A12" i="16" l="1"/>
  <c r="A13" s="1"/>
  <c r="A8"/>
  <c r="A9" s="1"/>
  <c r="J19" i="1"/>
  <c r="J18"/>
  <c r="J17"/>
  <c r="J16"/>
  <c r="J13"/>
  <c r="J12"/>
  <c r="J11"/>
  <c r="J10"/>
  <c r="J9"/>
  <c r="J8"/>
  <c r="J7"/>
  <c r="J6"/>
  <c r="J3"/>
  <c r="J4"/>
  <c r="J2"/>
  <c r="G17"/>
  <c r="G18"/>
  <c r="G19"/>
  <c r="G16"/>
  <c r="G7"/>
  <c r="G8"/>
  <c r="G9"/>
  <c r="G10"/>
  <c r="G11"/>
  <c r="G12"/>
  <c r="G13"/>
  <c r="G6"/>
  <c r="G3"/>
  <c r="G4"/>
  <c r="G2"/>
  <c r="J22" l="1"/>
  <c r="G22"/>
  <c r="I21"/>
  <c r="F21"/>
  <c r="C16" i="13"/>
  <c r="I20" i="1" s="1"/>
  <c r="D14" i="13"/>
  <c r="D13"/>
  <c r="B5" i="14"/>
  <c r="B3" i="13"/>
  <c r="F20" i="1" l="1"/>
  <c r="B6" i="14"/>
  <c r="I15" i="1" s="1"/>
  <c r="B7" i="14"/>
  <c r="F15" i="1" s="1"/>
  <c r="G21" l="1"/>
  <c r="H21"/>
  <c r="E21"/>
  <c r="C310" i="8"/>
  <c r="N310"/>
  <c r="O31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M2"/>
  <c r="N2" s="1"/>
  <c r="L2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J239"/>
  <c r="I23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J2"/>
  <c r="I2"/>
  <c r="H20" i="1"/>
  <c r="J20" s="1"/>
  <c r="E20"/>
  <c r="G20" s="1"/>
  <c r="C49" i="12"/>
  <c r="N49"/>
  <c r="O49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M2"/>
  <c r="N2" s="1"/>
  <c r="L2"/>
  <c r="I43"/>
  <c r="J43"/>
  <c r="I44"/>
  <c r="J44"/>
  <c r="I45"/>
  <c r="J45"/>
  <c r="I46"/>
  <c r="J46"/>
  <c r="I47"/>
  <c r="J47"/>
  <c r="I48"/>
  <c r="J48"/>
  <c r="J42"/>
  <c r="I42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J2"/>
  <c r="I2"/>
  <c r="H15" i="1"/>
  <c r="J15" s="1"/>
  <c r="E15"/>
  <c r="G15" s="1"/>
  <c r="C100" i="7"/>
  <c r="N100"/>
  <c r="O10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O2"/>
  <c r="N2"/>
  <c r="M2"/>
  <c r="L2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J69"/>
  <c r="I6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J2"/>
  <c r="I2"/>
  <c r="H14" i="1"/>
  <c r="B6" i="13" s="1"/>
  <c r="B10" s="1"/>
  <c r="E14" i="1"/>
  <c r="B5" i="13" s="1"/>
  <c r="B9" s="1"/>
  <c r="G14" i="1" s="1"/>
  <c r="C4" i="11"/>
  <c r="N4"/>
  <c r="O4"/>
  <c r="O3"/>
  <c r="N3"/>
  <c r="M3"/>
  <c r="L3"/>
  <c r="N2"/>
  <c r="M2"/>
  <c r="O2" s="1"/>
  <c r="L2"/>
  <c r="J3"/>
  <c r="I3"/>
  <c r="J2"/>
  <c r="I2"/>
  <c r="H5" i="1"/>
  <c r="J5" s="1"/>
  <c r="E5"/>
  <c r="G5" s="1"/>
  <c r="C76" i="4"/>
  <c r="N76"/>
  <c r="O7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M2"/>
  <c r="N2" s="1"/>
  <c r="L2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J59"/>
  <c r="I5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J2"/>
  <c r="I2"/>
  <c r="C9" i="13" l="1"/>
  <c r="J21" i="1"/>
  <c r="G30"/>
  <c r="C10" i="13"/>
  <c r="J14" i="1"/>
  <c r="O2" i="8"/>
  <c r="O2" i="12"/>
  <c r="O2" i="4"/>
  <c r="J30" i="1" l="1"/>
</calcChain>
</file>

<file path=xl/sharedStrings.xml><?xml version="1.0" encoding="utf-8"?>
<sst xmlns="http://schemas.openxmlformats.org/spreadsheetml/2006/main" count="845" uniqueCount="138">
  <si>
    <t>Project Name</t>
  </si>
  <si>
    <t>Project Number</t>
  </si>
  <si>
    <t>Curb Inlet Basket</t>
  </si>
  <si>
    <t>Sediment Trap</t>
  </si>
  <si>
    <t>Baffle Box</t>
  </si>
  <si>
    <t>Rosewood 1902</t>
  </si>
  <si>
    <t>Rosewood 1904</t>
  </si>
  <si>
    <t>Rosewood 1905</t>
  </si>
  <si>
    <t>Rosewood 1906</t>
  </si>
  <si>
    <t>Rosewood 2102</t>
  </si>
  <si>
    <t>Rosewood 2201</t>
  </si>
  <si>
    <t>Rosewood 2202</t>
  </si>
  <si>
    <t>Long Point Park</t>
  </si>
  <si>
    <t>Church and Mosby</t>
  </si>
  <si>
    <t>Fooshe and Mosby NE</t>
  </si>
  <si>
    <t>Fooshe and Mosby SE</t>
  </si>
  <si>
    <t>Fooshe and Mosby SW</t>
  </si>
  <si>
    <t>Gradick East</t>
  </si>
  <si>
    <t>Gradick West</t>
  </si>
  <si>
    <t>Leghorn 3800</t>
  </si>
  <si>
    <t>Tadlock and Goat Creek Baffle Box</t>
  </si>
  <si>
    <t>Pond</t>
  </si>
  <si>
    <t>Church Street Pond</t>
  </si>
  <si>
    <t>Melbourne Shores Ponds</t>
  </si>
  <si>
    <t>Oak Street Drainage Improvements (Gemini Elem.)</t>
  </si>
  <si>
    <t>Project Type</t>
  </si>
  <si>
    <t>BC-1</t>
  </si>
  <si>
    <t>BC-2</t>
  </si>
  <si>
    <t>BC-3</t>
  </si>
  <si>
    <t>BC-4</t>
  </si>
  <si>
    <t>BC-5</t>
  </si>
  <si>
    <t>BC-6</t>
  </si>
  <si>
    <t>BC-7</t>
  </si>
  <si>
    <t>BC-8</t>
  </si>
  <si>
    <t>BC-9</t>
  </si>
  <si>
    <t>BC-10</t>
  </si>
  <si>
    <t>BC-11</t>
  </si>
  <si>
    <t>BC-12</t>
  </si>
  <si>
    <t>BC-13</t>
  </si>
  <si>
    <t>BC-14</t>
  </si>
  <si>
    <t>BC-17</t>
  </si>
  <si>
    <t>BC-18</t>
  </si>
  <si>
    <t>BC-19</t>
  </si>
  <si>
    <t>BC-20</t>
  </si>
  <si>
    <t>BC-21</t>
  </si>
  <si>
    <t>BC-22</t>
  </si>
  <si>
    <t>BC-23</t>
  </si>
  <si>
    <t>BC-24</t>
  </si>
  <si>
    <t>Education Efforts</t>
  </si>
  <si>
    <t>Street Sweeping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</si>
  <si>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</si>
  <si>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</si>
  <si>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</si>
  <si>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</si>
  <si>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</si>
  <si>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</si>
  <si>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</si>
  <si>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</si>
  <si>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</si>
  <si>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</si>
  <si>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</si>
  <si>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</si>
  <si>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</si>
  <si>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</si>
  <si>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</si>
  <si>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</si>
  <si>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</si>
  <si>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Entity</t>
  </si>
  <si>
    <t>Brevard County</t>
  </si>
  <si>
    <t>EMC TN</t>
  </si>
  <si>
    <t>EMC TP</t>
  </si>
  <si>
    <t>Annual Runoff (ac-ft)</t>
  </si>
  <si>
    <t>Annual Runoff (m3)</t>
  </si>
  <si>
    <t>TN Load (lbs/yr)</t>
  </si>
  <si>
    <t>TP Load (lbs/yr)</t>
  </si>
  <si>
    <t xml:space="preserve">Education </t>
  </si>
  <si>
    <t>Church Street Pond Cleanout</t>
  </si>
  <si>
    <t>Parcels with Stormwater Treatment Pre-1989</t>
  </si>
  <si>
    <t>Maintenance Inspection Credit Program</t>
  </si>
  <si>
    <t>Private Development Exceeding Permit Req</t>
  </si>
  <si>
    <t>BC-25</t>
  </si>
  <si>
    <t>BC-26</t>
  </si>
  <si>
    <t>BC-27</t>
  </si>
  <si>
    <t>Cleanout</t>
  </si>
  <si>
    <t>BC-28</t>
  </si>
  <si>
    <t>Swale, Baffle Box</t>
  </si>
  <si>
    <t>retention</t>
  </si>
  <si>
    <t>inches</t>
  </si>
  <si>
    <t>efficiency</t>
  </si>
  <si>
    <t>%</t>
  </si>
  <si>
    <t>13%/0.5%</t>
  </si>
  <si>
    <t>13%/2.3%</t>
  </si>
  <si>
    <t>TN base</t>
  </si>
  <si>
    <t>TP base</t>
  </si>
  <si>
    <t>TN credit</t>
  </si>
  <si>
    <t>Swale</t>
  </si>
  <si>
    <t>TP credit</t>
  </si>
  <si>
    <t xml:space="preserve">residence time = </t>
  </si>
  <si>
    <t>(wet pond volume)/(annual runoff)</t>
  </si>
  <si>
    <t>wet pond volume:</t>
  </si>
  <si>
    <t>ac-ft</t>
  </si>
  <si>
    <t>annual runoff:</t>
  </si>
  <si>
    <t>ac-ft/yr</t>
  </si>
  <si>
    <t>days</t>
  </si>
  <si>
    <t>TP efficiency</t>
  </si>
  <si>
    <t>TN efficiency</t>
  </si>
  <si>
    <t>Project BC-14</t>
  </si>
  <si>
    <t>no additional treatment</t>
  </si>
  <si>
    <t>required</t>
  </si>
  <si>
    <t>provided</t>
  </si>
  <si>
    <t>req eff</t>
  </si>
  <si>
    <t>prov eff</t>
  </si>
  <si>
    <t>no additional treatment - purpose only for sediment removal</t>
  </si>
  <si>
    <t>credit</t>
  </si>
  <si>
    <t>tons/yr</t>
  </si>
  <si>
    <t>TP</t>
  </si>
  <si>
    <t>mg/kg (lab analysis)</t>
  </si>
  <si>
    <t>TN</t>
  </si>
  <si>
    <t>lbs/yr</t>
  </si>
  <si>
    <t>N/A</t>
  </si>
  <si>
    <t>residence time</t>
  </si>
  <si>
    <t>BB</t>
  </si>
  <si>
    <t>Rosewood 1908</t>
  </si>
  <si>
    <t>kg/yr</t>
  </si>
  <si>
    <t>From FSA study for street sweeping residential areas (median values)</t>
  </si>
  <si>
    <t>TP (mg/kg)</t>
  </si>
  <si>
    <t>TN (mg/kg)</t>
  </si>
  <si>
    <t>TN reduction</t>
  </si>
  <si>
    <t>mg/yr</t>
  </si>
  <si>
    <t>TP reduction</t>
  </si>
  <si>
    <t>Project Zone</t>
  </si>
  <si>
    <t>Central A</t>
  </si>
  <si>
    <t>Central SEB</t>
  </si>
  <si>
    <t>County wide</t>
  </si>
  <si>
    <t>Treatment</t>
  </si>
  <si>
    <t>Additional Treatment</t>
  </si>
  <si>
    <t>Inspection Program</t>
  </si>
  <si>
    <t>Not quantified</t>
  </si>
</sst>
</file>

<file path=xl/styles.xml><?xml version="1.0" encoding="utf-8"?>
<styleSheet xmlns="http://schemas.openxmlformats.org/spreadsheetml/2006/main">
  <numFmts count="6">
    <numFmt numFmtId="164" formatCode="0.00000000000"/>
    <numFmt numFmtId="165" formatCode="0.0000000000"/>
    <numFmt numFmtId="166" formatCode="0.0"/>
    <numFmt numFmtId="167" formatCode="0.000"/>
    <numFmt numFmtId="168" formatCode="0.0%"/>
    <numFmt numFmtId="169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10" fillId="0" borderId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5" applyNumberFormat="0" applyAlignment="0" applyProtection="0"/>
    <xf numFmtId="0" fontId="20" fillId="6" borderId="6" applyNumberFormat="0" applyAlignment="0" applyProtection="0"/>
    <xf numFmtId="0" fontId="21" fillId="6" borderId="5" applyNumberFormat="0" applyAlignment="0" applyProtection="0"/>
    <xf numFmtId="0" fontId="22" fillId="0" borderId="7" applyNumberFormat="0" applyFill="0" applyAlignment="0" applyProtection="0"/>
    <xf numFmtId="0" fontId="23" fillId="7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7" fillId="32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7" fillId="0" borderId="0"/>
    <xf numFmtId="0" fontId="11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</cellStyleXfs>
  <cellXfs count="60">
    <xf numFmtId="0" fontId="0" fillId="0" borderId="0" xfId="0"/>
    <xf numFmtId="0" fontId="29" fillId="0" borderId="0" xfId="0" applyFont="1" applyFill="1" applyBorder="1" applyAlignment="1">
      <alignment wrapText="1"/>
    </xf>
    <xf numFmtId="0" fontId="29" fillId="0" borderId="1" xfId="0" applyFont="1" applyFill="1" applyBorder="1"/>
    <xf numFmtId="1" fontId="4" fillId="0" borderId="1" xfId="44" applyNumberFormat="1" applyFont="1" applyBorder="1" applyAlignment="1"/>
    <xf numFmtId="0" fontId="29" fillId="0" borderId="0" xfId="0" applyFont="1" applyBorder="1"/>
    <xf numFmtId="0" fontId="30" fillId="0" borderId="1" xfId="0" applyFont="1" applyFill="1" applyBorder="1" applyAlignment="1">
      <alignment wrapText="1"/>
    </xf>
    <xf numFmtId="0" fontId="29" fillId="0" borderId="0" xfId="0" applyFont="1" applyFill="1" applyBorder="1"/>
    <xf numFmtId="1" fontId="4" fillId="0" borderId="1" xfId="44" applyNumberFormat="1" applyFont="1" applyFill="1" applyBorder="1" applyAlignment="1"/>
    <xf numFmtId="0" fontId="29" fillId="0" borderId="0" xfId="0" applyFont="1" applyBorder="1" applyAlignment="1">
      <alignment horizontal="left"/>
    </xf>
    <xf numFmtId="2" fontId="29" fillId="0" borderId="0" xfId="0" applyNumberFormat="1" applyFont="1" applyBorder="1" applyAlignment="1">
      <alignment horizont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6" fillId="33" borderId="1" xfId="0" applyFont="1" applyFill="1" applyBorder="1" applyAlignment="1">
      <alignment horizontal="center" wrapText="1"/>
    </xf>
    <xf numFmtId="0" fontId="28" fillId="33" borderId="1" xfId="0" applyFont="1" applyFill="1" applyBorder="1" applyAlignment="1">
      <alignment horizontal="center" wrapText="1"/>
    </xf>
    <xf numFmtId="2" fontId="28" fillId="33" borderId="1" xfId="0" applyNumberFormat="1" applyFont="1" applyFill="1" applyBorder="1" applyAlignment="1">
      <alignment horizontal="center" wrapText="1"/>
    </xf>
    <xf numFmtId="0" fontId="0" fillId="0" borderId="0" xfId="0" applyFont="1"/>
    <xf numFmtId="0" fontId="2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6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right"/>
    </xf>
    <xf numFmtId="3" fontId="26" fillId="0" borderId="0" xfId="0" applyNumberFormat="1" applyFont="1" applyFill="1" applyBorder="1"/>
    <xf numFmtId="166" fontId="26" fillId="0" borderId="0" xfId="0" applyNumberFormat="1" applyFont="1"/>
    <xf numFmtId="1" fontId="11" fillId="0" borderId="0" xfId="0" applyNumberFormat="1" applyFont="1"/>
    <xf numFmtId="167" fontId="11" fillId="0" borderId="0" xfId="0" applyNumberFormat="1" applyFont="1"/>
    <xf numFmtId="167" fontId="0" fillId="0" borderId="0" xfId="0" applyNumberFormat="1"/>
    <xf numFmtId="1" fontId="0" fillId="0" borderId="0" xfId="0" applyNumberFormat="1" applyAlignment="1">
      <alignment horizontal="center" wrapText="1"/>
    </xf>
    <xf numFmtId="164" fontId="11" fillId="0" borderId="0" xfId="0" applyNumberFormat="1" applyFont="1"/>
    <xf numFmtId="1" fontId="3" fillId="0" borderId="1" xfId="44" applyNumberFormat="1" applyFont="1" applyFill="1" applyBorder="1" applyAlignment="1"/>
    <xf numFmtId="0" fontId="31" fillId="0" borderId="0" xfId="0" applyFont="1"/>
    <xf numFmtId="0" fontId="11" fillId="0" borderId="0" xfId="0" applyFont="1"/>
    <xf numFmtId="3" fontId="0" fillId="0" borderId="0" xfId="0" applyNumberFormat="1"/>
    <xf numFmtId="0" fontId="0" fillId="34" borderId="0" xfId="0" applyFill="1"/>
    <xf numFmtId="0" fontId="29" fillId="0" borderId="1" xfId="0" applyNumberFormat="1" applyFont="1" applyFill="1" applyBorder="1" applyAlignment="1">
      <alignment horizontal="right"/>
    </xf>
    <xf numFmtId="169" fontId="0" fillId="0" borderId="0" xfId="0" applyNumberFormat="1"/>
    <xf numFmtId="169" fontId="30" fillId="0" borderId="1" xfId="0" applyNumberFormat="1" applyFont="1" applyFill="1" applyBorder="1" applyAlignment="1">
      <alignment horizontal="right" wrapText="1"/>
    </xf>
    <xf numFmtId="3" fontId="29" fillId="0" borderId="1" xfId="0" applyNumberFormat="1" applyFont="1" applyBorder="1" applyAlignment="1">
      <alignment horizontal="right"/>
    </xf>
    <xf numFmtId="168" fontId="29" fillId="0" borderId="1" xfId="0" applyNumberFormat="1" applyFont="1" applyBorder="1" applyAlignment="1">
      <alignment horizontal="right"/>
    </xf>
    <xf numFmtId="0" fontId="29" fillId="0" borderId="1" xfId="0" applyFont="1" applyBorder="1" applyAlignment="1">
      <alignment horizontal="right"/>
    </xf>
    <xf numFmtId="3" fontId="29" fillId="0" borderId="1" xfId="0" applyNumberFormat="1" applyFont="1" applyFill="1" applyBorder="1" applyAlignment="1">
      <alignment horizontal="right"/>
    </xf>
    <xf numFmtId="0" fontId="29" fillId="0" borderId="1" xfId="0" applyFont="1" applyFill="1" applyBorder="1" applyAlignment="1">
      <alignment horizontal="right"/>
    </xf>
    <xf numFmtId="168" fontId="29" fillId="0" borderId="1" xfId="0" applyNumberFormat="1" applyFont="1" applyFill="1" applyBorder="1" applyAlignment="1">
      <alignment horizontal="right"/>
    </xf>
    <xf numFmtId="3" fontId="11" fillId="0" borderId="0" xfId="0" applyNumberFormat="1" applyFont="1"/>
    <xf numFmtId="0" fontId="11" fillId="0" borderId="0" xfId="0" applyFont="1" applyAlignment="1">
      <alignment horizontal="right"/>
    </xf>
    <xf numFmtId="0" fontId="0" fillId="0" borderId="0" xfId="0" applyFill="1"/>
    <xf numFmtId="166" fontId="0" fillId="0" borderId="0" xfId="0" applyNumberFormat="1" applyFill="1"/>
    <xf numFmtId="168" fontId="29" fillId="0" borderId="1" xfId="0" applyNumberFormat="1" applyFont="1" applyBorder="1" applyAlignment="1">
      <alignment horizontal="left"/>
    </xf>
    <xf numFmtId="169" fontId="29" fillId="0" borderId="1" xfId="0" applyNumberFormat="1" applyFont="1" applyFill="1" applyBorder="1" applyAlignment="1">
      <alignment horizontal="left"/>
    </xf>
    <xf numFmtId="169" fontId="30" fillId="0" borderId="1" xfId="0" applyNumberFormat="1" applyFont="1" applyFill="1" applyBorder="1" applyAlignment="1">
      <alignment horizontal="left" wrapText="1"/>
    </xf>
    <xf numFmtId="169" fontId="29" fillId="0" borderId="1" xfId="45" applyNumberFormat="1" applyFont="1" applyFill="1" applyBorder="1" applyAlignment="1">
      <alignment horizontal="left"/>
    </xf>
    <xf numFmtId="1" fontId="1" fillId="0" borderId="1" xfId="44" applyNumberFormat="1" applyFont="1" applyFill="1" applyBorder="1" applyAlignment="1"/>
    <xf numFmtId="0" fontId="29" fillId="0" borderId="1" xfId="0" applyFont="1" applyFill="1" applyBorder="1" applyAlignment="1">
      <alignment horizontal="left"/>
    </xf>
    <xf numFmtId="2" fontId="29" fillId="0" borderId="1" xfId="0" applyNumberFormat="1" applyFont="1" applyFill="1" applyBorder="1" applyAlignment="1">
      <alignment horizontal="left"/>
    </xf>
    <xf numFmtId="2" fontId="4" fillId="0" borderId="1" xfId="44" applyNumberFormat="1" applyFont="1" applyFill="1" applyBorder="1" applyAlignment="1">
      <alignment wrapText="1"/>
    </xf>
    <xf numFmtId="2" fontId="4" fillId="0" borderId="1" xfId="61" applyNumberFormat="1" applyFont="1" applyFill="1" applyBorder="1" applyAlignment="1">
      <alignment wrapText="1"/>
    </xf>
    <xf numFmtId="2" fontId="2" fillId="0" borderId="1" xfId="44" applyNumberFormat="1" applyFont="1" applyFill="1" applyBorder="1" applyAlignment="1">
      <alignment wrapText="1"/>
    </xf>
    <xf numFmtId="2" fontId="3" fillId="0" borderId="1" xfId="44" applyNumberFormat="1" applyFont="1" applyFill="1" applyBorder="1" applyAlignment="1">
      <alignment wrapText="1"/>
    </xf>
    <xf numFmtId="2" fontId="3" fillId="0" borderId="1" xfId="61" applyNumberFormat="1" applyFont="1" applyFill="1" applyBorder="1" applyAlignment="1">
      <alignment wrapText="1"/>
    </xf>
    <xf numFmtId="2" fontId="29" fillId="0" borderId="1" xfId="0" applyNumberFormat="1" applyFont="1" applyFill="1" applyBorder="1" applyAlignment="1">
      <alignment wrapText="1"/>
    </xf>
    <xf numFmtId="2" fontId="29" fillId="0" borderId="0" xfId="0" applyNumberFormat="1" applyFont="1" applyBorder="1" applyAlignment="1">
      <alignment wrapText="1"/>
    </xf>
  </cellXfs>
  <cellStyles count="89">
    <cellStyle name="20% - Accent1" xfId="19" builtinId="30" customBuiltin="1"/>
    <cellStyle name="20% - Accent1 2" xfId="47"/>
    <cellStyle name="20% - Accent1 3" xfId="63"/>
    <cellStyle name="20% - Accent1 4" xfId="77"/>
    <cellStyle name="20% - Accent2" xfId="23" builtinId="34" customBuiltin="1"/>
    <cellStyle name="20% - Accent2 2" xfId="49"/>
    <cellStyle name="20% - Accent2 3" xfId="65"/>
    <cellStyle name="20% - Accent2 4" xfId="79"/>
    <cellStyle name="20% - Accent3" xfId="27" builtinId="38" customBuiltin="1"/>
    <cellStyle name="20% - Accent3 2" xfId="51"/>
    <cellStyle name="20% - Accent3 3" xfId="67"/>
    <cellStyle name="20% - Accent3 4" xfId="81"/>
    <cellStyle name="20% - Accent4" xfId="31" builtinId="42" customBuiltin="1"/>
    <cellStyle name="20% - Accent4 2" xfId="53"/>
    <cellStyle name="20% - Accent4 3" xfId="69"/>
    <cellStyle name="20% - Accent4 4" xfId="83"/>
    <cellStyle name="20% - Accent5" xfId="35" builtinId="46" customBuiltin="1"/>
    <cellStyle name="20% - Accent5 2" xfId="55"/>
    <cellStyle name="20% - Accent5 3" xfId="71"/>
    <cellStyle name="20% - Accent5 4" xfId="85"/>
    <cellStyle name="20% - Accent6" xfId="39" builtinId="50" customBuiltin="1"/>
    <cellStyle name="20% - Accent6 2" xfId="57"/>
    <cellStyle name="20% - Accent6 3" xfId="73"/>
    <cellStyle name="20% - Accent6 4" xfId="87"/>
    <cellStyle name="40% - Accent1" xfId="20" builtinId="31" customBuiltin="1"/>
    <cellStyle name="40% - Accent1 2" xfId="48"/>
    <cellStyle name="40% - Accent1 3" xfId="64"/>
    <cellStyle name="40% - Accent1 4" xfId="78"/>
    <cellStyle name="40% - Accent2" xfId="24" builtinId="35" customBuiltin="1"/>
    <cellStyle name="40% - Accent2 2" xfId="50"/>
    <cellStyle name="40% - Accent2 3" xfId="66"/>
    <cellStyle name="40% - Accent2 4" xfId="80"/>
    <cellStyle name="40% - Accent3" xfId="28" builtinId="39" customBuiltin="1"/>
    <cellStyle name="40% - Accent3 2" xfId="52"/>
    <cellStyle name="40% - Accent3 3" xfId="68"/>
    <cellStyle name="40% - Accent3 4" xfId="82"/>
    <cellStyle name="40% - Accent4" xfId="32" builtinId="43" customBuiltin="1"/>
    <cellStyle name="40% - Accent4 2" xfId="54"/>
    <cellStyle name="40% - Accent4 3" xfId="70"/>
    <cellStyle name="40% - Accent4 4" xfId="84"/>
    <cellStyle name="40% - Accent5" xfId="36" builtinId="47" customBuiltin="1"/>
    <cellStyle name="40% - Accent5 2" xfId="56"/>
    <cellStyle name="40% - Accent5 3" xfId="72"/>
    <cellStyle name="40% - Accent5 4" xfId="86"/>
    <cellStyle name="40% - Accent6" xfId="40" builtinId="51" customBuiltin="1"/>
    <cellStyle name="40% - Accent6 2" xfId="58"/>
    <cellStyle name="40% - Accent6 3" xfId="74"/>
    <cellStyle name="40% - Accent6 4" xfId="88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3 2" xfId="59"/>
    <cellStyle name="Normal 4" xfId="44"/>
    <cellStyle name="Normal 5" xfId="45"/>
    <cellStyle name="Normal 6" xfId="61"/>
    <cellStyle name="Normal 7" xfId="75"/>
    <cellStyle name="Note 2" xfId="43"/>
    <cellStyle name="Note 2 2" xfId="60"/>
    <cellStyle name="Note 3" xfId="46"/>
    <cellStyle name="Note 4" xfId="62"/>
    <cellStyle name="Note 5" xfId="76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zoomScaleNormal="100" zoomScaleSheetLayoutView="100" workbookViewId="0">
      <selection activeCell="E33" sqref="E33"/>
    </sheetView>
  </sheetViews>
  <sheetFormatPr defaultRowHeight="15"/>
  <cols>
    <col min="1" max="1" width="9.140625" style="4"/>
    <col min="2" max="2" width="37.28515625" style="59" customWidth="1"/>
    <col min="3" max="3" width="20.28515625" style="8" bestFit="1" customWidth="1"/>
    <col min="4" max="4" width="13.140625" style="9" customWidth="1"/>
    <col min="5" max="5" width="14.140625" style="4" customWidth="1"/>
    <col min="6" max="7" width="14.140625" style="4" bestFit="1" customWidth="1"/>
    <col min="8" max="8" width="14.28515625" style="4" customWidth="1"/>
    <col min="9" max="10" width="14.140625" style="4" bestFit="1" customWidth="1"/>
    <col min="11" max="16384" width="9.140625" style="4"/>
  </cols>
  <sheetData>
    <row r="1" spans="1:10" s="1" customFormat="1" ht="30">
      <c r="A1" s="14" t="s">
        <v>1</v>
      </c>
      <c r="B1" s="15" t="s">
        <v>0</v>
      </c>
      <c r="C1" s="14" t="s">
        <v>25</v>
      </c>
      <c r="D1" s="15" t="s">
        <v>130</v>
      </c>
      <c r="E1" s="13" t="s">
        <v>58</v>
      </c>
      <c r="F1" s="13" t="s">
        <v>59</v>
      </c>
      <c r="G1" s="13" t="s">
        <v>60</v>
      </c>
      <c r="H1" s="13" t="s">
        <v>61</v>
      </c>
      <c r="I1" s="13" t="s">
        <v>62</v>
      </c>
      <c r="J1" s="13" t="s">
        <v>63</v>
      </c>
    </row>
    <row r="2" spans="1:10">
      <c r="A2" s="2" t="s">
        <v>26</v>
      </c>
      <c r="B2" s="53" t="s">
        <v>19</v>
      </c>
      <c r="C2" s="3" t="s">
        <v>3</v>
      </c>
      <c r="D2" s="46" t="s">
        <v>131</v>
      </c>
      <c r="E2" s="36">
        <v>107.3</v>
      </c>
      <c r="F2" s="37" t="s">
        <v>119</v>
      </c>
      <c r="G2" s="38">
        <f>ROUND(E2*0.45359237*1169*0.0000022046226218,0)</f>
        <v>0</v>
      </c>
      <c r="H2" s="38">
        <v>107.3</v>
      </c>
      <c r="I2" s="37" t="s">
        <v>119</v>
      </c>
      <c r="J2" s="38">
        <f>ROUND(H2*0.45359237*382.7*0.0000022046226218,1)</f>
        <v>0</v>
      </c>
    </row>
    <row r="3" spans="1:10">
      <c r="A3" s="2" t="s">
        <v>27</v>
      </c>
      <c r="B3" s="53" t="s">
        <v>18</v>
      </c>
      <c r="C3" s="3" t="s">
        <v>3</v>
      </c>
      <c r="D3" s="46" t="s">
        <v>131</v>
      </c>
      <c r="E3" s="36">
        <v>2262</v>
      </c>
      <c r="F3" s="37" t="s">
        <v>119</v>
      </c>
      <c r="G3" s="38">
        <f t="shared" ref="G3:G13" si="0">ROUND(E3*0.45359237*1169*0.0000022046226218,0)</f>
        <v>3</v>
      </c>
      <c r="H3" s="38">
        <v>2262</v>
      </c>
      <c r="I3" s="37" t="s">
        <v>119</v>
      </c>
      <c r="J3" s="38">
        <f t="shared" ref="J3:J13" si="1">ROUND(H3*0.45359237*382.7*0.0000022046226218,1)</f>
        <v>0.9</v>
      </c>
    </row>
    <row r="4" spans="1:10">
      <c r="A4" s="2" t="s">
        <v>28</v>
      </c>
      <c r="B4" s="53" t="s">
        <v>17</v>
      </c>
      <c r="C4" s="3" t="s">
        <v>3</v>
      </c>
      <c r="D4" s="46" t="s">
        <v>131</v>
      </c>
      <c r="E4" s="36">
        <v>989.7</v>
      </c>
      <c r="F4" s="37" t="s">
        <v>119</v>
      </c>
      <c r="G4" s="38">
        <f t="shared" si="0"/>
        <v>1</v>
      </c>
      <c r="H4" s="38">
        <v>989.7</v>
      </c>
      <c r="I4" s="37" t="s">
        <v>119</v>
      </c>
      <c r="J4" s="38">
        <f t="shared" si="1"/>
        <v>0.4</v>
      </c>
    </row>
    <row r="5" spans="1:10">
      <c r="A5" s="2" t="s">
        <v>29</v>
      </c>
      <c r="B5" s="54" t="s">
        <v>20</v>
      </c>
      <c r="C5" s="5" t="s">
        <v>4</v>
      </c>
      <c r="D5" s="47" t="s">
        <v>131</v>
      </c>
      <c r="E5" s="36">
        <f>'BC-4 Tadlock'!N76</f>
        <v>136</v>
      </c>
      <c r="F5" s="37">
        <v>5.0000000000000001E-3</v>
      </c>
      <c r="G5" s="38">
        <f>ROUND(E5*F5,0)</f>
        <v>1</v>
      </c>
      <c r="H5" s="38">
        <f>'BC-4 Tadlock'!O76</f>
        <v>18.099999999999998</v>
      </c>
      <c r="I5" s="37">
        <v>2.3E-2</v>
      </c>
      <c r="J5" s="38">
        <f>ROUND(H5*I5,1)</f>
        <v>0.4</v>
      </c>
    </row>
    <row r="6" spans="1:10">
      <c r="A6" s="2" t="s">
        <v>30</v>
      </c>
      <c r="B6" s="53" t="s">
        <v>11</v>
      </c>
      <c r="C6" s="7" t="s">
        <v>2</v>
      </c>
      <c r="D6" s="46" t="s">
        <v>131</v>
      </c>
      <c r="E6" s="36">
        <v>51.3</v>
      </c>
      <c r="F6" s="37" t="s">
        <v>119</v>
      </c>
      <c r="G6" s="38">
        <f t="shared" si="0"/>
        <v>0</v>
      </c>
      <c r="H6" s="38">
        <v>51.3</v>
      </c>
      <c r="I6" s="37" t="s">
        <v>119</v>
      </c>
      <c r="J6" s="38">
        <f t="shared" si="1"/>
        <v>0</v>
      </c>
    </row>
    <row r="7" spans="1:10">
      <c r="A7" s="2" t="s">
        <v>31</v>
      </c>
      <c r="B7" s="53" t="s">
        <v>10</v>
      </c>
      <c r="C7" s="7" t="s">
        <v>2</v>
      </c>
      <c r="D7" s="46" t="s">
        <v>131</v>
      </c>
      <c r="E7" s="36">
        <v>79</v>
      </c>
      <c r="F7" s="37" t="s">
        <v>119</v>
      </c>
      <c r="G7" s="38">
        <f t="shared" si="0"/>
        <v>0</v>
      </c>
      <c r="H7" s="38">
        <v>79</v>
      </c>
      <c r="I7" s="37" t="s">
        <v>119</v>
      </c>
      <c r="J7" s="38">
        <f t="shared" si="1"/>
        <v>0</v>
      </c>
    </row>
    <row r="8" spans="1:10">
      <c r="A8" s="2" t="s">
        <v>32</v>
      </c>
      <c r="B8" s="53" t="s">
        <v>9</v>
      </c>
      <c r="C8" s="7" t="s">
        <v>2</v>
      </c>
      <c r="D8" s="46" t="s">
        <v>131</v>
      </c>
      <c r="E8" s="36">
        <v>76.7</v>
      </c>
      <c r="F8" s="37" t="s">
        <v>119</v>
      </c>
      <c r="G8" s="38">
        <f t="shared" si="0"/>
        <v>0</v>
      </c>
      <c r="H8" s="38">
        <v>76.7</v>
      </c>
      <c r="I8" s="37" t="s">
        <v>119</v>
      </c>
      <c r="J8" s="38">
        <f t="shared" si="1"/>
        <v>0</v>
      </c>
    </row>
    <row r="9" spans="1:10">
      <c r="A9" s="2" t="s">
        <v>33</v>
      </c>
      <c r="B9" s="55" t="s">
        <v>122</v>
      </c>
      <c r="C9" s="7" t="s">
        <v>2</v>
      </c>
      <c r="D9" s="46" t="s">
        <v>131</v>
      </c>
      <c r="E9" s="36">
        <v>62</v>
      </c>
      <c r="F9" s="37" t="s">
        <v>119</v>
      </c>
      <c r="G9" s="38">
        <f t="shared" si="0"/>
        <v>0</v>
      </c>
      <c r="H9" s="38">
        <v>62</v>
      </c>
      <c r="I9" s="37" t="s">
        <v>119</v>
      </c>
      <c r="J9" s="38">
        <f t="shared" si="1"/>
        <v>0</v>
      </c>
    </row>
    <row r="10" spans="1:10">
      <c r="A10" s="2" t="s">
        <v>34</v>
      </c>
      <c r="B10" s="53" t="s">
        <v>6</v>
      </c>
      <c r="C10" s="7" t="s">
        <v>2</v>
      </c>
      <c r="D10" s="46" t="s">
        <v>131</v>
      </c>
      <c r="E10" s="36">
        <v>64.7</v>
      </c>
      <c r="F10" s="37" t="s">
        <v>119</v>
      </c>
      <c r="G10" s="38">
        <f t="shared" si="0"/>
        <v>0</v>
      </c>
      <c r="H10" s="38">
        <v>64.7</v>
      </c>
      <c r="I10" s="37" t="s">
        <v>119</v>
      </c>
      <c r="J10" s="38">
        <f t="shared" si="1"/>
        <v>0</v>
      </c>
    </row>
    <row r="11" spans="1:10">
      <c r="A11" s="2" t="s">
        <v>35</v>
      </c>
      <c r="B11" s="53" t="s">
        <v>7</v>
      </c>
      <c r="C11" s="7" t="s">
        <v>2</v>
      </c>
      <c r="D11" s="46" t="s">
        <v>131</v>
      </c>
      <c r="E11" s="36">
        <v>96.3</v>
      </c>
      <c r="F11" s="37" t="s">
        <v>119</v>
      </c>
      <c r="G11" s="38">
        <f t="shared" si="0"/>
        <v>0</v>
      </c>
      <c r="H11" s="38">
        <v>96.3</v>
      </c>
      <c r="I11" s="37" t="s">
        <v>119</v>
      </c>
      <c r="J11" s="38">
        <f t="shared" si="1"/>
        <v>0</v>
      </c>
    </row>
    <row r="12" spans="1:10">
      <c r="A12" s="2" t="s">
        <v>36</v>
      </c>
      <c r="B12" s="53" t="s">
        <v>8</v>
      </c>
      <c r="C12" s="7" t="s">
        <v>2</v>
      </c>
      <c r="D12" s="46" t="s">
        <v>131</v>
      </c>
      <c r="E12" s="36">
        <v>216.7</v>
      </c>
      <c r="F12" s="37" t="s">
        <v>119</v>
      </c>
      <c r="G12" s="38">
        <f t="shared" si="0"/>
        <v>0</v>
      </c>
      <c r="H12" s="38">
        <v>216.7</v>
      </c>
      <c r="I12" s="37" t="s">
        <v>119</v>
      </c>
      <c r="J12" s="38">
        <f t="shared" si="1"/>
        <v>0.1</v>
      </c>
    </row>
    <row r="13" spans="1:10">
      <c r="A13" s="2" t="s">
        <v>37</v>
      </c>
      <c r="B13" s="53" t="s">
        <v>5</v>
      </c>
      <c r="C13" s="7" t="s">
        <v>2</v>
      </c>
      <c r="D13" s="46" t="s">
        <v>131</v>
      </c>
      <c r="E13" s="36">
        <v>75</v>
      </c>
      <c r="F13" s="37" t="s">
        <v>119</v>
      </c>
      <c r="G13" s="38">
        <f t="shared" si="0"/>
        <v>0</v>
      </c>
      <c r="H13" s="38">
        <v>75</v>
      </c>
      <c r="I13" s="37" t="s">
        <v>119</v>
      </c>
      <c r="J13" s="38">
        <f t="shared" si="1"/>
        <v>0</v>
      </c>
    </row>
    <row r="14" spans="1:10" s="6" customFormat="1" ht="30">
      <c r="A14" s="2" t="s">
        <v>38</v>
      </c>
      <c r="B14" s="54" t="s">
        <v>24</v>
      </c>
      <c r="C14" s="5" t="s">
        <v>85</v>
      </c>
      <c r="D14" s="46" t="s">
        <v>131</v>
      </c>
      <c r="E14" s="39">
        <f>'BC-13 Gemini Elem'!N4</f>
        <v>5</v>
      </c>
      <c r="F14" s="33" t="s">
        <v>90</v>
      </c>
      <c r="G14" s="38">
        <f>ROUND('Retention Calcs'!B9,0)</f>
        <v>1</v>
      </c>
      <c r="H14" s="40">
        <f>'BC-13 Gemini Elem'!O4</f>
        <v>1.2</v>
      </c>
      <c r="I14" s="33" t="s">
        <v>91</v>
      </c>
      <c r="J14" s="38">
        <f>ROUND('Retention Calcs'!B10,1)</f>
        <v>0.2</v>
      </c>
    </row>
    <row r="15" spans="1:10" s="6" customFormat="1">
      <c r="A15" s="2" t="s">
        <v>39</v>
      </c>
      <c r="B15" s="54" t="s">
        <v>23</v>
      </c>
      <c r="C15" s="7" t="s">
        <v>21</v>
      </c>
      <c r="D15" s="46" t="s">
        <v>131</v>
      </c>
      <c r="E15" s="39">
        <f>'BC-14 Melbourne Shores'!N100</f>
        <v>670</v>
      </c>
      <c r="F15" s="41">
        <f>'Wet Pond Calcs'!B7/100</f>
        <v>0.23300000000000001</v>
      </c>
      <c r="G15" s="38">
        <f t="shared" ref="G15" si="2">ROUND(E15*F15,0)</f>
        <v>156</v>
      </c>
      <c r="H15" s="40">
        <f>'BC-14 Melbourne Shores'!O100</f>
        <v>88.39999999999992</v>
      </c>
      <c r="I15" s="41">
        <f>'Wet Pond Calcs'!B6/100</f>
        <v>0.54899999999999993</v>
      </c>
      <c r="J15" s="38">
        <f t="shared" ref="J15" si="3">ROUND(H15*I15,1)</f>
        <v>48.5</v>
      </c>
    </row>
    <row r="16" spans="1:10" s="6" customFormat="1">
      <c r="A16" s="2" t="s">
        <v>40</v>
      </c>
      <c r="B16" s="53" t="s">
        <v>16</v>
      </c>
      <c r="C16" s="7" t="s">
        <v>3</v>
      </c>
      <c r="D16" s="46" t="s">
        <v>132</v>
      </c>
      <c r="E16" s="39">
        <v>78</v>
      </c>
      <c r="F16" s="37" t="s">
        <v>119</v>
      </c>
      <c r="G16" s="38">
        <f t="shared" ref="G16:G19" si="4">ROUND(E16*0.45359237*1169*0.0000022046226218,0)</f>
        <v>0</v>
      </c>
      <c r="H16" s="40">
        <v>78</v>
      </c>
      <c r="I16" s="37" t="s">
        <v>119</v>
      </c>
      <c r="J16" s="38">
        <f t="shared" ref="J16:J19" si="5">ROUND(H16*0.45359237*382.7*0.0000022046226218,1)</f>
        <v>0</v>
      </c>
    </row>
    <row r="17" spans="1:10" s="6" customFormat="1">
      <c r="A17" s="2" t="s">
        <v>41</v>
      </c>
      <c r="B17" s="53" t="s">
        <v>14</v>
      </c>
      <c r="C17" s="7" t="s">
        <v>3</v>
      </c>
      <c r="D17" s="46" t="s">
        <v>132</v>
      </c>
      <c r="E17" s="39">
        <v>26</v>
      </c>
      <c r="F17" s="37" t="s">
        <v>119</v>
      </c>
      <c r="G17" s="38">
        <f t="shared" si="4"/>
        <v>0</v>
      </c>
      <c r="H17" s="40">
        <v>26</v>
      </c>
      <c r="I17" s="37" t="s">
        <v>119</v>
      </c>
      <c r="J17" s="38">
        <f t="shared" si="5"/>
        <v>0</v>
      </c>
    </row>
    <row r="18" spans="1:10" s="6" customFormat="1">
      <c r="A18" s="2" t="s">
        <v>42</v>
      </c>
      <c r="B18" s="53" t="s">
        <v>15</v>
      </c>
      <c r="C18" s="7" t="s">
        <v>3</v>
      </c>
      <c r="D18" s="46" t="s">
        <v>132</v>
      </c>
      <c r="E18" s="39">
        <v>26</v>
      </c>
      <c r="F18" s="37" t="s">
        <v>119</v>
      </c>
      <c r="G18" s="38">
        <f t="shared" si="4"/>
        <v>0</v>
      </c>
      <c r="H18" s="40">
        <v>26</v>
      </c>
      <c r="I18" s="37" t="s">
        <v>119</v>
      </c>
      <c r="J18" s="38">
        <f t="shared" si="5"/>
        <v>0</v>
      </c>
    </row>
    <row r="19" spans="1:10" s="6" customFormat="1">
      <c r="A19" s="2" t="s">
        <v>43</v>
      </c>
      <c r="B19" s="53" t="s">
        <v>13</v>
      </c>
      <c r="C19" s="7" t="s">
        <v>3</v>
      </c>
      <c r="D19" s="46" t="s">
        <v>132</v>
      </c>
      <c r="E19" s="39">
        <v>128.30000000000001</v>
      </c>
      <c r="F19" s="37" t="s">
        <v>119</v>
      </c>
      <c r="G19" s="38">
        <f t="shared" si="4"/>
        <v>0</v>
      </c>
      <c r="H19" s="40">
        <v>128.30000000000001</v>
      </c>
      <c r="I19" s="37" t="s">
        <v>119</v>
      </c>
      <c r="J19" s="38">
        <f t="shared" si="5"/>
        <v>0</v>
      </c>
    </row>
    <row r="20" spans="1:10" s="6" customFormat="1">
      <c r="A20" s="2" t="s">
        <v>44</v>
      </c>
      <c r="B20" s="53" t="s">
        <v>12</v>
      </c>
      <c r="C20" s="7" t="s">
        <v>21</v>
      </c>
      <c r="D20" s="46" t="s">
        <v>132</v>
      </c>
      <c r="E20" s="39">
        <f>'BC-21 Long Point Park'!N49</f>
        <v>455</v>
      </c>
      <c r="F20" s="41">
        <f>'Retention Calcs'!C16</f>
        <v>0</v>
      </c>
      <c r="G20" s="38">
        <f t="shared" ref="G20:G21" si="6">ROUND(E20*F20,0)</f>
        <v>0</v>
      </c>
      <c r="H20" s="40">
        <f>'BC-21 Long Point Park'!O49</f>
        <v>116.3</v>
      </c>
      <c r="I20" s="41">
        <f>'Retention Calcs'!C16</f>
        <v>0</v>
      </c>
      <c r="J20" s="38">
        <f t="shared" ref="J20:J21" si="7">ROUND(H20*I20,1)</f>
        <v>0</v>
      </c>
    </row>
    <row r="21" spans="1:10" s="6" customFormat="1">
      <c r="A21" s="2" t="s">
        <v>45</v>
      </c>
      <c r="B21" s="53" t="s">
        <v>22</v>
      </c>
      <c r="C21" s="7" t="s">
        <v>21</v>
      </c>
      <c r="D21" s="46" t="s">
        <v>132</v>
      </c>
      <c r="E21" s="39">
        <f>'BC-22 Church Street'!N310</f>
        <v>1084</v>
      </c>
      <c r="F21" s="41">
        <f>'Wet Pond Calcs'!B17</f>
        <v>0</v>
      </c>
      <c r="G21" s="40">
        <f t="shared" si="6"/>
        <v>0</v>
      </c>
      <c r="H21" s="40">
        <f>'BC-22 Church Street'!O310</f>
        <v>185.59999999999965</v>
      </c>
      <c r="I21" s="41">
        <f>'Wet Pond Calcs'!B17</f>
        <v>0</v>
      </c>
      <c r="J21" s="40">
        <f t="shared" si="7"/>
        <v>0</v>
      </c>
    </row>
    <row r="22" spans="1:10" s="6" customFormat="1">
      <c r="A22" s="2" t="s">
        <v>46</v>
      </c>
      <c r="B22" s="56" t="s">
        <v>76</v>
      </c>
      <c r="C22" s="28" t="s">
        <v>83</v>
      </c>
      <c r="D22" s="48" t="s">
        <v>132</v>
      </c>
      <c r="E22" s="35" t="s">
        <v>119</v>
      </c>
      <c r="F22" s="35" t="s">
        <v>119</v>
      </c>
      <c r="G22" s="38">
        <f>'BC-23 Church St Pond Clean Out'!B5</f>
        <v>136.9</v>
      </c>
      <c r="H22" s="35" t="s">
        <v>119</v>
      </c>
      <c r="I22" s="35" t="s">
        <v>119</v>
      </c>
      <c r="J22" s="38">
        <f>'BC-23 Church St Pond Clean Out'!B6</f>
        <v>25.5</v>
      </c>
    </row>
    <row r="23" spans="1:10">
      <c r="A23" s="2" t="s">
        <v>47</v>
      </c>
      <c r="B23" s="54" t="s">
        <v>48</v>
      </c>
      <c r="C23" s="7" t="s">
        <v>75</v>
      </c>
      <c r="D23" s="49" t="s">
        <v>133</v>
      </c>
      <c r="E23" s="39" t="s">
        <v>137</v>
      </c>
      <c r="F23" s="41">
        <v>0.05</v>
      </c>
      <c r="G23" s="39" t="s">
        <v>137</v>
      </c>
      <c r="H23" s="39" t="s">
        <v>137</v>
      </c>
      <c r="I23" s="41">
        <v>0.05</v>
      </c>
      <c r="J23" s="39" t="s">
        <v>137</v>
      </c>
    </row>
    <row r="24" spans="1:10" ht="30">
      <c r="A24" s="2" t="s">
        <v>80</v>
      </c>
      <c r="B24" s="57" t="s">
        <v>77</v>
      </c>
      <c r="C24" s="50" t="s">
        <v>134</v>
      </c>
      <c r="D24" s="49" t="s">
        <v>133</v>
      </c>
      <c r="E24" s="39" t="s">
        <v>137</v>
      </c>
      <c r="F24" s="39" t="s">
        <v>137</v>
      </c>
      <c r="G24" s="39" t="s">
        <v>137</v>
      </c>
      <c r="H24" s="39" t="s">
        <v>137</v>
      </c>
      <c r="I24" s="41" t="s">
        <v>137</v>
      </c>
      <c r="J24" s="39" t="s">
        <v>137</v>
      </c>
    </row>
    <row r="25" spans="1:10">
      <c r="A25" s="2" t="s">
        <v>81</v>
      </c>
      <c r="B25" s="54" t="s">
        <v>49</v>
      </c>
      <c r="C25" s="7" t="s">
        <v>49</v>
      </c>
      <c r="D25" s="46" t="s">
        <v>131</v>
      </c>
      <c r="E25" s="37" t="s">
        <v>119</v>
      </c>
      <c r="F25" s="37" t="s">
        <v>119</v>
      </c>
      <c r="G25" s="40">
        <f>ROUND('BC-26 Street Sweeping'!A9,0)</f>
        <v>60</v>
      </c>
      <c r="H25" s="37" t="s">
        <v>119</v>
      </c>
      <c r="I25" s="37" t="s">
        <v>119</v>
      </c>
      <c r="J25" s="40">
        <f>ROUND('BC-26 Street Sweeping'!A13,1)</f>
        <v>26.9</v>
      </c>
    </row>
    <row r="26" spans="1:10" ht="30">
      <c r="A26" s="2" t="s">
        <v>82</v>
      </c>
      <c r="B26" s="58" t="s">
        <v>79</v>
      </c>
      <c r="C26" s="51" t="s">
        <v>135</v>
      </c>
      <c r="D26" s="52" t="s">
        <v>133</v>
      </c>
      <c r="E26" s="39" t="s">
        <v>137</v>
      </c>
      <c r="F26" s="39" t="s">
        <v>137</v>
      </c>
      <c r="G26" s="39" t="s">
        <v>137</v>
      </c>
      <c r="H26" s="39" t="s">
        <v>137</v>
      </c>
      <c r="I26" s="39" t="s">
        <v>137</v>
      </c>
      <c r="J26" s="39" t="s">
        <v>137</v>
      </c>
    </row>
    <row r="27" spans="1:10">
      <c r="A27" s="2" t="s">
        <v>84</v>
      </c>
      <c r="B27" s="58" t="s">
        <v>78</v>
      </c>
      <c r="C27" s="51" t="s">
        <v>136</v>
      </c>
      <c r="D27" s="52" t="s">
        <v>133</v>
      </c>
      <c r="E27" s="39" t="s">
        <v>137</v>
      </c>
      <c r="F27" s="39" t="s">
        <v>137</v>
      </c>
      <c r="G27" s="39" t="s">
        <v>137</v>
      </c>
      <c r="H27" s="39" t="s">
        <v>137</v>
      </c>
      <c r="I27" s="39" t="s">
        <v>137</v>
      </c>
      <c r="J27" s="39" t="s">
        <v>137</v>
      </c>
    </row>
    <row r="29" spans="1:10">
      <c r="F29" s="16"/>
      <c r="G29" s="17" t="s">
        <v>64</v>
      </c>
      <c r="H29" s="18"/>
      <c r="I29" s="18"/>
      <c r="J29" s="19" t="s">
        <v>65</v>
      </c>
    </row>
    <row r="30" spans="1:10">
      <c r="F30" s="20" t="s">
        <v>66</v>
      </c>
      <c r="G30" s="21">
        <f>SUM(G2:G27)</f>
        <v>358.9</v>
      </c>
      <c r="H30" s="16"/>
      <c r="I30" s="16"/>
      <c r="J30" s="22">
        <f>SUM(J2:J27)</f>
        <v>102.9</v>
      </c>
    </row>
  </sheetData>
  <phoneticPr fontId="9" type="noConversion"/>
  <printOptions gridLines="1"/>
  <pageMargins left="0.5" right="0.25" top="1" bottom="1" header="0.5" footer="0.5"/>
  <pageSetup scale="80" fitToWidth="2" fitToHeight="3" orientation="landscape" blackAndWhite="1" r:id="rId1"/>
  <headerFooter alignWithMargins="0">
    <oddHeader>&amp;C&amp;"Arial,Bold"Central IRL Basin Management Action Plan (BMAP)
Brevard County Projects</oddHeader>
    <oddFooter>&amp;C&amp;P of &amp;N&amp;ROctober 2011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A2" sqref="A2"/>
    </sheetView>
  </sheetViews>
  <sheetFormatPr defaultRowHeight="12.75"/>
  <cols>
    <col min="1" max="1" width="9.7109375" customWidth="1"/>
  </cols>
  <sheetData>
    <row r="1" spans="1:2">
      <c r="A1">
        <v>32573</v>
      </c>
      <c r="B1" t="s">
        <v>123</v>
      </c>
    </row>
    <row r="3" spans="1:2">
      <c r="A3" t="s">
        <v>124</v>
      </c>
    </row>
    <row r="4" spans="1:2">
      <c r="A4">
        <v>374.9</v>
      </c>
      <c r="B4" t="s">
        <v>125</v>
      </c>
    </row>
    <row r="5" spans="1:2">
      <c r="A5">
        <v>832.4</v>
      </c>
      <c r="B5" t="s">
        <v>126</v>
      </c>
    </row>
    <row r="7" spans="1:2">
      <c r="A7" t="s">
        <v>127</v>
      </c>
    </row>
    <row r="8" spans="1:2">
      <c r="A8">
        <f>A1*A5</f>
        <v>27113765.199999999</v>
      </c>
      <c r="B8" t="s">
        <v>128</v>
      </c>
    </row>
    <row r="9" spans="1:2">
      <c r="A9">
        <f>A8*0.0000022046226218</f>
        <v>59.775620122093599</v>
      </c>
      <c r="B9" t="s">
        <v>118</v>
      </c>
    </row>
    <row r="11" spans="1:2">
      <c r="A11" t="s">
        <v>129</v>
      </c>
    </row>
    <row r="12" spans="1:2">
      <c r="A12">
        <f>A1*A4</f>
        <v>12211617.699999999</v>
      </c>
      <c r="B12" t="s">
        <v>128</v>
      </c>
    </row>
    <row r="13" spans="1:2">
      <c r="A13">
        <f>A12*0.0000022046226218</f>
        <v>26.922008630193286</v>
      </c>
      <c r="B13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I23" sqref="I22:I23"/>
    </sheetView>
  </sheetViews>
  <sheetFormatPr defaultRowHeight="12.75"/>
  <cols>
    <col min="1" max="1" width="15.5703125" bestFit="1" customWidth="1"/>
  </cols>
  <sheetData>
    <row r="1" spans="1:3">
      <c r="A1" s="29" t="s">
        <v>106</v>
      </c>
    </row>
    <row r="2" spans="1:3">
      <c r="A2" t="s">
        <v>97</v>
      </c>
      <c r="B2" t="s">
        <v>98</v>
      </c>
    </row>
    <row r="3" spans="1:3">
      <c r="A3" t="s">
        <v>99</v>
      </c>
      <c r="B3">
        <v>4.22</v>
      </c>
      <c r="C3" t="s">
        <v>100</v>
      </c>
    </row>
    <row r="4" spans="1:3">
      <c r="A4" t="s">
        <v>101</v>
      </c>
      <c r="B4">
        <v>285</v>
      </c>
      <c r="C4" t="s">
        <v>102</v>
      </c>
    </row>
    <row r="5" spans="1:3">
      <c r="A5" s="30" t="s">
        <v>120</v>
      </c>
      <c r="B5">
        <f>ROUND((B3/B4)*365,0)</f>
        <v>5</v>
      </c>
      <c r="C5" t="s">
        <v>103</v>
      </c>
    </row>
    <row r="6" spans="1:3">
      <c r="A6" t="s">
        <v>104</v>
      </c>
      <c r="B6">
        <f>ROUND(44.53+6.146*LN(B5)+0.145*(LN(B5)*2),1)</f>
        <v>54.9</v>
      </c>
      <c r="C6" t="s">
        <v>89</v>
      </c>
    </row>
    <row r="7" spans="1:3">
      <c r="A7" t="s">
        <v>105</v>
      </c>
      <c r="B7">
        <f>ROUND((43.75*B5)/(4.38+B5),1)</f>
        <v>23.3</v>
      </c>
      <c r="C7" t="s">
        <v>89</v>
      </c>
    </row>
    <row r="9" spans="1:3">
      <c r="A9" s="29" t="s">
        <v>44</v>
      </c>
    </row>
    <row r="10" spans="1:3">
      <c r="A10" s="30" t="s">
        <v>107</v>
      </c>
    </row>
    <row r="11" spans="1:3">
      <c r="A11" s="30" t="s">
        <v>113</v>
      </c>
      <c r="B11">
        <v>0</v>
      </c>
      <c r="C11" s="30" t="s">
        <v>89</v>
      </c>
    </row>
    <row r="13" spans="1:3">
      <c r="A13" s="29" t="s">
        <v>45</v>
      </c>
    </row>
    <row r="14" spans="1:3">
      <c r="A14" s="30" t="s">
        <v>108</v>
      </c>
      <c r="B14">
        <v>16.34</v>
      </c>
      <c r="C14" s="30" t="s">
        <v>100</v>
      </c>
    </row>
    <row r="15" spans="1:3">
      <c r="A15" s="30" t="s">
        <v>109</v>
      </c>
      <c r="B15">
        <v>0.86</v>
      </c>
      <c r="C15" s="30" t="s">
        <v>100</v>
      </c>
    </row>
    <row r="16" spans="1:3">
      <c r="A16" s="30" t="s">
        <v>112</v>
      </c>
    </row>
    <row r="17" spans="1:3">
      <c r="A17" s="30" t="s">
        <v>113</v>
      </c>
      <c r="B17">
        <v>0</v>
      </c>
      <c r="C17" s="30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A12" sqref="A12:XFD18"/>
    </sheetView>
  </sheetViews>
  <sheetFormatPr defaultRowHeight="12.75"/>
  <sheetData>
    <row r="1" spans="1:4">
      <c r="A1" s="29" t="s">
        <v>38</v>
      </c>
    </row>
    <row r="2" spans="1:4">
      <c r="A2" t="s">
        <v>86</v>
      </c>
      <c r="B2">
        <v>3.2000000000000001E-2</v>
      </c>
      <c r="C2" t="s">
        <v>87</v>
      </c>
    </row>
    <row r="3" spans="1:4">
      <c r="A3" t="s">
        <v>88</v>
      </c>
      <c r="B3">
        <f>ROUND((0.8656*B2^0.5403)*100,0)</f>
        <v>13</v>
      </c>
      <c r="C3" t="s">
        <v>89</v>
      </c>
    </row>
    <row r="5" spans="1:4">
      <c r="A5" s="30" t="s">
        <v>92</v>
      </c>
      <c r="B5" s="31">
        <f>Summary!E14</f>
        <v>5</v>
      </c>
    </row>
    <row r="6" spans="1:4">
      <c r="A6" s="30" t="s">
        <v>93</v>
      </c>
      <c r="B6">
        <f>Summary!H14</f>
        <v>1.2</v>
      </c>
    </row>
    <row r="8" spans="1:4">
      <c r="B8" s="30" t="s">
        <v>95</v>
      </c>
      <c r="C8" s="30" t="s">
        <v>121</v>
      </c>
    </row>
    <row r="9" spans="1:4">
      <c r="A9" s="30" t="s">
        <v>94</v>
      </c>
      <c r="B9">
        <f>(B5*B3)/100</f>
        <v>0.65</v>
      </c>
      <c r="C9" s="44">
        <f>ROUND((B9*0.5)/100,)</f>
        <v>0</v>
      </c>
    </row>
    <row r="10" spans="1:4">
      <c r="A10" s="30" t="s">
        <v>96</v>
      </c>
      <c r="B10">
        <f>(B6*B3)/100</f>
        <v>0.156</v>
      </c>
      <c r="C10" s="45">
        <f>ROUND((B10*2.3)/100,1)</f>
        <v>0</v>
      </c>
    </row>
    <row r="11" spans="1:4">
      <c r="A11" s="30"/>
      <c r="C11" s="45"/>
    </row>
    <row r="12" spans="1:4">
      <c r="A12" s="29" t="s">
        <v>44</v>
      </c>
    </row>
    <row r="13" spans="1:4">
      <c r="A13" s="30" t="s">
        <v>108</v>
      </c>
      <c r="B13">
        <v>0.16700000000000001</v>
      </c>
      <c r="C13" s="30" t="s">
        <v>100</v>
      </c>
      <c r="D13" s="34">
        <f>B13/0.66*12</f>
        <v>3.0363636363636366</v>
      </c>
    </row>
    <row r="14" spans="1:4">
      <c r="A14" s="30" t="s">
        <v>109</v>
      </c>
      <c r="B14">
        <v>0.16800000000000001</v>
      </c>
      <c r="C14" s="30" t="s">
        <v>100</v>
      </c>
      <c r="D14" s="34">
        <f>B14/0.66*12</f>
        <v>3.0545454545454547</v>
      </c>
    </row>
    <row r="16" spans="1:4">
      <c r="A16" s="30" t="s">
        <v>110</v>
      </c>
      <c r="B16">
        <v>100</v>
      </c>
      <c r="C16" s="32">
        <f>B16-B17</f>
        <v>0</v>
      </c>
    </row>
    <row r="17" spans="1:2">
      <c r="A17" s="30" t="s">
        <v>111</v>
      </c>
      <c r="B17">
        <v>100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76"/>
  <sheetViews>
    <sheetView workbookViewId="0">
      <pane ySplit="1" topLeftCell="A44" activePane="bottomLeft" state="frozen"/>
      <selection pane="bottomLeft" activeCell="L1" sqref="L1:O2"/>
    </sheetView>
  </sheetViews>
  <sheetFormatPr defaultRowHeight="12.75"/>
  <cols>
    <col min="1" max="1" width="13.7109375" style="10" bestFit="1" customWidth="1"/>
    <col min="2" max="2" width="9.7109375" style="10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1.7109375" style="25" customWidth="1"/>
    <col min="11" max="11" width="19.7109375" style="11" customWidth="1"/>
    <col min="12" max="12" width="13.7109375" customWidth="1"/>
    <col min="13" max="13" width="13.5703125" customWidth="1"/>
    <col min="14" max="14" width="9.7109375" customWidth="1"/>
  </cols>
  <sheetData>
    <row r="1" spans="1:15" ht="25.5">
      <c r="A1" s="23" t="s">
        <v>67</v>
      </c>
      <c r="B1" s="10" t="s">
        <v>50</v>
      </c>
      <c r="C1" s="12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4" t="s">
        <v>69</v>
      </c>
      <c r="J1" s="24" t="s">
        <v>70</v>
      </c>
      <c r="K1" s="11" t="s">
        <v>55</v>
      </c>
      <c r="L1" s="26" t="s">
        <v>71</v>
      </c>
      <c r="M1" s="26" t="s">
        <v>72</v>
      </c>
      <c r="N1" s="26" t="s">
        <v>73</v>
      </c>
      <c r="O1" s="26" t="s">
        <v>74</v>
      </c>
    </row>
    <row r="2" spans="1:15">
      <c r="A2" s="23" t="s">
        <v>68</v>
      </c>
      <c r="B2" s="10">
        <v>5100</v>
      </c>
      <c r="C2" s="12">
        <v>4.727361E-4</v>
      </c>
      <c r="D2" s="11">
        <v>1</v>
      </c>
      <c r="E2" s="11">
        <v>48.29</v>
      </c>
      <c r="F2" s="11">
        <v>0.6</v>
      </c>
      <c r="G2" s="11">
        <v>0.05</v>
      </c>
      <c r="H2" s="10">
        <v>1</v>
      </c>
      <c r="I2" s="25">
        <f>F2</f>
        <v>0.6</v>
      </c>
      <c r="J2" s="25">
        <f>G2</f>
        <v>0.05</v>
      </c>
      <c r="K2" s="11">
        <v>175.1</v>
      </c>
      <c r="L2" s="10">
        <f>E2*D2*C2/12</f>
        <v>1.9023688557499999E-3</v>
      </c>
      <c r="M2">
        <f>ROUND(E2*D2*C2*102.79,0)</f>
        <v>2</v>
      </c>
      <c r="N2">
        <f>ROUND(I2*M2*0.002205,0)</f>
        <v>0</v>
      </c>
      <c r="O2">
        <f>ROUND(J2*M2*0.002205,1)</f>
        <v>0</v>
      </c>
    </row>
    <row r="3" spans="1:15">
      <c r="A3" s="23" t="s">
        <v>68</v>
      </c>
      <c r="B3" s="10">
        <v>5100</v>
      </c>
      <c r="C3" s="12">
        <v>1.00136238E-2</v>
      </c>
      <c r="D3" s="11">
        <v>1</v>
      </c>
      <c r="E3" s="11">
        <v>48.29</v>
      </c>
      <c r="F3" s="11">
        <v>0.6</v>
      </c>
      <c r="G3" s="11">
        <v>0.05</v>
      </c>
      <c r="H3" s="10">
        <v>1</v>
      </c>
      <c r="I3" s="25">
        <f t="shared" ref="I3:I58" si="0">F3</f>
        <v>0.6</v>
      </c>
      <c r="J3" s="25">
        <f t="shared" ref="J3:J58" si="1">G3</f>
        <v>0.05</v>
      </c>
      <c r="K3" s="11">
        <v>42.5</v>
      </c>
      <c r="L3" s="10">
        <f t="shared" ref="L3:L66" si="2">E3*D3*C3/12</f>
        <v>4.0296491108499997E-2</v>
      </c>
      <c r="M3">
        <f t="shared" ref="M3:M66" si="3">ROUND(E3*D3*C3*102.79,0)</f>
        <v>50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23" t="s">
        <v>68</v>
      </c>
      <c r="B4" s="10">
        <v>5100</v>
      </c>
      <c r="C4" s="12">
        <v>2.819098E-4</v>
      </c>
      <c r="D4" s="11">
        <v>1</v>
      </c>
      <c r="E4" s="11">
        <v>48.29</v>
      </c>
      <c r="F4" s="11">
        <v>0.6</v>
      </c>
      <c r="G4" s="11">
        <v>0.05</v>
      </c>
      <c r="H4" s="10">
        <v>1</v>
      </c>
      <c r="I4" s="25">
        <f t="shared" si="0"/>
        <v>0.6</v>
      </c>
      <c r="J4" s="25">
        <f t="shared" si="1"/>
        <v>0.05</v>
      </c>
      <c r="K4" s="11">
        <v>8.6999999999999993</v>
      </c>
      <c r="L4" s="10">
        <f t="shared" si="2"/>
        <v>1.1344520201666667E-3</v>
      </c>
      <c r="M4">
        <f t="shared" si="3"/>
        <v>1</v>
      </c>
      <c r="N4">
        <f t="shared" si="4"/>
        <v>0</v>
      </c>
      <c r="O4">
        <f t="shared" si="5"/>
        <v>0</v>
      </c>
    </row>
    <row r="5" spans="1:15">
      <c r="A5" s="23" t="s">
        <v>68</v>
      </c>
      <c r="B5" s="10">
        <v>6300</v>
      </c>
      <c r="C5" s="12">
        <v>2.184807E-4</v>
      </c>
      <c r="D5" s="11">
        <v>0.247</v>
      </c>
      <c r="E5" s="11">
        <v>48.29</v>
      </c>
      <c r="F5" s="11">
        <v>0</v>
      </c>
      <c r="G5" s="11">
        <v>0</v>
      </c>
      <c r="H5" s="10">
        <v>1</v>
      </c>
      <c r="I5" s="25">
        <f t="shared" si="0"/>
        <v>0</v>
      </c>
      <c r="J5" s="25">
        <f t="shared" si="1"/>
        <v>0</v>
      </c>
      <c r="K5" s="11">
        <v>12.1</v>
      </c>
      <c r="L5" s="10">
        <f t="shared" si="2"/>
        <v>2.1716307931174999E-4</v>
      </c>
      <c r="M5">
        <f t="shared" si="3"/>
        <v>0</v>
      </c>
      <c r="N5">
        <f t="shared" si="4"/>
        <v>0</v>
      </c>
      <c r="O5">
        <f t="shared" si="5"/>
        <v>0</v>
      </c>
    </row>
    <row r="6" spans="1:15">
      <c r="A6" s="23" t="s">
        <v>68</v>
      </c>
      <c r="B6" s="10">
        <v>1200</v>
      </c>
      <c r="C6" s="12">
        <v>0.39039248570000001</v>
      </c>
      <c r="D6" s="11">
        <v>0.34699999999999998</v>
      </c>
      <c r="E6" s="11">
        <v>48.29</v>
      </c>
      <c r="F6" s="11">
        <v>2.23</v>
      </c>
      <c r="G6" s="11">
        <v>0.316</v>
      </c>
      <c r="H6" s="10">
        <v>1</v>
      </c>
      <c r="I6" s="25">
        <f t="shared" si="0"/>
        <v>2.23</v>
      </c>
      <c r="J6" s="25">
        <f t="shared" si="1"/>
        <v>0.316</v>
      </c>
      <c r="K6" s="11">
        <v>388.1</v>
      </c>
      <c r="L6" s="10">
        <f t="shared" si="2"/>
        <v>0.54513853647126587</v>
      </c>
      <c r="M6">
        <f t="shared" si="3"/>
        <v>672</v>
      </c>
      <c r="N6">
        <f t="shared" si="4"/>
        <v>3</v>
      </c>
      <c r="O6">
        <f t="shared" si="5"/>
        <v>0.5</v>
      </c>
    </row>
    <row r="7" spans="1:15">
      <c r="A7" s="23" t="s">
        <v>68</v>
      </c>
      <c r="B7" s="10">
        <v>1200</v>
      </c>
      <c r="C7" s="12">
        <v>1.0775690399999999E-2</v>
      </c>
      <c r="D7" s="11">
        <v>0.38900000000000001</v>
      </c>
      <c r="E7" s="11">
        <v>48.29</v>
      </c>
      <c r="F7" s="11">
        <v>2.23</v>
      </c>
      <c r="G7" s="11">
        <v>0.316</v>
      </c>
      <c r="H7" s="10">
        <v>1</v>
      </c>
      <c r="I7" s="25">
        <f t="shared" si="0"/>
        <v>2.23</v>
      </c>
      <c r="J7" s="25">
        <f t="shared" si="1"/>
        <v>0.316</v>
      </c>
      <c r="K7" s="11">
        <v>12</v>
      </c>
      <c r="L7" s="10">
        <f t="shared" si="2"/>
        <v>1.6868274731902E-2</v>
      </c>
      <c r="M7">
        <f t="shared" si="3"/>
        <v>21</v>
      </c>
      <c r="N7">
        <f t="shared" si="4"/>
        <v>0</v>
      </c>
      <c r="O7">
        <f t="shared" si="5"/>
        <v>0</v>
      </c>
    </row>
    <row r="8" spans="1:15">
      <c r="A8" s="23" t="s">
        <v>68</v>
      </c>
      <c r="B8" s="10">
        <v>2210</v>
      </c>
      <c r="C8" s="12">
        <v>1.6739566300000001E-2</v>
      </c>
      <c r="D8" s="11">
        <v>0.251</v>
      </c>
      <c r="E8" s="11">
        <v>48.29</v>
      </c>
      <c r="F8" s="11">
        <v>1.92</v>
      </c>
      <c r="G8" s="11">
        <v>0.50600000000000001</v>
      </c>
      <c r="H8" s="10">
        <v>1</v>
      </c>
      <c r="I8" s="25">
        <f t="shared" si="0"/>
        <v>1.92</v>
      </c>
      <c r="J8" s="25">
        <f t="shared" si="1"/>
        <v>0.50600000000000001</v>
      </c>
      <c r="K8" s="11">
        <v>13077.7</v>
      </c>
      <c r="L8" s="10">
        <f t="shared" si="2"/>
        <v>1.6908063984448083E-2</v>
      </c>
      <c r="M8">
        <f t="shared" si="3"/>
        <v>21</v>
      </c>
      <c r="N8">
        <f t="shared" si="4"/>
        <v>0</v>
      </c>
      <c r="O8">
        <f t="shared" si="5"/>
        <v>0</v>
      </c>
    </row>
    <row r="9" spans="1:15">
      <c r="A9" s="23" t="s">
        <v>68</v>
      </c>
      <c r="B9" s="10">
        <v>4340</v>
      </c>
      <c r="C9" s="12">
        <v>0.58446888350000004</v>
      </c>
      <c r="D9" s="11">
        <v>0.309</v>
      </c>
      <c r="E9" s="11">
        <v>48.29</v>
      </c>
      <c r="F9" s="11">
        <v>0.7</v>
      </c>
      <c r="G9" s="11">
        <v>0.09</v>
      </c>
      <c r="H9" s="10">
        <v>1</v>
      </c>
      <c r="I9" s="25">
        <f t="shared" si="0"/>
        <v>0.7</v>
      </c>
      <c r="J9" s="25">
        <f t="shared" si="1"/>
        <v>0.09</v>
      </c>
      <c r="K9" s="11">
        <v>4933.5</v>
      </c>
      <c r="L9" s="10">
        <f t="shared" si="2"/>
        <v>0.72676806139353634</v>
      </c>
      <c r="M9">
        <f t="shared" si="3"/>
        <v>896</v>
      </c>
      <c r="N9">
        <f t="shared" si="4"/>
        <v>1</v>
      </c>
      <c r="O9">
        <f t="shared" si="5"/>
        <v>0.2</v>
      </c>
    </row>
    <row r="10" spans="1:15">
      <c r="A10" s="23" t="s">
        <v>68</v>
      </c>
      <c r="B10" s="10">
        <v>4340</v>
      </c>
      <c r="C10" s="12">
        <v>0.1152194934</v>
      </c>
      <c r="D10" s="11">
        <v>0.10199999999999999</v>
      </c>
      <c r="E10" s="11">
        <v>48.29</v>
      </c>
      <c r="F10" s="11">
        <v>0.7</v>
      </c>
      <c r="G10" s="11">
        <v>0.09</v>
      </c>
      <c r="H10" s="10">
        <v>1</v>
      </c>
      <c r="I10" s="25">
        <f t="shared" si="0"/>
        <v>0.7</v>
      </c>
      <c r="J10" s="25">
        <f t="shared" si="1"/>
        <v>0.09</v>
      </c>
      <c r="K10" s="11">
        <v>736.2</v>
      </c>
      <c r="L10" s="10">
        <f t="shared" si="2"/>
        <v>4.7293569358430987E-2</v>
      </c>
      <c r="M10">
        <f t="shared" si="3"/>
        <v>58</v>
      </c>
      <c r="N10">
        <f t="shared" si="4"/>
        <v>0</v>
      </c>
      <c r="O10">
        <f t="shared" si="5"/>
        <v>0</v>
      </c>
    </row>
    <row r="11" spans="1:15">
      <c r="A11" s="23" t="s">
        <v>68</v>
      </c>
      <c r="B11" s="10">
        <v>6460</v>
      </c>
      <c r="C11" s="12">
        <v>0.24832132379999999</v>
      </c>
      <c r="D11" s="11">
        <v>0.26600000000000001</v>
      </c>
      <c r="E11" s="11">
        <v>48.29</v>
      </c>
      <c r="F11" s="11">
        <v>0</v>
      </c>
      <c r="G11" s="11">
        <v>0</v>
      </c>
      <c r="H11" s="10">
        <v>1</v>
      </c>
      <c r="I11" s="25">
        <f t="shared" si="0"/>
        <v>0</v>
      </c>
      <c r="J11" s="25">
        <f t="shared" si="1"/>
        <v>0</v>
      </c>
      <c r="K11" s="11">
        <v>1010.8</v>
      </c>
      <c r="L11" s="10">
        <f t="shared" si="2"/>
        <v>0.26581018076636104</v>
      </c>
      <c r="M11">
        <f t="shared" si="3"/>
        <v>328</v>
      </c>
      <c r="N11">
        <f t="shared" si="4"/>
        <v>0</v>
      </c>
      <c r="O11">
        <f t="shared" si="5"/>
        <v>0</v>
      </c>
    </row>
    <row r="12" spans="1:15">
      <c r="A12" s="23" t="s">
        <v>68</v>
      </c>
      <c r="B12" s="10">
        <v>5100</v>
      </c>
      <c r="C12" s="12">
        <v>3.7760038999999999E-3</v>
      </c>
      <c r="D12" s="11">
        <v>1</v>
      </c>
      <c r="E12" s="11">
        <v>48.29</v>
      </c>
      <c r="F12" s="11">
        <v>0.6</v>
      </c>
      <c r="G12" s="11">
        <v>0.05</v>
      </c>
      <c r="H12" s="10">
        <v>1</v>
      </c>
      <c r="I12" s="25">
        <f t="shared" si="0"/>
        <v>0.6</v>
      </c>
      <c r="J12" s="25">
        <f t="shared" si="1"/>
        <v>0.05</v>
      </c>
      <c r="K12" s="11">
        <v>631.20000000000005</v>
      </c>
      <c r="L12" s="10">
        <f t="shared" si="2"/>
        <v>1.5195269027583334E-2</v>
      </c>
      <c r="M12">
        <f t="shared" si="3"/>
        <v>19</v>
      </c>
      <c r="N12">
        <f t="shared" si="4"/>
        <v>0</v>
      </c>
      <c r="O12">
        <f t="shared" si="5"/>
        <v>0</v>
      </c>
    </row>
    <row r="13" spans="1:15">
      <c r="A13" s="23" t="s">
        <v>68</v>
      </c>
      <c r="B13" s="10">
        <v>6460</v>
      </c>
      <c r="C13" s="12">
        <v>0.26426034469999998</v>
      </c>
      <c r="D13" s="11">
        <v>0.247</v>
      </c>
      <c r="E13" s="11">
        <v>48.29</v>
      </c>
      <c r="F13" s="11">
        <v>0</v>
      </c>
      <c r="G13" s="11">
        <v>0</v>
      </c>
      <c r="H13" s="10">
        <v>1</v>
      </c>
      <c r="I13" s="25">
        <f t="shared" si="0"/>
        <v>0</v>
      </c>
      <c r="J13" s="25">
        <f t="shared" si="1"/>
        <v>0</v>
      </c>
      <c r="K13" s="11">
        <v>194.5</v>
      </c>
      <c r="L13" s="10">
        <f t="shared" si="2"/>
        <v>0.26266663460450507</v>
      </c>
      <c r="M13">
        <f t="shared" si="3"/>
        <v>324</v>
      </c>
      <c r="N13">
        <f t="shared" si="4"/>
        <v>0</v>
      </c>
      <c r="O13">
        <f t="shared" si="5"/>
        <v>0</v>
      </c>
    </row>
    <row r="14" spans="1:15">
      <c r="A14" s="23" t="s">
        <v>68</v>
      </c>
      <c r="B14" s="10">
        <v>1100</v>
      </c>
      <c r="C14" s="12">
        <v>6.9128641399999996E-2</v>
      </c>
      <c r="D14" s="11">
        <v>0.17399999999999999</v>
      </c>
      <c r="E14" s="11">
        <v>48.29</v>
      </c>
      <c r="F14" s="11">
        <v>1.85</v>
      </c>
      <c r="G14" s="11">
        <v>0.22</v>
      </c>
      <c r="H14" s="10">
        <v>1</v>
      </c>
      <c r="I14" s="25">
        <f t="shared" si="0"/>
        <v>1.85</v>
      </c>
      <c r="J14" s="25">
        <f t="shared" si="1"/>
        <v>0.22</v>
      </c>
      <c r="K14" s="11">
        <v>629.70000000000005</v>
      </c>
      <c r="L14" s="10">
        <f t="shared" si="2"/>
        <v>4.8404220351486997E-2</v>
      </c>
      <c r="M14">
        <f t="shared" si="3"/>
        <v>60</v>
      </c>
      <c r="N14">
        <f t="shared" si="4"/>
        <v>0</v>
      </c>
      <c r="O14">
        <f t="shared" si="5"/>
        <v>0</v>
      </c>
    </row>
    <row r="15" spans="1:15">
      <c r="A15" s="23" t="s">
        <v>68</v>
      </c>
      <c r="B15" s="10">
        <v>1200</v>
      </c>
      <c r="C15" s="12">
        <v>9.1011706362999991</v>
      </c>
      <c r="D15" s="11">
        <v>0.22</v>
      </c>
      <c r="E15" s="11">
        <v>48.29</v>
      </c>
      <c r="F15" s="11">
        <v>2.23</v>
      </c>
      <c r="G15" s="11">
        <v>0.316</v>
      </c>
      <c r="H15" s="10">
        <v>1</v>
      </c>
      <c r="I15" s="25">
        <f t="shared" si="0"/>
        <v>2.23</v>
      </c>
      <c r="J15" s="25">
        <f t="shared" si="1"/>
        <v>0.316</v>
      </c>
      <c r="K15" s="11">
        <v>5813</v>
      </c>
      <c r="L15" s="10">
        <f t="shared" si="2"/>
        <v>8.057418050493661</v>
      </c>
      <c r="M15">
        <f t="shared" si="3"/>
        <v>9939</v>
      </c>
      <c r="N15">
        <f t="shared" si="4"/>
        <v>49</v>
      </c>
      <c r="O15">
        <f t="shared" si="5"/>
        <v>6.9</v>
      </c>
    </row>
    <row r="16" spans="1:15">
      <c r="A16" s="23" t="s">
        <v>68</v>
      </c>
      <c r="B16" s="10">
        <v>5100</v>
      </c>
      <c r="C16" s="12">
        <v>1.40633158E-2</v>
      </c>
      <c r="D16" s="11">
        <v>1</v>
      </c>
      <c r="E16" s="11">
        <v>48.29</v>
      </c>
      <c r="F16" s="11">
        <v>0.6</v>
      </c>
      <c r="G16" s="11">
        <v>0.05</v>
      </c>
      <c r="H16" s="10">
        <v>1</v>
      </c>
      <c r="I16" s="25">
        <f t="shared" si="0"/>
        <v>0.6</v>
      </c>
      <c r="J16" s="25">
        <f t="shared" si="1"/>
        <v>0.05</v>
      </c>
      <c r="K16" s="11">
        <v>399.8</v>
      </c>
      <c r="L16" s="10">
        <f t="shared" si="2"/>
        <v>5.6593126665166665E-2</v>
      </c>
      <c r="M16">
        <f t="shared" si="3"/>
        <v>70</v>
      </c>
      <c r="N16">
        <f t="shared" si="4"/>
        <v>0</v>
      </c>
      <c r="O16">
        <f t="shared" si="5"/>
        <v>0</v>
      </c>
    </row>
    <row r="17" spans="1:15">
      <c r="A17" s="23" t="s">
        <v>68</v>
      </c>
      <c r="B17" s="10">
        <v>1200</v>
      </c>
      <c r="C17" s="12">
        <v>1.3239470643</v>
      </c>
      <c r="D17" s="11">
        <v>0.38900000000000001</v>
      </c>
      <c r="E17" s="11">
        <v>48.29</v>
      </c>
      <c r="F17" s="11">
        <v>2.23</v>
      </c>
      <c r="G17" s="11">
        <v>0.316</v>
      </c>
      <c r="H17" s="10">
        <v>1</v>
      </c>
      <c r="I17" s="25">
        <f t="shared" si="0"/>
        <v>2.23</v>
      </c>
      <c r="J17" s="25">
        <f t="shared" si="1"/>
        <v>0.316</v>
      </c>
      <c r="K17" s="11">
        <v>1475.4</v>
      </c>
      <c r="L17" s="10">
        <f t="shared" si="2"/>
        <v>2.0725078377444404</v>
      </c>
      <c r="M17">
        <f t="shared" si="3"/>
        <v>2556</v>
      </c>
      <c r="N17">
        <f t="shared" si="4"/>
        <v>13</v>
      </c>
      <c r="O17">
        <f t="shared" si="5"/>
        <v>1.8</v>
      </c>
    </row>
    <row r="18" spans="1:15">
      <c r="A18" s="23" t="s">
        <v>68</v>
      </c>
      <c r="B18" s="10">
        <v>4340</v>
      </c>
      <c r="C18" s="12">
        <v>0.1011760149</v>
      </c>
      <c r="D18" s="11">
        <v>0.25800000000000001</v>
      </c>
      <c r="E18" s="11">
        <v>48.29</v>
      </c>
      <c r="F18" s="11">
        <v>0.7</v>
      </c>
      <c r="G18" s="11">
        <v>0.09</v>
      </c>
      <c r="H18" s="10">
        <v>1</v>
      </c>
      <c r="I18" s="25">
        <f t="shared" si="0"/>
        <v>0.7</v>
      </c>
      <c r="J18" s="25">
        <f t="shared" si="1"/>
        <v>0.09</v>
      </c>
      <c r="K18" s="11">
        <v>74.8</v>
      </c>
      <c r="L18" s="10">
        <f t="shared" si="2"/>
        <v>0.1050444798297015</v>
      </c>
      <c r="M18">
        <f t="shared" si="3"/>
        <v>130</v>
      </c>
      <c r="N18">
        <f t="shared" si="4"/>
        <v>0</v>
      </c>
      <c r="O18">
        <f t="shared" si="5"/>
        <v>0</v>
      </c>
    </row>
    <row r="19" spans="1:15">
      <c r="A19" s="23" t="s">
        <v>68</v>
      </c>
      <c r="B19" s="10">
        <v>4340</v>
      </c>
      <c r="C19" s="12">
        <v>0.1030730514</v>
      </c>
      <c r="D19" s="11">
        <v>0.309</v>
      </c>
      <c r="E19" s="11">
        <v>48.29</v>
      </c>
      <c r="F19" s="11">
        <v>0.7</v>
      </c>
      <c r="G19" s="11">
        <v>0.09</v>
      </c>
      <c r="H19" s="10">
        <v>1</v>
      </c>
      <c r="I19" s="25">
        <f t="shared" si="0"/>
        <v>0.7</v>
      </c>
      <c r="J19" s="25">
        <f t="shared" si="1"/>
        <v>0.09</v>
      </c>
      <c r="K19" s="11">
        <v>91.2</v>
      </c>
      <c r="L19" s="10">
        <f t="shared" si="2"/>
        <v>0.1281679895417295</v>
      </c>
      <c r="M19">
        <f t="shared" si="3"/>
        <v>158</v>
      </c>
      <c r="N19">
        <f t="shared" si="4"/>
        <v>0</v>
      </c>
      <c r="O19">
        <f t="shared" si="5"/>
        <v>0</v>
      </c>
    </row>
    <row r="20" spans="1:15">
      <c r="A20" s="23" t="s">
        <v>68</v>
      </c>
      <c r="B20" s="10">
        <v>6460</v>
      </c>
      <c r="C20" s="12">
        <v>0.15129797210000001</v>
      </c>
      <c r="D20" s="11">
        <v>0.26600000000000001</v>
      </c>
      <c r="E20" s="11">
        <v>48.29</v>
      </c>
      <c r="F20" s="11">
        <v>0</v>
      </c>
      <c r="G20" s="11">
        <v>0</v>
      </c>
      <c r="H20" s="10">
        <v>1</v>
      </c>
      <c r="I20" s="25">
        <f t="shared" si="0"/>
        <v>0</v>
      </c>
      <c r="J20" s="25">
        <f t="shared" si="1"/>
        <v>0</v>
      </c>
      <c r="K20" s="11">
        <v>115.3</v>
      </c>
      <c r="L20" s="10">
        <f t="shared" si="2"/>
        <v>0.16195363611171618</v>
      </c>
      <c r="M20">
        <f t="shared" si="3"/>
        <v>200</v>
      </c>
      <c r="N20">
        <f t="shared" si="4"/>
        <v>0</v>
      </c>
      <c r="O20">
        <f t="shared" si="5"/>
        <v>0</v>
      </c>
    </row>
    <row r="21" spans="1:15">
      <c r="A21" s="23" t="s">
        <v>68</v>
      </c>
      <c r="B21" s="10">
        <v>6460</v>
      </c>
      <c r="C21" s="12">
        <v>5.5899705999999999E-3</v>
      </c>
      <c r="D21" s="11">
        <v>0.247</v>
      </c>
      <c r="E21" s="11">
        <v>48.29</v>
      </c>
      <c r="F21" s="11">
        <v>0</v>
      </c>
      <c r="G21" s="11">
        <v>0</v>
      </c>
      <c r="H21" s="10">
        <v>1</v>
      </c>
      <c r="I21" s="25">
        <f t="shared" si="0"/>
        <v>0</v>
      </c>
      <c r="J21" s="25">
        <f t="shared" si="1"/>
        <v>0</v>
      </c>
      <c r="K21" s="11">
        <v>4</v>
      </c>
      <c r="L21" s="10">
        <f t="shared" si="2"/>
        <v>5.5562584189731657E-3</v>
      </c>
      <c r="M21">
        <f t="shared" si="3"/>
        <v>7</v>
      </c>
      <c r="N21">
        <f t="shared" si="4"/>
        <v>0</v>
      </c>
      <c r="O21">
        <f t="shared" si="5"/>
        <v>0</v>
      </c>
    </row>
    <row r="22" spans="1:15">
      <c r="A22" s="23" t="s">
        <v>68</v>
      </c>
      <c r="B22" s="10">
        <v>5100</v>
      </c>
      <c r="C22" s="12">
        <v>7.0500266000000002E-3</v>
      </c>
      <c r="D22" s="11">
        <v>1</v>
      </c>
      <c r="E22" s="11">
        <v>48.29</v>
      </c>
      <c r="F22" s="11">
        <v>0.6</v>
      </c>
      <c r="G22" s="11">
        <v>0.05</v>
      </c>
      <c r="H22" s="10">
        <v>1</v>
      </c>
      <c r="I22" s="25">
        <f t="shared" si="0"/>
        <v>0.6</v>
      </c>
      <c r="J22" s="25">
        <f t="shared" si="1"/>
        <v>0.05</v>
      </c>
      <c r="K22" s="11">
        <v>20.2</v>
      </c>
      <c r="L22" s="10">
        <f t="shared" si="2"/>
        <v>2.8370482042833333E-2</v>
      </c>
      <c r="M22">
        <f t="shared" si="3"/>
        <v>35</v>
      </c>
      <c r="N22">
        <f t="shared" si="4"/>
        <v>0</v>
      </c>
      <c r="O22">
        <f t="shared" si="5"/>
        <v>0</v>
      </c>
    </row>
    <row r="23" spans="1:15">
      <c r="A23" s="23" t="s">
        <v>68</v>
      </c>
      <c r="B23" s="10">
        <v>5100</v>
      </c>
      <c r="C23" s="12">
        <v>0.16399998909999999</v>
      </c>
      <c r="D23" s="11">
        <v>1</v>
      </c>
      <c r="E23" s="11">
        <v>48.29</v>
      </c>
      <c r="F23" s="11">
        <v>0.6</v>
      </c>
      <c r="G23" s="11">
        <v>0.05</v>
      </c>
      <c r="H23" s="10">
        <v>1</v>
      </c>
      <c r="I23" s="25">
        <f t="shared" si="0"/>
        <v>0.6</v>
      </c>
      <c r="J23" s="25">
        <f t="shared" si="1"/>
        <v>0.05</v>
      </c>
      <c r="K23" s="11">
        <v>469.9</v>
      </c>
      <c r="L23" s="10">
        <f t="shared" si="2"/>
        <v>0.65996328946991667</v>
      </c>
      <c r="M23">
        <f t="shared" si="3"/>
        <v>814</v>
      </c>
      <c r="N23">
        <f t="shared" si="4"/>
        <v>1</v>
      </c>
      <c r="O23">
        <f t="shared" si="5"/>
        <v>0.1</v>
      </c>
    </row>
    <row r="24" spans="1:15">
      <c r="A24" s="23" t="s">
        <v>68</v>
      </c>
      <c r="B24" s="10">
        <v>5100</v>
      </c>
      <c r="C24" s="12">
        <v>2.2918812100000002E-2</v>
      </c>
      <c r="D24" s="11">
        <v>1</v>
      </c>
      <c r="E24" s="11">
        <v>48.29</v>
      </c>
      <c r="F24" s="11">
        <v>0.6</v>
      </c>
      <c r="G24" s="11">
        <v>0.05</v>
      </c>
      <c r="H24" s="10">
        <v>1</v>
      </c>
      <c r="I24" s="25">
        <f t="shared" si="0"/>
        <v>0.6</v>
      </c>
      <c r="J24" s="25">
        <f t="shared" si="1"/>
        <v>0.05</v>
      </c>
      <c r="K24" s="11">
        <v>65.7</v>
      </c>
      <c r="L24" s="10">
        <f t="shared" si="2"/>
        <v>9.2229119692416664E-2</v>
      </c>
      <c r="M24">
        <f t="shared" si="3"/>
        <v>114</v>
      </c>
      <c r="N24">
        <f t="shared" si="4"/>
        <v>0</v>
      </c>
      <c r="O24">
        <f t="shared" si="5"/>
        <v>0</v>
      </c>
    </row>
    <row r="25" spans="1:15">
      <c r="A25" s="23" t="s">
        <v>68</v>
      </c>
      <c r="B25" s="10">
        <v>5100</v>
      </c>
      <c r="C25" s="12">
        <v>0.3301794958</v>
      </c>
      <c r="D25" s="11">
        <v>1</v>
      </c>
      <c r="E25" s="11">
        <v>48.29</v>
      </c>
      <c r="F25" s="11">
        <v>0.6</v>
      </c>
      <c r="G25" s="11">
        <v>0.05</v>
      </c>
      <c r="H25" s="10">
        <v>1</v>
      </c>
      <c r="I25" s="25">
        <f t="shared" si="0"/>
        <v>0.6</v>
      </c>
      <c r="J25" s="25">
        <f t="shared" si="1"/>
        <v>0.05</v>
      </c>
      <c r="K25" s="11">
        <v>945.9</v>
      </c>
      <c r="L25" s="10">
        <f t="shared" si="2"/>
        <v>1.3286973210151667</v>
      </c>
      <c r="M25">
        <f t="shared" si="3"/>
        <v>1639</v>
      </c>
      <c r="N25">
        <f t="shared" si="4"/>
        <v>2</v>
      </c>
      <c r="O25">
        <f t="shared" si="5"/>
        <v>0.2</v>
      </c>
    </row>
    <row r="26" spans="1:15">
      <c r="A26" s="23" t="s">
        <v>68</v>
      </c>
      <c r="B26" s="10">
        <v>5100</v>
      </c>
      <c r="C26" s="12">
        <v>0.29142618079999999</v>
      </c>
      <c r="D26" s="11">
        <v>1</v>
      </c>
      <c r="E26" s="11">
        <v>48.29</v>
      </c>
      <c r="F26" s="11">
        <v>0.6</v>
      </c>
      <c r="G26" s="11">
        <v>0.05</v>
      </c>
      <c r="H26" s="10">
        <v>1</v>
      </c>
      <c r="I26" s="25">
        <f t="shared" si="0"/>
        <v>0.6</v>
      </c>
      <c r="J26" s="25">
        <f t="shared" si="1"/>
        <v>0.05</v>
      </c>
      <c r="K26" s="11">
        <v>1256.3</v>
      </c>
      <c r="L26" s="10">
        <f t="shared" si="2"/>
        <v>1.1727475225693333</v>
      </c>
      <c r="M26">
        <f t="shared" si="3"/>
        <v>1447</v>
      </c>
      <c r="N26">
        <f t="shared" si="4"/>
        <v>2</v>
      </c>
      <c r="O26">
        <f t="shared" si="5"/>
        <v>0.2</v>
      </c>
    </row>
    <row r="27" spans="1:15">
      <c r="A27" s="23" t="s">
        <v>68</v>
      </c>
      <c r="B27" s="10">
        <v>5100</v>
      </c>
      <c r="C27" s="12">
        <v>1.6233707399999998E-2</v>
      </c>
      <c r="D27" s="11">
        <v>1</v>
      </c>
      <c r="E27" s="11">
        <v>48.29</v>
      </c>
      <c r="F27" s="11">
        <v>0.6</v>
      </c>
      <c r="G27" s="11">
        <v>0.05</v>
      </c>
      <c r="H27" s="10">
        <v>1</v>
      </c>
      <c r="I27" s="25">
        <f t="shared" si="0"/>
        <v>0.6</v>
      </c>
      <c r="J27" s="25">
        <f t="shared" si="1"/>
        <v>0.05</v>
      </c>
      <c r="K27" s="11">
        <v>1529.8</v>
      </c>
      <c r="L27" s="10">
        <f t="shared" si="2"/>
        <v>6.5327144195499995E-2</v>
      </c>
      <c r="M27">
        <f t="shared" si="3"/>
        <v>81</v>
      </c>
      <c r="N27">
        <f t="shared" si="4"/>
        <v>0</v>
      </c>
      <c r="O27">
        <f t="shared" si="5"/>
        <v>0</v>
      </c>
    </row>
    <row r="28" spans="1:15">
      <c r="A28" s="23" t="s">
        <v>68</v>
      </c>
      <c r="B28" s="10">
        <v>5100</v>
      </c>
      <c r="C28" s="12">
        <v>0.13189292759999999</v>
      </c>
      <c r="D28" s="11">
        <v>1</v>
      </c>
      <c r="E28" s="11">
        <v>48.29</v>
      </c>
      <c r="F28" s="11">
        <v>0.6</v>
      </c>
      <c r="G28" s="11">
        <v>0.05</v>
      </c>
      <c r="H28" s="10">
        <v>1</v>
      </c>
      <c r="I28" s="25">
        <f t="shared" si="0"/>
        <v>0.6</v>
      </c>
      <c r="J28" s="25">
        <f t="shared" si="1"/>
        <v>0.05</v>
      </c>
      <c r="K28" s="11">
        <v>377.8</v>
      </c>
      <c r="L28" s="10">
        <f t="shared" si="2"/>
        <v>0.530759122817</v>
      </c>
      <c r="M28">
        <f t="shared" si="3"/>
        <v>655</v>
      </c>
      <c r="N28">
        <f t="shared" si="4"/>
        <v>1</v>
      </c>
      <c r="O28">
        <f t="shared" si="5"/>
        <v>0.1</v>
      </c>
    </row>
    <row r="29" spans="1:15">
      <c r="A29" s="23" t="s">
        <v>68</v>
      </c>
      <c r="B29" s="10">
        <v>1200</v>
      </c>
      <c r="C29" s="12">
        <v>1.3148195629999999</v>
      </c>
      <c r="D29" s="11">
        <v>0.22</v>
      </c>
      <c r="E29" s="11">
        <v>48.29</v>
      </c>
      <c r="F29" s="11">
        <v>2.23</v>
      </c>
      <c r="G29" s="11">
        <v>0.316</v>
      </c>
      <c r="H29" s="10">
        <v>1</v>
      </c>
      <c r="I29" s="25">
        <f t="shared" si="0"/>
        <v>2.23</v>
      </c>
      <c r="J29" s="25">
        <f t="shared" si="1"/>
        <v>0.316</v>
      </c>
      <c r="K29" s="11">
        <v>1178.8</v>
      </c>
      <c r="L29" s="10">
        <f t="shared" si="2"/>
        <v>1.1640316727832831</v>
      </c>
      <c r="M29">
        <f t="shared" si="3"/>
        <v>1436</v>
      </c>
      <c r="N29">
        <f t="shared" si="4"/>
        <v>7</v>
      </c>
      <c r="O29">
        <f t="shared" si="5"/>
        <v>1</v>
      </c>
    </row>
    <row r="30" spans="1:15">
      <c r="A30" s="23" t="s">
        <v>68</v>
      </c>
      <c r="B30" s="10">
        <v>5100</v>
      </c>
      <c r="C30" s="12">
        <v>0.27269441659999999</v>
      </c>
      <c r="D30" s="11">
        <v>1</v>
      </c>
      <c r="E30" s="11">
        <v>48.29</v>
      </c>
      <c r="F30" s="11">
        <v>0.6</v>
      </c>
      <c r="G30" s="11">
        <v>0.05</v>
      </c>
      <c r="H30" s="10">
        <v>1</v>
      </c>
      <c r="I30" s="25">
        <f t="shared" si="0"/>
        <v>0.6</v>
      </c>
      <c r="J30" s="25">
        <f t="shared" si="1"/>
        <v>0.05</v>
      </c>
      <c r="K30" s="11">
        <v>781.3</v>
      </c>
      <c r="L30" s="10">
        <f t="shared" si="2"/>
        <v>1.0973677814678333</v>
      </c>
      <c r="M30">
        <f t="shared" si="3"/>
        <v>1354</v>
      </c>
      <c r="N30">
        <f t="shared" si="4"/>
        <v>2</v>
      </c>
      <c r="O30">
        <f t="shared" si="5"/>
        <v>0.1</v>
      </c>
    </row>
    <row r="31" spans="1:15">
      <c r="A31" s="23" t="s">
        <v>68</v>
      </c>
      <c r="B31" s="10">
        <v>5100</v>
      </c>
      <c r="C31" s="12">
        <v>4.2537142999999999E-2</v>
      </c>
      <c r="D31" s="11">
        <v>1</v>
      </c>
      <c r="E31" s="11">
        <v>48.29</v>
      </c>
      <c r="F31" s="11">
        <v>0.6</v>
      </c>
      <c r="G31" s="11">
        <v>0.05</v>
      </c>
      <c r="H31" s="10">
        <v>1</v>
      </c>
      <c r="I31" s="25">
        <f t="shared" si="0"/>
        <v>0.6</v>
      </c>
      <c r="J31" s="25">
        <f t="shared" si="1"/>
        <v>0.05</v>
      </c>
      <c r="K31" s="11">
        <v>121.8</v>
      </c>
      <c r="L31" s="10">
        <f t="shared" si="2"/>
        <v>0.17117655295583334</v>
      </c>
      <c r="M31">
        <f t="shared" si="3"/>
        <v>211</v>
      </c>
      <c r="N31">
        <f t="shared" si="4"/>
        <v>0</v>
      </c>
      <c r="O31">
        <f t="shared" si="5"/>
        <v>0</v>
      </c>
    </row>
    <row r="32" spans="1:15">
      <c r="A32" s="23" t="s">
        <v>68</v>
      </c>
      <c r="B32" s="10">
        <v>1200</v>
      </c>
      <c r="C32" s="12">
        <v>1.0281577114</v>
      </c>
      <c r="D32" s="11">
        <v>0.38900000000000001</v>
      </c>
      <c r="E32" s="11">
        <v>48.29</v>
      </c>
      <c r="F32" s="11">
        <v>2.23</v>
      </c>
      <c r="G32" s="11">
        <v>0.316</v>
      </c>
      <c r="H32" s="10">
        <v>1</v>
      </c>
      <c r="I32" s="25">
        <f t="shared" si="0"/>
        <v>2.23</v>
      </c>
      <c r="J32" s="25">
        <f t="shared" si="1"/>
        <v>0.316</v>
      </c>
      <c r="K32" s="11">
        <v>1145.8</v>
      </c>
      <c r="L32" s="10">
        <f t="shared" si="2"/>
        <v>1.6094789382236527</v>
      </c>
      <c r="M32">
        <f t="shared" si="3"/>
        <v>1985</v>
      </c>
      <c r="N32">
        <f t="shared" si="4"/>
        <v>10</v>
      </c>
      <c r="O32">
        <f t="shared" si="5"/>
        <v>1.4</v>
      </c>
    </row>
    <row r="33" spans="1:15">
      <c r="A33" s="23" t="s">
        <v>68</v>
      </c>
      <c r="B33" s="10">
        <v>1200</v>
      </c>
      <c r="C33" s="12">
        <v>3.5939112500000002E-2</v>
      </c>
      <c r="D33" s="11">
        <v>0.34699999999999998</v>
      </c>
      <c r="E33" s="11">
        <v>48.29</v>
      </c>
      <c r="F33" s="11">
        <v>2.23</v>
      </c>
      <c r="G33" s="11">
        <v>0.316</v>
      </c>
      <c r="H33" s="10">
        <v>1</v>
      </c>
      <c r="I33" s="25">
        <f t="shared" si="0"/>
        <v>2.23</v>
      </c>
      <c r="J33" s="25">
        <f t="shared" si="1"/>
        <v>0.316</v>
      </c>
      <c r="K33" s="11">
        <v>35.700000000000003</v>
      </c>
      <c r="L33" s="10">
        <f t="shared" si="2"/>
        <v>5.0184867557572906E-2</v>
      </c>
      <c r="M33">
        <f t="shared" si="3"/>
        <v>62</v>
      </c>
      <c r="N33">
        <f t="shared" si="4"/>
        <v>0</v>
      </c>
      <c r="O33">
        <f t="shared" si="5"/>
        <v>0</v>
      </c>
    </row>
    <row r="34" spans="1:15">
      <c r="A34" s="23" t="s">
        <v>68</v>
      </c>
      <c r="B34" s="10">
        <v>5100</v>
      </c>
      <c r="C34" s="12">
        <v>1.9717959199999999E-2</v>
      </c>
      <c r="D34" s="11">
        <v>1</v>
      </c>
      <c r="E34" s="11">
        <v>48.29</v>
      </c>
      <c r="F34" s="11">
        <v>0.6</v>
      </c>
      <c r="G34" s="11">
        <v>0.05</v>
      </c>
      <c r="H34" s="10">
        <v>1</v>
      </c>
      <c r="I34" s="25">
        <f t="shared" si="0"/>
        <v>0.6</v>
      </c>
      <c r="J34" s="25">
        <f t="shared" si="1"/>
        <v>0.05</v>
      </c>
      <c r="K34" s="11">
        <v>112.7</v>
      </c>
      <c r="L34" s="10">
        <f t="shared" si="2"/>
        <v>7.9348354147333336E-2</v>
      </c>
      <c r="M34">
        <f t="shared" si="3"/>
        <v>98</v>
      </c>
      <c r="N34">
        <f t="shared" si="4"/>
        <v>0</v>
      </c>
      <c r="O34">
        <f t="shared" si="5"/>
        <v>0</v>
      </c>
    </row>
    <row r="35" spans="1:15">
      <c r="A35" s="23" t="s">
        <v>68</v>
      </c>
      <c r="B35" s="10">
        <v>1200</v>
      </c>
      <c r="C35" s="12">
        <v>4.7029082799999997E-2</v>
      </c>
      <c r="D35" s="11">
        <v>0.38900000000000001</v>
      </c>
      <c r="E35" s="11">
        <v>48.29</v>
      </c>
      <c r="F35" s="11">
        <v>2.23</v>
      </c>
      <c r="G35" s="11">
        <v>0.316</v>
      </c>
      <c r="H35" s="10">
        <v>1</v>
      </c>
      <c r="I35" s="25">
        <f t="shared" si="0"/>
        <v>2.23</v>
      </c>
      <c r="J35" s="25">
        <f t="shared" si="1"/>
        <v>0.316</v>
      </c>
      <c r="K35" s="11">
        <v>52.4</v>
      </c>
      <c r="L35" s="10">
        <f t="shared" si="2"/>
        <v>7.3619365406022333E-2</v>
      </c>
      <c r="M35">
        <f t="shared" si="3"/>
        <v>91</v>
      </c>
      <c r="N35">
        <f t="shared" si="4"/>
        <v>0</v>
      </c>
      <c r="O35">
        <f t="shared" si="5"/>
        <v>0.1</v>
      </c>
    </row>
    <row r="36" spans="1:15">
      <c r="A36" s="23" t="s">
        <v>68</v>
      </c>
      <c r="B36" s="10">
        <v>5100</v>
      </c>
      <c r="C36" s="12">
        <v>1.68380635E-2</v>
      </c>
      <c r="D36" s="11">
        <v>1</v>
      </c>
      <c r="E36" s="11">
        <v>48.29</v>
      </c>
      <c r="F36" s="11">
        <v>0.6</v>
      </c>
      <c r="G36" s="11">
        <v>0.05</v>
      </c>
      <c r="H36" s="10">
        <v>1</v>
      </c>
      <c r="I36" s="25">
        <f t="shared" si="0"/>
        <v>0.6</v>
      </c>
      <c r="J36" s="25">
        <f t="shared" si="1"/>
        <v>0.05</v>
      </c>
      <c r="K36" s="11">
        <v>50.5</v>
      </c>
      <c r="L36" s="10">
        <f t="shared" si="2"/>
        <v>6.7759173867916675E-2</v>
      </c>
      <c r="M36">
        <f t="shared" si="3"/>
        <v>84</v>
      </c>
      <c r="N36">
        <f t="shared" si="4"/>
        <v>0</v>
      </c>
      <c r="O36">
        <f t="shared" si="5"/>
        <v>0</v>
      </c>
    </row>
    <row r="37" spans="1:15">
      <c r="A37" s="23" t="s">
        <v>68</v>
      </c>
      <c r="B37" s="10">
        <v>1200</v>
      </c>
      <c r="C37" s="12">
        <v>6.7894598099999995E-2</v>
      </c>
      <c r="D37" s="11">
        <v>0.34699999999999998</v>
      </c>
      <c r="E37" s="11">
        <v>48.29</v>
      </c>
      <c r="F37" s="11">
        <v>2.23</v>
      </c>
      <c r="G37" s="11">
        <v>0.316</v>
      </c>
      <c r="H37" s="10">
        <v>1</v>
      </c>
      <c r="I37" s="25">
        <f t="shared" si="0"/>
        <v>2.23</v>
      </c>
      <c r="J37" s="25">
        <f t="shared" si="1"/>
        <v>0.316</v>
      </c>
      <c r="K37" s="11">
        <v>79.3</v>
      </c>
      <c r="L37" s="10">
        <f t="shared" si="2"/>
        <v>9.4807054946700234E-2</v>
      </c>
      <c r="M37">
        <f t="shared" si="3"/>
        <v>117</v>
      </c>
      <c r="N37">
        <f t="shared" si="4"/>
        <v>1</v>
      </c>
      <c r="O37">
        <f t="shared" si="5"/>
        <v>0.1</v>
      </c>
    </row>
    <row r="38" spans="1:15">
      <c r="A38" s="23" t="s">
        <v>68</v>
      </c>
      <c r="B38" s="10">
        <v>5100</v>
      </c>
      <c r="C38" s="12">
        <v>4.1494783799999997E-2</v>
      </c>
      <c r="D38" s="11">
        <v>1</v>
      </c>
      <c r="E38" s="11">
        <v>48.29</v>
      </c>
      <c r="F38" s="11">
        <v>0.6</v>
      </c>
      <c r="G38" s="11">
        <v>0.05</v>
      </c>
      <c r="H38" s="10">
        <v>1</v>
      </c>
      <c r="I38" s="25">
        <f t="shared" si="0"/>
        <v>0.6</v>
      </c>
      <c r="J38" s="25">
        <f t="shared" si="1"/>
        <v>0.05</v>
      </c>
      <c r="K38" s="11">
        <v>1165</v>
      </c>
      <c r="L38" s="10">
        <f t="shared" si="2"/>
        <v>0.16698192580849999</v>
      </c>
      <c r="M38">
        <f t="shared" si="3"/>
        <v>206</v>
      </c>
      <c r="N38">
        <f t="shared" si="4"/>
        <v>0</v>
      </c>
      <c r="O38">
        <f t="shared" si="5"/>
        <v>0</v>
      </c>
    </row>
    <row r="39" spans="1:15">
      <c r="A39" s="23" t="s">
        <v>68</v>
      </c>
      <c r="B39" s="10">
        <v>5100</v>
      </c>
      <c r="C39" s="12">
        <v>1.08923387E-2</v>
      </c>
      <c r="D39" s="11">
        <v>1</v>
      </c>
      <c r="E39" s="11">
        <v>48.29</v>
      </c>
      <c r="F39" s="11">
        <v>0.6</v>
      </c>
      <c r="G39" s="11">
        <v>0.05</v>
      </c>
      <c r="H39" s="10">
        <v>1</v>
      </c>
      <c r="I39" s="25">
        <f t="shared" si="0"/>
        <v>0.6</v>
      </c>
      <c r="J39" s="25">
        <f t="shared" si="1"/>
        <v>0.05</v>
      </c>
      <c r="K39" s="11">
        <v>618</v>
      </c>
      <c r="L39" s="10">
        <f t="shared" si="2"/>
        <v>4.3832586318583333E-2</v>
      </c>
      <c r="M39">
        <f t="shared" si="3"/>
        <v>54</v>
      </c>
      <c r="N39">
        <f t="shared" si="4"/>
        <v>0</v>
      </c>
      <c r="O39">
        <f t="shared" si="5"/>
        <v>0</v>
      </c>
    </row>
    <row r="40" spans="1:15">
      <c r="A40" s="23" t="s">
        <v>68</v>
      </c>
      <c r="B40" s="10">
        <v>1200</v>
      </c>
      <c r="C40" s="12">
        <v>2.7044284000000002E-3</v>
      </c>
      <c r="D40" s="11">
        <v>0.34699999999999998</v>
      </c>
      <c r="E40" s="11">
        <v>48.29</v>
      </c>
      <c r="F40" s="11">
        <v>2.23</v>
      </c>
      <c r="G40" s="11">
        <v>0.316</v>
      </c>
      <c r="H40" s="10">
        <v>1</v>
      </c>
      <c r="I40" s="25">
        <f t="shared" si="0"/>
        <v>2.23</v>
      </c>
      <c r="J40" s="25">
        <f t="shared" si="1"/>
        <v>0.316</v>
      </c>
      <c r="K40" s="11">
        <v>2.7</v>
      </c>
      <c r="L40" s="10">
        <f t="shared" si="2"/>
        <v>3.776425505024333E-3</v>
      </c>
      <c r="M40">
        <f t="shared" si="3"/>
        <v>5</v>
      </c>
      <c r="N40">
        <f t="shared" si="4"/>
        <v>0</v>
      </c>
      <c r="O40">
        <f t="shared" si="5"/>
        <v>0</v>
      </c>
    </row>
    <row r="41" spans="1:15">
      <c r="A41" s="23" t="s">
        <v>68</v>
      </c>
      <c r="B41" s="10">
        <v>6300</v>
      </c>
      <c r="C41" s="12">
        <v>3.8000350000000002E-4</v>
      </c>
      <c r="D41" s="11">
        <v>0.247</v>
      </c>
      <c r="E41" s="11">
        <v>48.29</v>
      </c>
      <c r="F41" s="11">
        <v>0</v>
      </c>
      <c r="G41" s="11">
        <v>0</v>
      </c>
      <c r="H41" s="10">
        <v>1</v>
      </c>
      <c r="I41" s="25">
        <f t="shared" si="0"/>
        <v>0</v>
      </c>
      <c r="J41" s="25">
        <f t="shared" si="1"/>
        <v>0</v>
      </c>
      <c r="K41" s="11">
        <v>291</v>
      </c>
      <c r="L41" s="10">
        <f t="shared" si="2"/>
        <v>3.7771176222541666E-4</v>
      </c>
      <c r="M41">
        <f t="shared" si="3"/>
        <v>0</v>
      </c>
      <c r="N41">
        <f t="shared" si="4"/>
        <v>0</v>
      </c>
      <c r="O41">
        <f t="shared" si="5"/>
        <v>0</v>
      </c>
    </row>
    <row r="42" spans="1:15">
      <c r="A42" s="23" t="s">
        <v>68</v>
      </c>
      <c r="B42" s="10">
        <v>1200</v>
      </c>
      <c r="C42" s="12">
        <v>2.0497483688</v>
      </c>
      <c r="D42" s="11">
        <v>0.47299999999999998</v>
      </c>
      <c r="E42" s="11">
        <v>48.29</v>
      </c>
      <c r="F42" s="11">
        <v>2.23</v>
      </c>
      <c r="G42" s="11">
        <v>0.316</v>
      </c>
      <c r="H42" s="10">
        <v>1</v>
      </c>
      <c r="I42" s="25">
        <f t="shared" si="0"/>
        <v>2.23</v>
      </c>
      <c r="J42" s="25">
        <f t="shared" si="1"/>
        <v>0.316</v>
      </c>
      <c r="K42" s="11">
        <v>3189.2</v>
      </c>
      <c r="L42" s="10">
        <f t="shared" si="2"/>
        <v>3.9015542457486241</v>
      </c>
      <c r="M42">
        <f t="shared" si="3"/>
        <v>4812</v>
      </c>
      <c r="N42">
        <f t="shared" si="4"/>
        <v>24</v>
      </c>
      <c r="O42">
        <f t="shared" si="5"/>
        <v>3.4</v>
      </c>
    </row>
    <row r="43" spans="1:15">
      <c r="A43" s="23" t="s">
        <v>68</v>
      </c>
      <c r="B43" s="10">
        <v>1200</v>
      </c>
      <c r="C43" s="12">
        <v>4.0175389999999997E-3</v>
      </c>
      <c r="D43" s="11">
        <v>0.34699999999999998</v>
      </c>
      <c r="E43" s="11">
        <v>48.29</v>
      </c>
      <c r="F43" s="11">
        <v>2.23</v>
      </c>
      <c r="G43" s="11">
        <v>0.316</v>
      </c>
      <c r="H43" s="10">
        <v>1</v>
      </c>
      <c r="I43" s="25">
        <f t="shared" si="0"/>
        <v>2.23</v>
      </c>
      <c r="J43" s="25">
        <f t="shared" si="1"/>
        <v>0.316</v>
      </c>
      <c r="K43" s="11">
        <v>5.3</v>
      </c>
      <c r="L43" s="10">
        <f t="shared" si="2"/>
        <v>5.6100345444641654E-3</v>
      </c>
      <c r="M43">
        <f t="shared" si="3"/>
        <v>7</v>
      </c>
      <c r="N43">
        <f t="shared" si="4"/>
        <v>0</v>
      </c>
      <c r="O43">
        <f t="shared" si="5"/>
        <v>0</v>
      </c>
    </row>
    <row r="44" spans="1:15">
      <c r="A44" s="23" t="s">
        <v>68</v>
      </c>
      <c r="B44" s="10">
        <v>4340</v>
      </c>
      <c r="C44" s="12">
        <v>2.1008634200000001E-2</v>
      </c>
      <c r="D44" s="11">
        <v>0.25800000000000001</v>
      </c>
      <c r="E44" s="11">
        <v>48.29</v>
      </c>
      <c r="F44" s="11">
        <v>0.7</v>
      </c>
      <c r="G44" s="11">
        <v>0.09</v>
      </c>
      <c r="H44" s="10">
        <v>1</v>
      </c>
      <c r="I44" s="25">
        <f t="shared" si="0"/>
        <v>0.7</v>
      </c>
      <c r="J44" s="25">
        <f t="shared" si="1"/>
        <v>0.09</v>
      </c>
      <c r="K44" s="11">
        <v>564.70000000000005</v>
      </c>
      <c r="L44" s="10">
        <f t="shared" si="2"/>
        <v>2.1811899328636999E-2</v>
      </c>
      <c r="M44">
        <f t="shared" si="3"/>
        <v>27</v>
      </c>
      <c r="N44">
        <f t="shared" si="4"/>
        <v>0</v>
      </c>
      <c r="O44">
        <f t="shared" si="5"/>
        <v>0</v>
      </c>
    </row>
    <row r="45" spans="1:15">
      <c r="A45" s="23" t="s">
        <v>68</v>
      </c>
      <c r="B45" s="10">
        <v>4340</v>
      </c>
      <c r="C45" s="12">
        <v>1.8307910199999999E-2</v>
      </c>
      <c r="D45" s="11">
        <v>0.41299999999999998</v>
      </c>
      <c r="E45" s="11">
        <v>48.29</v>
      </c>
      <c r="F45" s="11">
        <v>0.7</v>
      </c>
      <c r="G45" s="11">
        <v>0.09</v>
      </c>
      <c r="H45" s="10">
        <v>1</v>
      </c>
      <c r="I45" s="25">
        <f t="shared" si="0"/>
        <v>0.7</v>
      </c>
      <c r="J45" s="25">
        <f t="shared" si="1"/>
        <v>0.09</v>
      </c>
      <c r="K45" s="11">
        <v>112.3</v>
      </c>
      <c r="L45" s="10">
        <f t="shared" si="2"/>
        <v>3.0427395850787829E-2</v>
      </c>
      <c r="M45">
        <f t="shared" si="3"/>
        <v>38</v>
      </c>
      <c r="N45">
        <f t="shared" si="4"/>
        <v>0</v>
      </c>
      <c r="O45">
        <f t="shared" si="5"/>
        <v>0</v>
      </c>
    </row>
    <row r="46" spans="1:15">
      <c r="A46" s="23" t="s">
        <v>68</v>
      </c>
      <c r="B46" s="10">
        <v>1200</v>
      </c>
      <c r="C46" s="12">
        <v>4.04696742E-2</v>
      </c>
      <c r="D46" s="11">
        <v>0.34699999999999998</v>
      </c>
      <c r="E46" s="11">
        <v>48.29</v>
      </c>
      <c r="F46" s="11">
        <v>2.23</v>
      </c>
      <c r="G46" s="11">
        <v>0.316</v>
      </c>
      <c r="H46" s="10">
        <v>1</v>
      </c>
      <c r="I46" s="25">
        <f t="shared" si="0"/>
        <v>2.23</v>
      </c>
      <c r="J46" s="25">
        <f t="shared" si="1"/>
        <v>0.316</v>
      </c>
      <c r="K46" s="11">
        <v>40.200000000000003</v>
      </c>
      <c r="L46" s="10">
        <f t="shared" si="2"/>
        <v>5.6511279732495485E-2</v>
      </c>
      <c r="M46">
        <f t="shared" si="3"/>
        <v>70</v>
      </c>
      <c r="N46">
        <f t="shared" si="4"/>
        <v>0</v>
      </c>
      <c r="O46">
        <f t="shared" si="5"/>
        <v>0</v>
      </c>
    </row>
    <row r="47" spans="1:15">
      <c r="A47" s="23" t="s">
        <v>68</v>
      </c>
      <c r="B47" s="10">
        <v>1200</v>
      </c>
      <c r="C47" s="12">
        <v>1.1346945000000001E-3</v>
      </c>
      <c r="D47" s="11">
        <v>0.22</v>
      </c>
      <c r="E47" s="11">
        <v>48.29</v>
      </c>
      <c r="F47" s="11">
        <v>2.23</v>
      </c>
      <c r="G47" s="11">
        <v>0.316</v>
      </c>
      <c r="H47" s="10">
        <v>1</v>
      </c>
      <c r="I47" s="25">
        <f t="shared" si="0"/>
        <v>2.23</v>
      </c>
      <c r="J47" s="25">
        <f t="shared" si="1"/>
        <v>0.316</v>
      </c>
      <c r="K47" s="11">
        <v>0.7</v>
      </c>
      <c r="L47" s="10">
        <f t="shared" si="2"/>
        <v>1.004563952425E-3</v>
      </c>
      <c r="M47">
        <f t="shared" si="3"/>
        <v>1</v>
      </c>
      <c r="N47">
        <f t="shared" si="4"/>
        <v>0</v>
      </c>
      <c r="O47">
        <f t="shared" si="5"/>
        <v>0</v>
      </c>
    </row>
    <row r="48" spans="1:15">
      <c r="A48" s="23" t="s">
        <v>68</v>
      </c>
      <c r="B48" s="10">
        <v>6300</v>
      </c>
      <c r="C48" s="12">
        <v>5.3979900000000001E-5</v>
      </c>
      <c r="D48" s="11">
        <v>0.191</v>
      </c>
      <c r="E48" s="11">
        <v>48.29</v>
      </c>
      <c r="F48" s="11">
        <v>0</v>
      </c>
      <c r="G48" s="11">
        <v>0</v>
      </c>
      <c r="H48" s="10">
        <v>1</v>
      </c>
      <c r="I48" s="25">
        <f t="shared" si="0"/>
        <v>0</v>
      </c>
      <c r="J48" s="25">
        <f t="shared" si="1"/>
        <v>0</v>
      </c>
      <c r="K48" s="11">
        <v>2.2000000000000002</v>
      </c>
      <c r="L48" s="10">
        <f t="shared" si="2"/>
        <v>4.1489805821750001E-5</v>
      </c>
      <c r="M48">
        <f t="shared" si="3"/>
        <v>0</v>
      </c>
      <c r="N48">
        <f t="shared" si="4"/>
        <v>0</v>
      </c>
      <c r="O48">
        <f t="shared" si="5"/>
        <v>0</v>
      </c>
    </row>
    <row r="49" spans="1:15">
      <c r="A49" s="23" t="s">
        <v>68</v>
      </c>
      <c r="B49" s="10">
        <v>1200</v>
      </c>
      <c r="C49" s="12">
        <v>0.1186018608</v>
      </c>
      <c r="D49" s="11">
        <v>0.22</v>
      </c>
      <c r="E49" s="11">
        <v>48.29</v>
      </c>
      <c r="F49" s="11">
        <v>2.23</v>
      </c>
      <c r="G49" s="11">
        <v>0.316</v>
      </c>
      <c r="H49" s="10">
        <v>1</v>
      </c>
      <c r="I49" s="25">
        <f t="shared" si="0"/>
        <v>2.23</v>
      </c>
      <c r="J49" s="25">
        <f t="shared" si="1"/>
        <v>0.316</v>
      </c>
      <c r="K49" s="11">
        <v>76.900000000000006</v>
      </c>
      <c r="L49" s="10">
        <f t="shared" si="2"/>
        <v>0.10500020406391998</v>
      </c>
      <c r="M49">
        <f t="shared" si="3"/>
        <v>130</v>
      </c>
      <c r="N49">
        <f t="shared" si="4"/>
        <v>1</v>
      </c>
      <c r="O49">
        <f t="shared" si="5"/>
        <v>0.1</v>
      </c>
    </row>
    <row r="50" spans="1:15">
      <c r="A50" s="23" t="s">
        <v>68</v>
      </c>
      <c r="B50" s="10">
        <v>6300</v>
      </c>
      <c r="C50" s="12">
        <v>5.6619434999999997E-3</v>
      </c>
      <c r="D50" s="11">
        <v>0.191</v>
      </c>
      <c r="E50" s="11">
        <v>48.29</v>
      </c>
      <c r="F50" s="11">
        <v>0</v>
      </c>
      <c r="G50" s="11">
        <v>0</v>
      </c>
      <c r="H50" s="10">
        <v>1</v>
      </c>
      <c r="I50" s="25">
        <f t="shared" si="0"/>
        <v>0</v>
      </c>
      <c r="J50" s="25">
        <f t="shared" si="1"/>
        <v>0</v>
      </c>
      <c r="K50" s="11">
        <v>5.2</v>
      </c>
      <c r="L50" s="10">
        <f t="shared" si="2"/>
        <v>4.3518594215387497E-3</v>
      </c>
      <c r="M50">
        <f t="shared" si="3"/>
        <v>5</v>
      </c>
      <c r="N50">
        <f t="shared" si="4"/>
        <v>0</v>
      </c>
      <c r="O50">
        <f t="shared" si="5"/>
        <v>0</v>
      </c>
    </row>
    <row r="51" spans="1:15">
      <c r="A51" s="23" t="s">
        <v>68</v>
      </c>
      <c r="B51" s="10">
        <v>6300</v>
      </c>
      <c r="C51" s="12">
        <v>3.0587848599999998E-2</v>
      </c>
      <c r="D51" s="11">
        <v>0.247</v>
      </c>
      <c r="E51" s="11">
        <v>48.29</v>
      </c>
      <c r="F51" s="11">
        <v>0</v>
      </c>
      <c r="G51" s="11">
        <v>0</v>
      </c>
      <c r="H51" s="10">
        <v>1</v>
      </c>
      <c r="I51" s="25">
        <f t="shared" si="0"/>
        <v>0</v>
      </c>
      <c r="J51" s="25">
        <f t="shared" si="1"/>
        <v>0</v>
      </c>
      <c r="K51" s="11">
        <v>75.3</v>
      </c>
      <c r="L51" s="10">
        <f t="shared" si="2"/>
        <v>3.0403378383068159E-2</v>
      </c>
      <c r="M51">
        <f t="shared" si="3"/>
        <v>38</v>
      </c>
      <c r="N51">
        <f t="shared" si="4"/>
        <v>0</v>
      </c>
      <c r="O51">
        <f t="shared" si="5"/>
        <v>0</v>
      </c>
    </row>
    <row r="52" spans="1:15">
      <c r="A52" s="23" t="s">
        <v>68</v>
      </c>
      <c r="B52" s="10">
        <v>1200</v>
      </c>
      <c r="C52" s="12">
        <v>1.49144355E-2</v>
      </c>
      <c r="D52" s="11">
        <v>0.34699999999999998</v>
      </c>
      <c r="E52" s="11">
        <v>48.29</v>
      </c>
      <c r="F52" s="11">
        <v>2.23</v>
      </c>
      <c r="G52" s="11">
        <v>0.316</v>
      </c>
      <c r="H52" s="10">
        <v>1</v>
      </c>
      <c r="I52" s="25">
        <f t="shared" si="0"/>
        <v>2.23</v>
      </c>
      <c r="J52" s="25">
        <f t="shared" si="1"/>
        <v>0.316</v>
      </c>
      <c r="K52" s="11">
        <v>14.8</v>
      </c>
      <c r="L52" s="10">
        <f t="shared" si="2"/>
        <v>2.0826306444363746E-2</v>
      </c>
      <c r="M52">
        <f t="shared" si="3"/>
        <v>26</v>
      </c>
      <c r="N52">
        <f t="shared" si="4"/>
        <v>0</v>
      </c>
      <c r="O52">
        <f t="shared" si="5"/>
        <v>0</v>
      </c>
    </row>
    <row r="53" spans="1:15">
      <c r="A53" s="23" t="s">
        <v>68</v>
      </c>
      <c r="B53" s="10">
        <v>1200</v>
      </c>
      <c r="C53" s="12">
        <v>2.3251335000000001E-2</v>
      </c>
      <c r="D53" s="11">
        <v>0.34699999999999998</v>
      </c>
      <c r="E53" s="11">
        <v>48.29</v>
      </c>
      <c r="F53" s="11">
        <v>2.23</v>
      </c>
      <c r="G53" s="11">
        <v>0.316</v>
      </c>
      <c r="H53" s="10">
        <v>1</v>
      </c>
      <c r="I53" s="25">
        <f t="shared" si="0"/>
        <v>2.23</v>
      </c>
      <c r="J53" s="25">
        <f t="shared" si="1"/>
        <v>0.316</v>
      </c>
      <c r="K53" s="11">
        <v>49.7</v>
      </c>
      <c r="L53" s="10">
        <f t="shared" si="2"/>
        <v>3.2467834800087497E-2</v>
      </c>
      <c r="M53">
        <f t="shared" si="3"/>
        <v>40</v>
      </c>
      <c r="N53">
        <f t="shared" si="4"/>
        <v>0</v>
      </c>
      <c r="O53">
        <f t="shared" si="5"/>
        <v>0</v>
      </c>
    </row>
    <row r="54" spans="1:15">
      <c r="A54" s="23" t="s">
        <v>68</v>
      </c>
      <c r="B54" s="10">
        <v>4340</v>
      </c>
      <c r="C54" s="12">
        <v>9.2335710000000001E-4</v>
      </c>
      <c r="D54" s="11">
        <v>0.25800000000000001</v>
      </c>
      <c r="E54" s="11">
        <v>48.29</v>
      </c>
      <c r="F54" s="11">
        <v>0.7</v>
      </c>
      <c r="G54" s="11">
        <v>0.09</v>
      </c>
      <c r="H54" s="10">
        <v>1</v>
      </c>
      <c r="I54" s="25">
        <f t="shared" si="0"/>
        <v>0.7</v>
      </c>
      <c r="J54" s="25">
        <f t="shared" si="1"/>
        <v>0.09</v>
      </c>
      <c r="K54" s="11">
        <v>139.4</v>
      </c>
      <c r="L54" s="10">
        <f t="shared" si="2"/>
        <v>9.5866165871849997E-4</v>
      </c>
      <c r="M54">
        <f t="shared" si="3"/>
        <v>1</v>
      </c>
      <c r="N54">
        <f t="shared" si="4"/>
        <v>0</v>
      </c>
      <c r="O54">
        <f t="shared" si="5"/>
        <v>0</v>
      </c>
    </row>
    <row r="55" spans="1:15">
      <c r="A55" s="23" t="s">
        <v>68</v>
      </c>
      <c r="B55" s="10">
        <v>4340</v>
      </c>
      <c r="C55" s="12">
        <v>0.12562616579999999</v>
      </c>
      <c r="D55" s="11">
        <v>0.25800000000000001</v>
      </c>
      <c r="E55" s="11">
        <v>48.29</v>
      </c>
      <c r="F55" s="11">
        <v>0.7</v>
      </c>
      <c r="G55" s="11">
        <v>0.09</v>
      </c>
      <c r="H55" s="10">
        <v>1</v>
      </c>
      <c r="I55" s="25">
        <f t="shared" si="0"/>
        <v>0.7</v>
      </c>
      <c r="J55" s="25">
        <f t="shared" si="1"/>
        <v>0.09</v>
      </c>
      <c r="K55" s="11">
        <v>394</v>
      </c>
      <c r="L55" s="10">
        <f t="shared" si="2"/>
        <v>0.13042948224936299</v>
      </c>
      <c r="M55">
        <f t="shared" si="3"/>
        <v>161</v>
      </c>
      <c r="N55">
        <f t="shared" si="4"/>
        <v>0</v>
      </c>
      <c r="O55">
        <f t="shared" si="5"/>
        <v>0</v>
      </c>
    </row>
    <row r="56" spans="1:15">
      <c r="A56" s="23" t="s">
        <v>68</v>
      </c>
      <c r="B56" s="10">
        <v>4340</v>
      </c>
      <c r="C56" s="12">
        <v>1.7837021500000001E-2</v>
      </c>
      <c r="D56" s="11">
        <v>0.41299999999999998</v>
      </c>
      <c r="E56" s="11">
        <v>48.29</v>
      </c>
      <c r="F56" s="11">
        <v>0.7</v>
      </c>
      <c r="G56" s="11">
        <v>0.09</v>
      </c>
      <c r="H56" s="10">
        <v>1</v>
      </c>
      <c r="I56" s="25">
        <f t="shared" si="0"/>
        <v>0.7</v>
      </c>
      <c r="J56" s="25">
        <f t="shared" si="1"/>
        <v>0.09</v>
      </c>
      <c r="K56" s="11">
        <v>21.1</v>
      </c>
      <c r="L56" s="10">
        <f t="shared" si="2"/>
        <v>2.9644787856754579E-2</v>
      </c>
      <c r="M56">
        <f t="shared" si="3"/>
        <v>37</v>
      </c>
      <c r="N56">
        <f t="shared" si="4"/>
        <v>0</v>
      </c>
      <c r="O56">
        <f t="shared" si="5"/>
        <v>0</v>
      </c>
    </row>
    <row r="57" spans="1:15">
      <c r="A57" s="23" t="s">
        <v>68</v>
      </c>
      <c r="B57" s="10">
        <v>4340</v>
      </c>
      <c r="C57" s="12">
        <v>5.2695818999999996E-3</v>
      </c>
      <c r="D57" s="11">
        <v>0.25800000000000001</v>
      </c>
      <c r="E57" s="11">
        <v>48.29</v>
      </c>
      <c r="F57" s="11">
        <v>0.7</v>
      </c>
      <c r="G57" s="11">
        <v>0.09</v>
      </c>
      <c r="H57" s="10">
        <v>1</v>
      </c>
      <c r="I57" s="25">
        <f t="shared" si="0"/>
        <v>0.7</v>
      </c>
      <c r="J57" s="25">
        <f t="shared" si="1"/>
        <v>0.09</v>
      </c>
      <c r="K57" s="11">
        <v>53.9</v>
      </c>
      <c r="L57" s="10">
        <f t="shared" si="2"/>
        <v>5.4710643639464991E-3</v>
      </c>
      <c r="M57">
        <f t="shared" si="3"/>
        <v>7</v>
      </c>
      <c r="N57">
        <f t="shared" si="4"/>
        <v>0</v>
      </c>
      <c r="O57">
        <f t="shared" si="5"/>
        <v>0</v>
      </c>
    </row>
    <row r="58" spans="1:15">
      <c r="A58" s="23" t="s">
        <v>68</v>
      </c>
      <c r="B58" s="10">
        <v>4340</v>
      </c>
      <c r="C58" s="12">
        <v>1.25927587E-2</v>
      </c>
      <c r="D58" s="11">
        <v>0.25800000000000001</v>
      </c>
      <c r="E58" s="11">
        <v>48.29</v>
      </c>
      <c r="F58" s="11">
        <v>0.7</v>
      </c>
      <c r="G58" s="11">
        <v>0.09</v>
      </c>
      <c r="H58" s="10">
        <v>1</v>
      </c>
      <c r="I58" s="25">
        <f t="shared" si="0"/>
        <v>0.7</v>
      </c>
      <c r="J58" s="25">
        <f t="shared" si="1"/>
        <v>0.09</v>
      </c>
      <c r="K58" s="11">
        <v>158.80000000000001</v>
      </c>
      <c r="L58" s="10">
        <f t="shared" si="2"/>
        <v>1.30742428288945E-2</v>
      </c>
      <c r="M58">
        <f t="shared" si="3"/>
        <v>16</v>
      </c>
      <c r="N58">
        <f t="shared" si="4"/>
        <v>0</v>
      </c>
      <c r="O58">
        <f t="shared" si="5"/>
        <v>0</v>
      </c>
    </row>
    <row r="59" spans="1:15">
      <c r="A59" s="23" t="s">
        <v>68</v>
      </c>
      <c r="B59" s="10">
        <v>1200</v>
      </c>
      <c r="C59" s="12">
        <v>0.54730142609999999</v>
      </c>
      <c r="D59" s="11">
        <v>0.22</v>
      </c>
      <c r="E59" s="11">
        <v>48.29</v>
      </c>
      <c r="F59" s="11">
        <v>2.23</v>
      </c>
      <c r="G59" s="11">
        <v>0.316</v>
      </c>
      <c r="H59" s="10">
        <v>0</v>
      </c>
      <c r="I59" s="25">
        <f>F59*0.7</f>
        <v>1.5609999999999999</v>
      </c>
      <c r="J59" s="25">
        <f>G59*0.5</f>
        <v>0.158</v>
      </c>
      <c r="K59" s="11">
        <v>350.4</v>
      </c>
      <c r="L59" s="10">
        <f t="shared" si="2"/>
        <v>0.48453507421676495</v>
      </c>
      <c r="M59">
        <f t="shared" si="3"/>
        <v>598</v>
      </c>
      <c r="N59">
        <f t="shared" si="4"/>
        <v>2</v>
      </c>
      <c r="O59">
        <f t="shared" si="5"/>
        <v>0.2</v>
      </c>
    </row>
    <row r="60" spans="1:15">
      <c r="A60" s="23" t="s">
        <v>68</v>
      </c>
      <c r="B60" s="10">
        <v>1200</v>
      </c>
      <c r="C60" s="12">
        <v>1.02273981E-2</v>
      </c>
      <c r="D60" s="11">
        <v>0.34699999999999998</v>
      </c>
      <c r="E60" s="11">
        <v>48.29</v>
      </c>
      <c r="F60" s="11">
        <v>2.23</v>
      </c>
      <c r="G60" s="11">
        <v>0.316</v>
      </c>
      <c r="H60" s="10">
        <v>0</v>
      </c>
      <c r="I60" s="25">
        <f t="shared" ref="I60:I75" si="6">F60*0.7</f>
        <v>1.5609999999999999</v>
      </c>
      <c r="J60" s="25">
        <f t="shared" ref="J60:J75" si="7">G60*0.5</f>
        <v>0.158</v>
      </c>
      <c r="K60" s="11">
        <v>27.1</v>
      </c>
      <c r="L60" s="10">
        <f t="shared" si="2"/>
        <v>1.4281393818700248E-2</v>
      </c>
      <c r="M60">
        <f t="shared" si="3"/>
        <v>18</v>
      </c>
      <c r="N60">
        <f t="shared" si="4"/>
        <v>0</v>
      </c>
      <c r="O60">
        <f t="shared" si="5"/>
        <v>0</v>
      </c>
    </row>
    <row r="61" spans="1:15">
      <c r="A61" s="23" t="s">
        <v>68</v>
      </c>
      <c r="B61" s="10">
        <v>1200</v>
      </c>
      <c r="C61" s="12">
        <v>0.60309028470000003</v>
      </c>
      <c r="D61" s="11">
        <v>0.34699999999999998</v>
      </c>
      <c r="E61" s="11">
        <v>48.29</v>
      </c>
      <c r="F61" s="11">
        <v>2.23</v>
      </c>
      <c r="G61" s="11">
        <v>0.316</v>
      </c>
      <c r="H61" s="10">
        <v>0</v>
      </c>
      <c r="I61" s="25">
        <f t="shared" si="6"/>
        <v>1.5609999999999999</v>
      </c>
      <c r="J61" s="25">
        <f t="shared" si="7"/>
        <v>0.158</v>
      </c>
      <c r="K61" s="11">
        <v>601.79999999999995</v>
      </c>
      <c r="L61" s="10">
        <f t="shared" si="2"/>
        <v>0.84214672977604665</v>
      </c>
      <c r="M61">
        <f t="shared" si="3"/>
        <v>1039</v>
      </c>
      <c r="N61">
        <f t="shared" si="4"/>
        <v>4</v>
      </c>
      <c r="O61">
        <f t="shared" si="5"/>
        <v>0.4</v>
      </c>
    </row>
    <row r="62" spans="1:15">
      <c r="A62" s="23" t="s">
        <v>68</v>
      </c>
      <c r="B62" s="10">
        <v>1200</v>
      </c>
      <c r="C62" s="12">
        <v>0.1031823591</v>
      </c>
      <c r="D62" s="11">
        <v>0.38900000000000001</v>
      </c>
      <c r="E62" s="11">
        <v>48.29</v>
      </c>
      <c r="F62" s="11">
        <v>2.23</v>
      </c>
      <c r="G62" s="11">
        <v>0.316</v>
      </c>
      <c r="H62" s="10">
        <v>0</v>
      </c>
      <c r="I62" s="25">
        <f t="shared" si="6"/>
        <v>1.5609999999999999</v>
      </c>
      <c r="J62" s="25">
        <f t="shared" si="7"/>
        <v>0.158</v>
      </c>
      <c r="K62" s="11">
        <v>115</v>
      </c>
      <c r="L62" s="10">
        <f t="shared" si="2"/>
        <v>0.16152175092043924</v>
      </c>
      <c r="M62">
        <f t="shared" si="3"/>
        <v>199</v>
      </c>
      <c r="N62">
        <f t="shared" si="4"/>
        <v>1</v>
      </c>
      <c r="O62">
        <f t="shared" si="5"/>
        <v>0.1</v>
      </c>
    </row>
    <row r="63" spans="1:15">
      <c r="A63" s="23" t="s">
        <v>68</v>
      </c>
      <c r="B63" s="10">
        <v>1200</v>
      </c>
      <c r="C63" s="12">
        <v>0.229322305</v>
      </c>
      <c r="D63" s="11">
        <v>0.38900000000000001</v>
      </c>
      <c r="E63" s="11">
        <v>48.29</v>
      </c>
      <c r="F63" s="11">
        <v>2.23</v>
      </c>
      <c r="G63" s="11">
        <v>0.316</v>
      </c>
      <c r="H63" s="10">
        <v>0</v>
      </c>
      <c r="I63" s="25">
        <f t="shared" si="6"/>
        <v>1.5609999999999999</v>
      </c>
      <c r="J63" s="25">
        <f t="shared" si="7"/>
        <v>0.158</v>
      </c>
      <c r="K63" s="11">
        <v>255.5</v>
      </c>
      <c r="L63" s="10">
        <f t="shared" si="2"/>
        <v>0.35898132734892085</v>
      </c>
      <c r="M63">
        <f t="shared" si="3"/>
        <v>443</v>
      </c>
      <c r="N63">
        <f t="shared" si="4"/>
        <v>2</v>
      </c>
      <c r="O63">
        <f t="shared" si="5"/>
        <v>0.2</v>
      </c>
    </row>
    <row r="64" spans="1:15">
      <c r="A64" s="23" t="s">
        <v>68</v>
      </c>
      <c r="B64" s="10">
        <v>1200</v>
      </c>
      <c r="C64" s="12">
        <v>0.39443626749999999</v>
      </c>
      <c r="D64" s="11">
        <v>0.34699999999999998</v>
      </c>
      <c r="E64" s="11">
        <v>48.29</v>
      </c>
      <c r="F64" s="11">
        <v>2.23</v>
      </c>
      <c r="G64" s="11">
        <v>0.316</v>
      </c>
      <c r="H64" s="10">
        <v>0</v>
      </c>
      <c r="I64" s="25">
        <f t="shared" si="6"/>
        <v>1.5609999999999999</v>
      </c>
      <c r="J64" s="25">
        <f t="shared" si="7"/>
        <v>0.158</v>
      </c>
      <c r="K64" s="11">
        <v>392.1</v>
      </c>
      <c r="L64" s="10">
        <f t="shared" si="2"/>
        <v>0.55078521608987696</v>
      </c>
      <c r="M64">
        <f t="shared" si="3"/>
        <v>679</v>
      </c>
      <c r="N64">
        <f t="shared" si="4"/>
        <v>2</v>
      </c>
      <c r="O64">
        <f t="shared" si="5"/>
        <v>0.2</v>
      </c>
    </row>
    <row r="65" spans="1:15">
      <c r="A65" s="23" t="s">
        <v>68</v>
      </c>
      <c r="B65" s="10">
        <v>1200</v>
      </c>
      <c r="C65" s="12">
        <v>0.59709718690000002</v>
      </c>
      <c r="D65" s="11">
        <v>0.38900000000000001</v>
      </c>
      <c r="E65" s="11">
        <v>48.29</v>
      </c>
      <c r="F65" s="11">
        <v>2.23</v>
      </c>
      <c r="G65" s="11">
        <v>0.316</v>
      </c>
      <c r="H65" s="10">
        <v>0</v>
      </c>
      <c r="I65" s="25">
        <f t="shared" si="6"/>
        <v>1.5609999999999999</v>
      </c>
      <c r="J65" s="25">
        <f t="shared" si="7"/>
        <v>0.158</v>
      </c>
      <c r="K65" s="11">
        <v>665.4</v>
      </c>
      <c r="L65" s="10">
        <f t="shared" si="2"/>
        <v>0.93469643395424917</v>
      </c>
      <c r="M65">
        <f t="shared" si="3"/>
        <v>1153</v>
      </c>
      <c r="N65">
        <f t="shared" si="4"/>
        <v>4</v>
      </c>
      <c r="O65">
        <f t="shared" si="5"/>
        <v>0.4</v>
      </c>
    </row>
    <row r="66" spans="1:15">
      <c r="A66" s="23" t="s">
        <v>68</v>
      </c>
      <c r="B66" s="10">
        <v>1200</v>
      </c>
      <c r="C66" s="12">
        <v>3.8398919000000001E-3</v>
      </c>
      <c r="D66" s="11">
        <v>0.22</v>
      </c>
      <c r="E66" s="11">
        <v>48.29</v>
      </c>
      <c r="F66" s="11">
        <v>2.23</v>
      </c>
      <c r="G66" s="11">
        <v>0.316</v>
      </c>
      <c r="H66" s="10">
        <v>0</v>
      </c>
      <c r="I66" s="25">
        <f t="shared" si="6"/>
        <v>1.5609999999999999</v>
      </c>
      <c r="J66" s="25">
        <f t="shared" si="7"/>
        <v>0.158</v>
      </c>
      <c r="K66" s="11">
        <v>2.4</v>
      </c>
      <c r="L66" s="10">
        <f t="shared" si="2"/>
        <v>3.3995202972683333E-3</v>
      </c>
      <c r="M66">
        <f t="shared" si="3"/>
        <v>4</v>
      </c>
      <c r="N66">
        <f t="shared" si="4"/>
        <v>0</v>
      </c>
      <c r="O66">
        <f t="shared" si="5"/>
        <v>0</v>
      </c>
    </row>
    <row r="67" spans="1:15">
      <c r="A67" s="23" t="s">
        <v>68</v>
      </c>
      <c r="B67" s="10">
        <v>1200</v>
      </c>
      <c r="C67" s="12">
        <v>0.27588369829999998</v>
      </c>
      <c r="D67" s="11">
        <v>0.38900000000000001</v>
      </c>
      <c r="E67" s="11">
        <v>48.29</v>
      </c>
      <c r="F67" s="11">
        <v>2.23</v>
      </c>
      <c r="G67" s="11">
        <v>0.316</v>
      </c>
      <c r="H67" s="10">
        <v>0</v>
      </c>
      <c r="I67" s="25">
        <f t="shared" si="6"/>
        <v>1.5609999999999999</v>
      </c>
      <c r="J67" s="25">
        <f t="shared" si="7"/>
        <v>0.158</v>
      </c>
      <c r="K67" s="11">
        <v>307.39999999999998</v>
      </c>
      <c r="L67" s="10">
        <f t="shared" ref="L67:L75" si="8">E67*D67*C67/12</f>
        <v>0.43186857122190192</v>
      </c>
      <c r="M67">
        <f t="shared" ref="M67:M75" si="9">ROUND(E67*D67*C67*102.79,0)</f>
        <v>533</v>
      </c>
      <c r="N67">
        <f t="shared" ref="N67:N75" si="10">ROUND(I67*M67*0.002205,0)</f>
        <v>2</v>
      </c>
      <c r="O67">
        <f t="shared" ref="O67:O75" si="11">ROUND(J67*M67*0.002205,1)</f>
        <v>0.2</v>
      </c>
    </row>
    <row r="68" spans="1:15">
      <c r="A68" s="23" t="s">
        <v>68</v>
      </c>
      <c r="B68" s="10">
        <v>1200</v>
      </c>
      <c r="C68" s="12">
        <v>0.1220586973</v>
      </c>
      <c r="D68" s="11">
        <v>0.38900000000000001</v>
      </c>
      <c r="E68" s="11">
        <v>48.29</v>
      </c>
      <c r="F68" s="11">
        <v>2.23</v>
      </c>
      <c r="G68" s="11">
        <v>0.316</v>
      </c>
      <c r="H68" s="10">
        <v>0</v>
      </c>
      <c r="I68" s="25">
        <f t="shared" si="6"/>
        <v>1.5609999999999999</v>
      </c>
      <c r="J68" s="25">
        <f t="shared" si="7"/>
        <v>0.158</v>
      </c>
      <c r="K68" s="11">
        <v>139.69999999999999</v>
      </c>
      <c r="L68" s="10">
        <f t="shared" si="8"/>
        <v>0.19107078646900111</v>
      </c>
      <c r="M68">
        <f t="shared" si="9"/>
        <v>236</v>
      </c>
      <c r="N68">
        <f t="shared" si="10"/>
        <v>1</v>
      </c>
      <c r="O68">
        <f t="shared" si="11"/>
        <v>0.1</v>
      </c>
    </row>
    <row r="69" spans="1:15">
      <c r="A69" s="23" t="s">
        <v>68</v>
      </c>
      <c r="B69" s="10">
        <v>1200</v>
      </c>
      <c r="C69" s="12">
        <v>2.8734040200000002E-2</v>
      </c>
      <c r="D69" s="11">
        <v>0.34699999999999998</v>
      </c>
      <c r="E69" s="11">
        <v>48.29</v>
      </c>
      <c r="F69" s="11">
        <v>2.23</v>
      </c>
      <c r="G69" s="11">
        <v>0.316</v>
      </c>
      <c r="H69" s="10">
        <v>0</v>
      </c>
      <c r="I69" s="25">
        <f t="shared" si="6"/>
        <v>1.5609999999999999</v>
      </c>
      <c r="J69" s="25">
        <f t="shared" si="7"/>
        <v>0.158</v>
      </c>
      <c r="K69" s="11">
        <v>33.299999999999997</v>
      </c>
      <c r="L69" s="10">
        <f t="shared" si="8"/>
        <v>4.01238066697105E-2</v>
      </c>
      <c r="M69">
        <f t="shared" si="9"/>
        <v>49</v>
      </c>
      <c r="N69">
        <f t="shared" si="10"/>
        <v>0</v>
      </c>
      <c r="O69">
        <f t="shared" si="11"/>
        <v>0</v>
      </c>
    </row>
    <row r="70" spans="1:15">
      <c r="A70" s="23" t="s">
        <v>68</v>
      </c>
      <c r="B70" s="10">
        <v>1200</v>
      </c>
      <c r="C70" s="12">
        <v>3.1632411999999999E-3</v>
      </c>
      <c r="D70" s="11">
        <v>0.34699999999999998</v>
      </c>
      <c r="E70" s="11">
        <v>48.29</v>
      </c>
      <c r="F70" s="11">
        <v>2.23</v>
      </c>
      <c r="G70" s="11">
        <v>0.316</v>
      </c>
      <c r="H70" s="10">
        <v>0</v>
      </c>
      <c r="I70" s="25">
        <f t="shared" si="6"/>
        <v>1.5609999999999999</v>
      </c>
      <c r="J70" s="25">
        <f t="shared" si="7"/>
        <v>0.158</v>
      </c>
      <c r="K70" s="11">
        <v>11</v>
      </c>
      <c r="L70" s="10">
        <f t="shared" si="8"/>
        <v>4.4171051990963325E-3</v>
      </c>
      <c r="M70">
        <f t="shared" si="9"/>
        <v>5</v>
      </c>
      <c r="N70">
        <f t="shared" si="10"/>
        <v>0</v>
      </c>
      <c r="O70">
        <f t="shared" si="11"/>
        <v>0</v>
      </c>
    </row>
    <row r="71" spans="1:15">
      <c r="A71" s="23" t="s">
        <v>68</v>
      </c>
      <c r="B71" s="10">
        <v>1200</v>
      </c>
      <c r="C71" s="12">
        <v>0.24007566150000001</v>
      </c>
      <c r="D71" s="11">
        <v>0.22</v>
      </c>
      <c r="E71" s="11">
        <v>48.29</v>
      </c>
      <c r="F71" s="11">
        <v>2.23</v>
      </c>
      <c r="G71" s="11">
        <v>0.316</v>
      </c>
      <c r="H71" s="10">
        <v>0</v>
      </c>
      <c r="I71" s="25">
        <f t="shared" si="6"/>
        <v>1.5609999999999999</v>
      </c>
      <c r="J71" s="25">
        <f t="shared" si="7"/>
        <v>0.158</v>
      </c>
      <c r="K71" s="11">
        <v>157.69999999999999</v>
      </c>
      <c r="L71" s="10">
        <f t="shared" si="8"/>
        <v>0.21254298438697497</v>
      </c>
      <c r="M71">
        <f t="shared" si="9"/>
        <v>262</v>
      </c>
      <c r="N71">
        <f t="shared" si="10"/>
        <v>1</v>
      </c>
      <c r="O71">
        <f t="shared" si="11"/>
        <v>0.1</v>
      </c>
    </row>
    <row r="72" spans="1:15">
      <c r="A72" s="23" t="s">
        <v>68</v>
      </c>
      <c r="B72" s="10">
        <v>1200</v>
      </c>
      <c r="C72" s="12">
        <v>1.6906174199999999E-2</v>
      </c>
      <c r="D72" s="11">
        <v>0.47299999999999998</v>
      </c>
      <c r="E72" s="11">
        <v>48.29</v>
      </c>
      <c r="F72" s="11">
        <v>2.23</v>
      </c>
      <c r="G72" s="11">
        <v>0.316</v>
      </c>
      <c r="H72" s="10">
        <v>0</v>
      </c>
      <c r="I72" s="25">
        <f t="shared" si="6"/>
        <v>1.5609999999999999</v>
      </c>
      <c r="J72" s="25">
        <f t="shared" si="7"/>
        <v>0.158</v>
      </c>
      <c r="K72" s="11">
        <v>22.9</v>
      </c>
      <c r="L72" s="10">
        <f t="shared" si="8"/>
        <v>3.2179733245984492E-2</v>
      </c>
      <c r="M72">
        <f t="shared" si="9"/>
        <v>40</v>
      </c>
      <c r="N72">
        <f t="shared" si="10"/>
        <v>0</v>
      </c>
      <c r="O72">
        <f t="shared" si="11"/>
        <v>0</v>
      </c>
    </row>
    <row r="73" spans="1:15">
      <c r="A73" s="23" t="s">
        <v>68</v>
      </c>
      <c r="B73" s="10">
        <v>1200</v>
      </c>
      <c r="C73" s="12">
        <v>6.3083750899999999E-2</v>
      </c>
      <c r="D73" s="11">
        <v>0.34699999999999998</v>
      </c>
      <c r="E73" s="11">
        <v>48.29</v>
      </c>
      <c r="F73" s="11">
        <v>2.23</v>
      </c>
      <c r="G73" s="11">
        <v>0.316</v>
      </c>
      <c r="H73" s="10">
        <v>0</v>
      </c>
      <c r="I73" s="25">
        <f t="shared" si="6"/>
        <v>1.5609999999999999</v>
      </c>
      <c r="J73" s="25">
        <f t="shared" si="7"/>
        <v>0.158</v>
      </c>
      <c r="K73" s="11">
        <v>229.8</v>
      </c>
      <c r="L73" s="10">
        <f t="shared" si="8"/>
        <v>8.8089256070288904E-2</v>
      </c>
      <c r="M73">
        <f t="shared" si="9"/>
        <v>109</v>
      </c>
      <c r="N73">
        <f t="shared" si="10"/>
        <v>0</v>
      </c>
      <c r="O73">
        <f t="shared" si="11"/>
        <v>0</v>
      </c>
    </row>
    <row r="74" spans="1:15">
      <c r="A74" s="23" t="s">
        <v>68</v>
      </c>
      <c r="B74" s="10">
        <v>1200</v>
      </c>
      <c r="C74" s="12">
        <v>3.1431455900000002E-2</v>
      </c>
      <c r="D74" s="11">
        <v>0.22</v>
      </c>
      <c r="E74" s="11">
        <v>48.29</v>
      </c>
      <c r="F74" s="11">
        <v>2.23</v>
      </c>
      <c r="G74" s="11">
        <v>0.316</v>
      </c>
      <c r="H74" s="10">
        <v>0</v>
      </c>
      <c r="I74" s="25">
        <f t="shared" si="6"/>
        <v>1.5609999999999999</v>
      </c>
      <c r="J74" s="25">
        <f t="shared" si="7"/>
        <v>0.158</v>
      </c>
      <c r="K74" s="11">
        <v>24.3</v>
      </c>
      <c r="L74" s="10">
        <f t="shared" si="8"/>
        <v>2.7826791765868334E-2</v>
      </c>
      <c r="M74">
        <f t="shared" si="9"/>
        <v>34</v>
      </c>
      <c r="N74">
        <f t="shared" si="10"/>
        <v>0</v>
      </c>
      <c r="O74">
        <f t="shared" si="11"/>
        <v>0</v>
      </c>
    </row>
    <row r="75" spans="1:15">
      <c r="A75" s="23" t="s">
        <v>68</v>
      </c>
      <c r="B75" s="10">
        <v>1200</v>
      </c>
      <c r="C75" s="12">
        <v>9.4964890999999999E-3</v>
      </c>
      <c r="D75" s="11">
        <v>0.34699999999999998</v>
      </c>
      <c r="E75" s="11">
        <v>48.29</v>
      </c>
      <c r="F75" s="11">
        <v>2.23</v>
      </c>
      <c r="G75" s="11">
        <v>0.316</v>
      </c>
      <c r="H75" s="10">
        <v>0</v>
      </c>
      <c r="I75" s="25">
        <f t="shared" si="6"/>
        <v>1.5609999999999999</v>
      </c>
      <c r="J75" s="25">
        <f t="shared" si="7"/>
        <v>0.158</v>
      </c>
      <c r="K75" s="11">
        <v>9.4</v>
      </c>
      <c r="L75" s="10">
        <f t="shared" si="8"/>
        <v>1.3260762845644416E-2</v>
      </c>
      <c r="M75">
        <f t="shared" si="9"/>
        <v>16</v>
      </c>
      <c r="N75">
        <f t="shared" si="10"/>
        <v>0</v>
      </c>
      <c r="O75">
        <f t="shared" si="11"/>
        <v>0</v>
      </c>
    </row>
    <row r="76" spans="1:15">
      <c r="C76">
        <f>SUM(C2:C75)</f>
        <v>22.148524989899997</v>
      </c>
      <c r="N76">
        <f>SUM(N2:N75)</f>
        <v>136</v>
      </c>
      <c r="O76">
        <f>SUM(O2:O75)</f>
        <v>18.099999999999998</v>
      </c>
    </row>
  </sheetData>
  <sortState ref="A2:I75">
    <sortCondition descending="1"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2.75"/>
  <cols>
    <col min="1" max="1" width="16.7109375" style="10" customWidth="1"/>
    <col min="2" max="2" width="9.7109375" style="10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3.7109375" style="11" customWidth="1"/>
    <col min="11" max="11" width="19.7109375" style="11" customWidth="1"/>
    <col min="12" max="12" width="13" customWidth="1"/>
    <col min="13" max="13" width="13.7109375" customWidth="1"/>
  </cols>
  <sheetData>
    <row r="1" spans="1:15" ht="25.5">
      <c r="A1" s="23" t="s">
        <v>67</v>
      </c>
      <c r="B1" s="10" t="s">
        <v>50</v>
      </c>
      <c r="C1" s="12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7" t="s">
        <v>69</v>
      </c>
      <c r="J1" s="27" t="s">
        <v>70</v>
      </c>
      <c r="K1" s="11" t="s">
        <v>55</v>
      </c>
      <c r="L1" s="26" t="s">
        <v>71</v>
      </c>
      <c r="M1" s="26" t="s">
        <v>72</v>
      </c>
      <c r="N1" s="26" t="s">
        <v>73</v>
      </c>
      <c r="O1" s="26" t="s">
        <v>74</v>
      </c>
    </row>
    <row r="2" spans="1:15">
      <c r="A2" s="23" t="s">
        <v>68</v>
      </c>
      <c r="B2" s="10">
        <v>1200</v>
      </c>
      <c r="C2" s="12">
        <v>9.1907546999999996E-3</v>
      </c>
      <c r="D2" s="11">
        <v>0.38900000000000001</v>
      </c>
      <c r="E2" s="11">
        <v>46.66</v>
      </c>
      <c r="F2" s="11">
        <v>2.23</v>
      </c>
      <c r="G2" s="11">
        <v>0.316</v>
      </c>
      <c r="H2" s="10">
        <v>1</v>
      </c>
      <c r="I2" s="11">
        <f>F2</f>
        <v>2.23</v>
      </c>
      <c r="J2" s="11">
        <f>G2</f>
        <v>0.316</v>
      </c>
      <c r="K2" s="11">
        <v>18226.099999999999</v>
      </c>
      <c r="L2" s="10">
        <f>E2*D2*C2/12</f>
        <v>1.3901583246956499E-2</v>
      </c>
      <c r="M2">
        <f>ROUND(E2*D2*C2*102.79,0)</f>
        <v>17</v>
      </c>
      <c r="N2">
        <f>ROUND(I2*M2*0.002205,0)</f>
        <v>0</v>
      </c>
      <c r="O2">
        <f>ROUND(J2*M2*0.002205,1)</f>
        <v>0</v>
      </c>
    </row>
    <row r="3" spans="1:15">
      <c r="A3" s="23" t="s">
        <v>68</v>
      </c>
      <c r="B3" s="10">
        <v>1700</v>
      </c>
      <c r="C3" s="12">
        <v>0.31009704329999999</v>
      </c>
      <c r="D3" s="11">
        <v>0.78600000000000003</v>
      </c>
      <c r="E3" s="11">
        <v>46.66</v>
      </c>
      <c r="F3" s="11">
        <v>1.8</v>
      </c>
      <c r="G3" s="11">
        <v>0.47799999999999998</v>
      </c>
      <c r="H3" s="10">
        <v>1</v>
      </c>
      <c r="I3" s="11">
        <f>F3</f>
        <v>1.8</v>
      </c>
      <c r="J3" s="11">
        <f>G3</f>
        <v>0.47799999999999998</v>
      </c>
      <c r="K3" s="11">
        <v>53413.3</v>
      </c>
      <c r="L3" s="10">
        <f>E3*D3*C3/12</f>
        <v>0.94772788664475893</v>
      </c>
      <c r="M3">
        <f>ROUND(E3*D3*C3*102.79,0)</f>
        <v>1169</v>
      </c>
      <c r="N3">
        <f>ROUND(I3*M3*0.002205,0)</f>
        <v>5</v>
      </c>
      <c r="O3">
        <f>ROUND(J3*M3*0.002205,1)</f>
        <v>1.2</v>
      </c>
    </row>
    <row r="4" spans="1:15">
      <c r="C4" s="12">
        <f>SUM(C2:C3)</f>
        <v>0.31928779800000001</v>
      </c>
      <c r="N4">
        <f>SUM(N2:N3)</f>
        <v>5</v>
      </c>
      <c r="O4">
        <f>SUM(O2:O3)</f>
        <v>1.2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00"/>
  <sheetViews>
    <sheetView workbookViewId="0">
      <pane ySplit="1" topLeftCell="A59" activePane="bottomLeft" state="frozen"/>
      <selection pane="bottomLeft" activeCell="L1" sqref="L1:O2"/>
    </sheetView>
  </sheetViews>
  <sheetFormatPr defaultRowHeight="12.75"/>
  <cols>
    <col min="1" max="1" width="13.7109375" style="10" bestFit="1" customWidth="1"/>
    <col min="2" max="2" width="9.7109375" style="10" customWidth="1"/>
    <col min="3" max="3" width="13.710937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1.7109375" style="25" customWidth="1"/>
    <col min="11" max="11" width="19.7109375" style="11" customWidth="1"/>
    <col min="12" max="12" width="14.28515625" customWidth="1"/>
    <col min="13" max="13" width="14.140625" customWidth="1"/>
  </cols>
  <sheetData>
    <row r="1" spans="1:15" ht="25.5">
      <c r="A1" s="23" t="s">
        <v>67</v>
      </c>
      <c r="B1" s="10" t="s">
        <v>50</v>
      </c>
      <c r="C1" s="12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4" t="s">
        <v>69</v>
      </c>
      <c r="J1" s="24" t="s">
        <v>70</v>
      </c>
      <c r="K1" s="11" t="s">
        <v>55</v>
      </c>
      <c r="L1" s="26" t="s">
        <v>71</v>
      </c>
      <c r="M1" s="26" t="s">
        <v>72</v>
      </c>
      <c r="N1" s="26" t="s">
        <v>73</v>
      </c>
      <c r="O1" s="26" t="s">
        <v>74</v>
      </c>
    </row>
    <row r="2" spans="1:15">
      <c r="A2" s="23" t="s">
        <v>68</v>
      </c>
      <c r="B2" s="10">
        <v>5400</v>
      </c>
      <c r="C2" s="12">
        <v>1.4458674100000001E-2</v>
      </c>
      <c r="D2" s="11">
        <v>1</v>
      </c>
      <c r="E2" s="11">
        <v>46.66</v>
      </c>
      <c r="F2" s="11">
        <v>0</v>
      </c>
      <c r="G2" s="11">
        <v>0</v>
      </c>
      <c r="H2" s="10">
        <v>1</v>
      </c>
      <c r="I2" s="25">
        <f>F2</f>
        <v>0</v>
      </c>
      <c r="J2" s="25">
        <f>G2</f>
        <v>0</v>
      </c>
      <c r="K2" s="11">
        <v>5082430.8</v>
      </c>
      <c r="L2" s="10">
        <f>E2*D2*C2/12</f>
        <v>5.6220144458833332E-2</v>
      </c>
      <c r="M2">
        <f>ROUND(E2*D2*C2*102.79,0)</f>
        <v>69</v>
      </c>
      <c r="N2">
        <f>ROUND(I2*M2*0.002205,0)</f>
        <v>0</v>
      </c>
      <c r="O2">
        <f>ROUND(J2*M2*0.002205,1)</f>
        <v>0</v>
      </c>
    </row>
    <row r="3" spans="1:15">
      <c r="A3" s="23" t="s">
        <v>68</v>
      </c>
      <c r="B3" s="10">
        <v>1200</v>
      </c>
      <c r="C3" s="12">
        <v>47.965218383100002</v>
      </c>
      <c r="D3" s="11">
        <v>0.22</v>
      </c>
      <c r="E3" s="11">
        <v>46.66</v>
      </c>
      <c r="F3" s="11">
        <v>2.23</v>
      </c>
      <c r="G3" s="11">
        <v>0.316</v>
      </c>
      <c r="H3" s="10">
        <v>1</v>
      </c>
      <c r="I3" s="25">
        <f t="shared" ref="I3:I66" si="0">F3</f>
        <v>2.23</v>
      </c>
      <c r="J3" s="25">
        <f t="shared" ref="J3:J66" si="1">G3</f>
        <v>0.316</v>
      </c>
      <c r="K3" s="11">
        <v>39344.400000000001</v>
      </c>
      <c r="L3" s="10">
        <f t="shared" ref="L3:L66" si="2">E3*D3*C3/12</f>
        <v>41.031046645516511</v>
      </c>
      <c r="M3">
        <f t="shared" ref="M3:M66" si="3">ROUND(E3*D3*C3*102.79,0)</f>
        <v>50611</v>
      </c>
      <c r="N3">
        <f t="shared" ref="N3:N66" si="4">ROUND(I3*M3*0.002205,0)</f>
        <v>249</v>
      </c>
      <c r="O3">
        <f t="shared" ref="O3:O66" si="5">ROUND(J3*M3*0.002205,1)</f>
        <v>35.299999999999997</v>
      </c>
    </row>
    <row r="4" spans="1:15">
      <c r="A4" s="23" t="s">
        <v>68</v>
      </c>
      <c r="B4" s="10">
        <v>1200</v>
      </c>
      <c r="C4" s="12">
        <v>29.345947109099999</v>
      </c>
      <c r="D4" s="11">
        <v>0.38900000000000001</v>
      </c>
      <c r="E4" s="11">
        <v>46.66</v>
      </c>
      <c r="F4" s="11">
        <v>2.23</v>
      </c>
      <c r="G4" s="11">
        <v>0.316</v>
      </c>
      <c r="H4" s="10">
        <v>1</v>
      </c>
      <c r="I4" s="25">
        <f t="shared" si="0"/>
        <v>2.23</v>
      </c>
      <c r="J4" s="25">
        <f t="shared" si="1"/>
        <v>0.316</v>
      </c>
      <c r="K4" s="11">
        <v>38710.300000000003</v>
      </c>
      <c r="L4" s="10">
        <f t="shared" si="2"/>
        <v>44.387554669252147</v>
      </c>
      <c r="M4">
        <f t="shared" si="3"/>
        <v>54751</v>
      </c>
      <c r="N4">
        <f t="shared" si="4"/>
        <v>269</v>
      </c>
      <c r="O4">
        <f t="shared" si="5"/>
        <v>38.1</v>
      </c>
    </row>
    <row r="5" spans="1:15">
      <c r="A5" s="23" t="s">
        <v>68</v>
      </c>
      <c r="B5" s="10">
        <v>4200</v>
      </c>
      <c r="C5" s="12">
        <v>1.0798473E-3</v>
      </c>
      <c r="D5" s="11">
        <v>0.10199999999999999</v>
      </c>
      <c r="E5" s="11">
        <v>46.66</v>
      </c>
      <c r="F5" s="11">
        <v>0.7</v>
      </c>
      <c r="G5" s="11">
        <v>0.09</v>
      </c>
      <c r="H5" s="10">
        <v>1</v>
      </c>
      <c r="I5" s="25">
        <f t="shared" si="0"/>
        <v>0.7</v>
      </c>
      <c r="J5" s="25">
        <f t="shared" si="1"/>
        <v>0.09</v>
      </c>
      <c r="K5" s="11">
        <v>24.1</v>
      </c>
      <c r="L5" s="10">
        <f t="shared" si="2"/>
        <v>4.2827823765299996E-4</v>
      </c>
      <c r="M5">
        <f t="shared" si="3"/>
        <v>1</v>
      </c>
      <c r="N5">
        <f t="shared" si="4"/>
        <v>0</v>
      </c>
      <c r="O5">
        <f t="shared" si="5"/>
        <v>0</v>
      </c>
    </row>
    <row r="6" spans="1:15">
      <c r="A6" s="23" t="s">
        <v>68</v>
      </c>
      <c r="B6" s="10">
        <v>4200</v>
      </c>
      <c r="C6" s="12">
        <v>9.9095850000000007E-4</v>
      </c>
      <c r="D6" s="11">
        <v>0.10199999999999999</v>
      </c>
      <c r="E6" s="11">
        <v>46.66</v>
      </c>
      <c r="F6" s="11">
        <v>0.7</v>
      </c>
      <c r="G6" s="11">
        <v>0.09</v>
      </c>
      <c r="H6" s="10">
        <v>1</v>
      </c>
      <c r="I6" s="25">
        <f t="shared" si="0"/>
        <v>0.7</v>
      </c>
      <c r="J6" s="25">
        <f t="shared" si="1"/>
        <v>0.09</v>
      </c>
      <c r="K6" s="11">
        <v>317.60000000000002</v>
      </c>
      <c r="L6" s="10">
        <f t="shared" si="2"/>
        <v>3.9302405068500004E-4</v>
      </c>
      <c r="M6">
        <f t="shared" si="3"/>
        <v>0</v>
      </c>
      <c r="N6">
        <f t="shared" si="4"/>
        <v>0</v>
      </c>
      <c r="O6">
        <f t="shared" si="5"/>
        <v>0</v>
      </c>
    </row>
    <row r="7" spans="1:15">
      <c r="A7" s="23" t="s">
        <v>68</v>
      </c>
      <c r="B7" s="10">
        <v>1200</v>
      </c>
      <c r="C7" s="12">
        <v>6.11510335E-2</v>
      </c>
      <c r="D7" s="11">
        <v>0.34699999999999998</v>
      </c>
      <c r="E7" s="11">
        <v>46.66</v>
      </c>
      <c r="F7" s="11">
        <v>2.23</v>
      </c>
      <c r="G7" s="11">
        <v>0.316</v>
      </c>
      <c r="H7" s="10">
        <v>1</v>
      </c>
      <c r="I7" s="25">
        <f t="shared" si="0"/>
        <v>2.23</v>
      </c>
      <c r="J7" s="25">
        <f t="shared" si="1"/>
        <v>0.316</v>
      </c>
      <c r="K7" s="11">
        <v>96</v>
      </c>
      <c r="L7" s="10">
        <f t="shared" si="2"/>
        <v>8.2508133868264152E-2</v>
      </c>
      <c r="M7">
        <f t="shared" si="3"/>
        <v>102</v>
      </c>
      <c r="N7">
        <f t="shared" si="4"/>
        <v>1</v>
      </c>
      <c r="O7">
        <f t="shared" si="5"/>
        <v>0.1</v>
      </c>
    </row>
    <row r="8" spans="1:15">
      <c r="A8" s="23" t="s">
        <v>68</v>
      </c>
      <c r="B8" s="10">
        <v>1200</v>
      </c>
      <c r="C8" s="12">
        <v>4.71420954E-2</v>
      </c>
      <c r="D8" s="11">
        <v>0.38900000000000001</v>
      </c>
      <c r="E8" s="11">
        <v>46.66</v>
      </c>
      <c r="F8" s="11">
        <v>2.23</v>
      </c>
      <c r="G8" s="11">
        <v>0.316</v>
      </c>
      <c r="H8" s="10">
        <v>1</v>
      </c>
      <c r="I8" s="25">
        <f t="shared" si="0"/>
        <v>2.23</v>
      </c>
      <c r="J8" s="25">
        <f t="shared" si="1"/>
        <v>0.316</v>
      </c>
      <c r="K8" s="11">
        <v>54.4</v>
      </c>
      <c r="L8" s="10">
        <f t="shared" si="2"/>
        <v>7.1305326388382995E-2</v>
      </c>
      <c r="M8">
        <f t="shared" si="3"/>
        <v>88</v>
      </c>
      <c r="N8">
        <f t="shared" si="4"/>
        <v>0</v>
      </c>
      <c r="O8">
        <f t="shared" si="5"/>
        <v>0.1</v>
      </c>
    </row>
    <row r="9" spans="1:15">
      <c r="A9" s="23" t="s">
        <v>68</v>
      </c>
      <c r="B9" s="10">
        <v>5400</v>
      </c>
      <c r="C9" s="12">
        <v>4.813014E-3</v>
      </c>
      <c r="D9" s="11">
        <v>1</v>
      </c>
      <c r="E9" s="11">
        <v>46.66</v>
      </c>
      <c r="F9" s="11">
        <v>0</v>
      </c>
      <c r="G9" s="11">
        <v>0</v>
      </c>
      <c r="H9" s="10">
        <v>1</v>
      </c>
      <c r="I9" s="25">
        <f t="shared" si="0"/>
        <v>0</v>
      </c>
      <c r="J9" s="25">
        <f t="shared" si="1"/>
        <v>0</v>
      </c>
      <c r="K9" s="11">
        <v>24.2</v>
      </c>
      <c r="L9" s="10">
        <f t="shared" si="2"/>
        <v>1.8714602769999998E-2</v>
      </c>
      <c r="M9">
        <f t="shared" si="3"/>
        <v>23</v>
      </c>
      <c r="N9">
        <f t="shared" si="4"/>
        <v>0</v>
      </c>
      <c r="O9">
        <f t="shared" si="5"/>
        <v>0</v>
      </c>
    </row>
    <row r="10" spans="1:15">
      <c r="A10" s="23" t="s">
        <v>68</v>
      </c>
      <c r="B10" s="10">
        <v>1200</v>
      </c>
      <c r="C10" s="12">
        <v>4.9069983099999999E-2</v>
      </c>
      <c r="D10" s="11">
        <v>0.34699999999999998</v>
      </c>
      <c r="E10" s="11">
        <v>46.66</v>
      </c>
      <c r="F10" s="11">
        <v>2.23</v>
      </c>
      <c r="G10" s="11">
        <v>0.316</v>
      </c>
      <c r="H10" s="10">
        <v>1</v>
      </c>
      <c r="I10" s="25">
        <f t="shared" si="0"/>
        <v>2.23</v>
      </c>
      <c r="J10" s="25">
        <f t="shared" si="1"/>
        <v>0.316</v>
      </c>
      <c r="K10" s="11">
        <v>54.4</v>
      </c>
      <c r="L10" s="10">
        <f t="shared" si="2"/>
        <v>6.6207756480980165E-2</v>
      </c>
      <c r="M10">
        <f t="shared" si="3"/>
        <v>82</v>
      </c>
      <c r="N10">
        <f t="shared" si="4"/>
        <v>0</v>
      </c>
      <c r="O10">
        <f t="shared" si="5"/>
        <v>0.1</v>
      </c>
    </row>
    <row r="11" spans="1:15">
      <c r="A11" s="23" t="s">
        <v>68</v>
      </c>
      <c r="B11" s="10">
        <v>1200</v>
      </c>
      <c r="C11" s="12">
        <v>7.5092059999999996E-4</v>
      </c>
      <c r="D11" s="11">
        <v>0.34699999999999998</v>
      </c>
      <c r="E11" s="11">
        <v>46.66</v>
      </c>
      <c r="F11" s="11">
        <v>2.23</v>
      </c>
      <c r="G11" s="11">
        <v>0.316</v>
      </c>
      <c r="H11" s="10">
        <v>1</v>
      </c>
      <c r="I11" s="25">
        <f t="shared" si="0"/>
        <v>2.23</v>
      </c>
      <c r="J11" s="25">
        <f t="shared" si="1"/>
        <v>0.316</v>
      </c>
      <c r="K11" s="11">
        <v>59.2</v>
      </c>
      <c r="L11" s="10">
        <f t="shared" si="2"/>
        <v>1.0131808710843332E-3</v>
      </c>
      <c r="M11">
        <f t="shared" si="3"/>
        <v>1</v>
      </c>
      <c r="N11">
        <f t="shared" si="4"/>
        <v>0</v>
      </c>
      <c r="O11">
        <f t="shared" si="5"/>
        <v>0</v>
      </c>
    </row>
    <row r="12" spans="1:15">
      <c r="A12" s="23" t="s">
        <v>68</v>
      </c>
      <c r="B12" s="10">
        <v>1200</v>
      </c>
      <c r="C12" s="12">
        <v>8.8244650000000001E-4</v>
      </c>
      <c r="D12" s="11">
        <v>0.34699999999999998</v>
      </c>
      <c r="E12" s="11">
        <v>46.66</v>
      </c>
      <c r="F12" s="11">
        <v>2.23</v>
      </c>
      <c r="G12" s="11">
        <v>0.316</v>
      </c>
      <c r="H12" s="10">
        <v>1</v>
      </c>
      <c r="I12" s="25">
        <f t="shared" si="0"/>
        <v>2.23</v>
      </c>
      <c r="J12" s="25">
        <f t="shared" si="1"/>
        <v>0.316</v>
      </c>
      <c r="K12" s="11">
        <v>8.9</v>
      </c>
      <c r="L12" s="10">
        <f t="shared" si="2"/>
        <v>1.1906424108691666E-3</v>
      </c>
      <c r="M12">
        <f t="shared" si="3"/>
        <v>1</v>
      </c>
      <c r="N12">
        <f t="shared" si="4"/>
        <v>0</v>
      </c>
      <c r="O12">
        <f t="shared" si="5"/>
        <v>0</v>
      </c>
    </row>
    <row r="13" spans="1:15">
      <c r="A13" s="23" t="s">
        <v>68</v>
      </c>
      <c r="B13" s="10">
        <v>5400</v>
      </c>
      <c r="C13" s="12">
        <v>9.5820171999999992E-3</v>
      </c>
      <c r="D13" s="11">
        <v>1</v>
      </c>
      <c r="E13" s="11">
        <v>46.66</v>
      </c>
      <c r="F13" s="11">
        <v>0</v>
      </c>
      <c r="G13" s="11">
        <v>0</v>
      </c>
      <c r="H13" s="10">
        <v>1</v>
      </c>
      <c r="I13" s="25">
        <f t="shared" si="0"/>
        <v>0</v>
      </c>
      <c r="J13" s="25">
        <f t="shared" si="1"/>
        <v>0</v>
      </c>
      <c r="K13" s="11">
        <v>31</v>
      </c>
      <c r="L13" s="10">
        <f t="shared" si="2"/>
        <v>3.7258076879333329E-2</v>
      </c>
      <c r="M13">
        <f t="shared" si="3"/>
        <v>46</v>
      </c>
      <c r="N13">
        <f t="shared" si="4"/>
        <v>0</v>
      </c>
      <c r="O13">
        <f t="shared" si="5"/>
        <v>0</v>
      </c>
    </row>
    <row r="14" spans="1:15">
      <c r="A14" s="23" t="s">
        <v>68</v>
      </c>
      <c r="B14" s="10">
        <v>5400</v>
      </c>
      <c r="C14" s="12">
        <v>4.0956532000000004E-3</v>
      </c>
      <c r="D14" s="11">
        <v>1</v>
      </c>
      <c r="E14" s="11">
        <v>46.66</v>
      </c>
      <c r="F14" s="11">
        <v>0</v>
      </c>
      <c r="G14" s="11">
        <v>0</v>
      </c>
      <c r="H14" s="10">
        <v>1</v>
      </c>
      <c r="I14" s="25">
        <f t="shared" si="0"/>
        <v>0</v>
      </c>
      <c r="J14" s="25">
        <f t="shared" si="1"/>
        <v>0</v>
      </c>
      <c r="K14" s="11">
        <v>670.1</v>
      </c>
      <c r="L14" s="10">
        <f t="shared" si="2"/>
        <v>1.5925264859333332E-2</v>
      </c>
      <c r="M14">
        <f t="shared" si="3"/>
        <v>20</v>
      </c>
      <c r="N14">
        <f t="shared" si="4"/>
        <v>0</v>
      </c>
      <c r="O14">
        <f t="shared" si="5"/>
        <v>0</v>
      </c>
    </row>
    <row r="15" spans="1:15">
      <c r="A15" s="23" t="s">
        <v>68</v>
      </c>
      <c r="B15" s="10">
        <v>5400</v>
      </c>
      <c r="C15" s="12">
        <v>7.5265990999999997E-3</v>
      </c>
      <c r="D15" s="11">
        <v>1</v>
      </c>
      <c r="E15" s="11">
        <v>46.66</v>
      </c>
      <c r="F15" s="11">
        <v>0</v>
      </c>
      <c r="G15" s="11">
        <v>0</v>
      </c>
      <c r="H15" s="10">
        <v>1</v>
      </c>
      <c r="I15" s="25">
        <f t="shared" si="0"/>
        <v>0</v>
      </c>
      <c r="J15" s="25">
        <f t="shared" si="1"/>
        <v>0</v>
      </c>
      <c r="K15" s="11">
        <v>22.3</v>
      </c>
      <c r="L15" s="10">
        <f t="shared" si="2"/>
        <v>2.9265926167166664E-2</v>
      </c>
      <c r="M15">
        <f t="shared" si="3"/>
        <v>36</v>
      </c>
      <c r="N15">
        <f t="shared" si="4"/>
        <v>0</v>
      </c>
      <c r="O15">
        <f t="shared" si="5"/>
        <v>0</v>
      </c>
    </row>
    <row r="16" spans="1:15">
      <c r="A16" s="23" t="s">
        <v>68</v>
      </c>
      <c r="B16" s="10">
        <v>5400</v>
      </c>
      <c r="C16" s="12">
        <v>7.9129199999999994E-5</v>
      </c>
      <c r="D16" s="11">
        <v>1</v>
      </c>
      <c r="E16" s="11">
        <v>46.66</v>
      </c>
      <c r="F16" s="11">
        <v>0</v>
      </c>
      <c r="G16" s="11">
        <v>0</v>
      </c>
      <c r="H16" s="10">
        <v>1</v>
      </c>
      <c r="I16" s="25">
        <f t="shared" si="0"/>
        <v>0</v>
      </c>
      <c r="J16" s="25">
        <f t="shared" si="1"/>
        <v>0</v>
      </c>
      <c r="K16" s="11">
        <v>0.2</v>
      </c>
      <c r="L16" s="10">
        <f t="shared" si="2"/>
        <v>3.0768070599999995E-4</v>
      </c>
      <c r="M16">
        <f t="shared" si="3"/>
        <v>0</v>
      </c>
      <c r="N16">
        <f t="shared" si="4"/>
        <v>0</v>
      </c>
      <c r="O16">
        <f t="shared" si="5"/>
        <v>0</v>
      </c>
    </row>
    <row r="17" spans="1:15">
      <c r="A17" s="23" t="s">
        <v>68</v>
      </c>
      <c r="B17" s="10">
        <v>1200</v>
      </c>
      <c r="C17" s="12">
        <v>7.3339774999999999E-3</v>
      </c>
      <c r="D17" s="11">
        <v>0.34699999999999998</v>
      </c>
      <c r="E17" s="11">
        <v>46.66</v>
      </c>
      <c r="F17" s="11">
        <v>2.23</v>
      </c>
      <c r="G17" s="11">
        <v>0.316</v>
      </c>
      <c r="H17" s="10">
        <v>1</v>
      </c>
      <c r="I17" s="25">
        <f t="shared" si="0"/>
        <v>2.23</v>
      </c>
      <c r="J17" s="25">
        <f t="shared" si="1"/>
        <v>0.316</v>
      </c>
      <c r="K17" s="11">
        <v>20.8</v>
      </c>
      <c r="L17" s="10">
        <f t="shared" si="2"/>
        <v>9.895381365170831E-3</v>
      </c>
      <c r="M17">
        <f t="shared" si="3"/>
        <v>12</v>
      </c>
      <c r="N17">
        <f t="shared" si="4"/>
        <v>0</v>
      </c>
      <c r="O17">
        <f t="shared" si="5"/>
        <v>0</v>
      </c>
    </row>
    <row r="18" spans="1:15">
      <c r="A18" s="23" t="s">
        <v>68</v>
      </c>
      <c r="B18" s="10">
        <v>5400</v>
      </c>
      <c r="C18" s="12">
        <v>2.8891041E-3</v>
      </c>
      <c r="D18" s="11">
        <v>1</v>
      </c>
      <c r="E18" s="11">
        <v>46.66</v>
      </c>
      <c r="F18" s="11">
        <v>0</v>
      </c>
      <c r="G18" s="11">
        <v>0</v>
      </c>
      <c r="H18" s="10">
        <v>1</v>
      </c>
      <c r="I18" s="25">
        <f t="shared" si="0"/>
        <v>0</v>
      </c>
      <c r="J18" s="25">
        <f t="shared" si="1"/>
        <v>0</v>
      </c>
      <c r="K18" s="11">
        <v>34.200000000000003</v>
      </c>
      <c r="L18" s="10">
        <f t="shared" si="2"/>
        <v>1.12337997755E-2</v>
      </c>
      <c r="M18">
        <f t="shared" si="3"/>
        <v>14</v>
      </c>
      <c r="N18">
        <f t="shared" si="4"/>
        <v>0</v>
      </c>
      <c r="O18">
        <f t="shared" si="5"/>
        <v>0</v>
      </c>
    </row>
    <row r="19" spans="1:15">
      <c r="A19" s="23" t="s">
        <v>68</v>
      </c>
      <c r="B19" s="10">
        <v>4200</v>
      </c>
      <c r="C19" s="12">
        <v>0.44955827479999999</v>
      </c>
      <c r="D19" s="11">
        <v>0.309</v>
      </c>
      <c r="E19" s="11">
        <v>46.66</v>
      </c>
      <c r="F19" s="11">
        <v>0.7</v>
      </c>
      <c r="G19" s="11">
        <v>0.09</v>
      </c>
      <c r="H19" s="10">
        <v>1</v>
      </c>
      <c r="I19" s="25">
        <f t="shared" si="0"/>
        <v>0.7</v>
      </c>
      <c r="J19" s="25">
        <f t="shared" si="1"/>
        <v>0.09</v>
      </c>
      <c r="K19" s="11">
        <v>411.9</v>
      </c>
      <c r="L19" s="10">
        <f t="shared" si="2"/>
        <v>0.54014201938082584</v>
      </c>
      <c r="M19">
        <f t="shared" si="3"/>
        <v>666</v>
      </c>
      <c r="N19">
        <f t="shared" si="4"/>
        <v>1</v>
      </c>
      <c r="O19">
        <f t="shared" si="5"/>
        <v>0.1</v>
      </c>
    </row>
    <row r="20" spans="1:15">
      <c r="A20" s="23" t="s">
        <v>68</v>
      </c>
      <c r="B20" s="10">
        <v>4200</v>
      </c>
      <c r="C20" s="12">
        <v>10.582317487899999</v>
      </c>
      <c r="D20" s="11">
        <v>0.10199999999999999</v>
      </c>
      <c r="E20" s="11">
        <v>46.66</v>
      </c>
      <c r="F20" s="11">
        <v>0.7</v>
      </c>
      <c r="G20" s="11">
        <v>0.09</v>
      </c>
      <c r="H20" s="10">
        <v>1</v>
      </c>
      <c r="I20" s="25">
        <f t="shared" si="0"/>
        <v>0.7</v>
      </c>
      <c r="J20" s="25">
        <f t="shared" si="1"/>
        <v>0.09</v>
      </c>
      <c r="K20" s="11">
        <v>3257.9</v>
      </c>
      <c r="L20" s="10">
        <f t="shared" si="2"/>
        <v>4.1970529388760189</v>
      </c>
      <c r="M20">
        <f t="shared" si="3"/>
        <v>5177</v>
      </c>
      <c r="N20">
        <f t="shared" si="4"/>
        <v>8</v>
      </c>
      <c r="O20">
        <f t="shared" si="5"/>
        <v>1</v>
      </c>
    </row>
    <row r="21" spans="1:15">
      <c r="A21" s="23" t="s">
        <v>68</v>
      </c>
      <c r="B21" s="10">
        <v>4200</v>
      </c>
      <c r="C21" s="12">
        <v>0.1029925364</v>
      </c>
      <c r="D21" s="11">
        <v>0.41299999999999998</v>
      </c>
      <c r="E21" s="11">
        <v>46.66</v>
      </c>
      <c r="F21" s="11">
        <v>0.7</v>
      </c>
      <c r="G21" s="11">
        <v>0.09</v>
      </c>
      <c r="H21" s="10">
        <v>1</v>
      </c>
      <c r="I21" s="25">
        <f t="shared" si="0"/>
        <v>0.7</v>
      </c>
      <c r="J21" s="25">
        <f t="shared" si="1"/>
        <v>0.09</v>
      </c>
      <c r="K21" s="11">
        <v>126.1</v>
      </c>
      <c r="L21" s="10">
        <f t="shared" si="2"/>
        <v>0.16539382600825933</v>
      </c>
      <c r="M21">
        <f t="shared" si="3"/>
        <v>204</v>
      </c>
      <c r="N21">
        <f t="shared" si="4"/>
        <v>0</v>
      </c>
      <c r="O21">
        <f t="shared" si="5"/>
        <v>0</v>
      </c>
    </row>
    <row r="22" spans="1:15">
      <c r="A22" s="23" t="s">
        <v>68</v>
      </c>
      <c r="B22" s="10">
        <v>4200</v>
      </c>
      <c r="C22" s="12">
        <v>0.42313066910000002</v>
      </c>
      <c r="D22" s="11">
        <v>0.10199999999999999</v>
      </c>
      <c r="E22" s="11">
        <v>46.66</v>
      </c>
      <c r="F22" s="11">
        <v>0.7</v>
      </c>
      <c r="G22" s="11">
        <v>0.09</v>
      </c>
      <c r="H22" s="10">
        <v>1</v>
      </c>
      <c r="I22" s="25">
        <f t="shared" si="0"/>
        <v>0.7</v>
      </c>
      <c r="J22" s="25">
        <f t="shared" si="1"/>
        <v>0.09</v>
      </c>
      <c r="K22" s="11">
        <v>128</v>
      </c>
      <c r="L22" s="10">
        <f t="shared" si="2"/>
        <v>0.167817854671751</v>
      </c>
      <c r="M22">
        <f t="shared" si="3"/>
        <v>207</v>
      </c>
      <c r="N22">
        <f t="shared" si="4"/>
        <v>0</v>
      </c>
      <c r="O22">
        <f t="shared" si="5"/>
        <v>0</v>
      </c>
    </row>
    <row r="23" spans="1:15">
      <c r="A23" s="23" t="s">
        <v>68</v>
      </c>
      <c r="B23" s="10">
        <v>4200</v>
      </c>
      <c r="C23" s="12">
        <v>6.5935574999999996E-2</v>
      </c>
      <c r="D23" s="11">
        <v>0.41299999999999998</v>
      </c>
      <c r="E23" s="11">
        <v>46.66</v>
      </c>
      <c r="F23" s="11">
        <v>0.7</v>
      </c>
      <c r="G23" s="11">
        <v>0.09</v>
      </c>
      <c r="H23" s="10">
        <v>1</v>
      </c>
      <c r="I23" s="25">
        <f t="shared" si="0"/>
        <v>0.7</v>
      </c>
      <c r="J23" s="25">
        <f t="shared" si="1"/>
        <v>0.09</v>
      </c>
      <c r="K23" s="11">
        <v>80.7</v>
      </c>
      <c r="L23" s="10">
        <f t="shared" si="2"/>
        <v>0.10588473107362499</v>
      </c>
      <c r="M23">
        <f t="shared" si="3"/>
        <v>131</v>
      </c>
      <c r="N23">
        <f t="shared" si="4"/>
        <v>0</v>
      </c>
      <c r="O23">
        <f t="shared" si="5"/>
        <v>0</v>
      </c>
    </row>
    <row r="24" spans="1:15">
      <c r="A24" s="23" t="s">
        <v>68</v>
      </c>
      <c r="B24" s="10">
        <v>4200</v>
      </c>
      <c r="C24" s="12">
        <v>0.84447282440000004</v>
      </c>
      <c r="D24" s="11">
        <v>0.309</v>
      </c>
      <c r="E24" s="11">
        <v>46.66</v>
      </c>
      <c r="F24" s="11">
        <v>0.7</v>
      </c>
      <c r="G24" s="11">
        <v>0.09</v>
      </c>
      <c r="H24" s="10">
        <v>1</v>
      </c>
      <c r="I24" s="25">
        <f t="shared" si="0"/>
        <v>0.7</v>
      </c>
      <c r="J24" s="25">
        <f t="shared" si="1"/>
        <v>0.09</v>
      </c>
      <c r="K24" s="11">
        <v>773.7</v>
      </c>
      <c r="L24" s="10">
        <f t="shared" si="2"/>
        <v>1.0146298761524779</v>
      </c>
      <c r="M24">
        <f t="shared" si="3"/>
        <v>1252</v>
      </c>
      <c r="N24">
        <f t="shared" si="4"/>
        <v>2</v>
      </c>
      <c r="O24">
        <f t="shared" si="5"/>
        <v>0.2</v>
      </c>
    </row>
    <row r="25" spans="1:15">
      <c r="A25" s="23" t="s">
        <v>68</v>
      </c>
      <c r="B25" s="10">
        <v>4200</v>
      </c>
      <c r="C25" s="12">
        <v>0.82124509560000003</v>
      </c>
      <c r="D25" s="11">
        <v>0.10199999999999999</v>
      </c>
      <c r="E25" s="11">
        <v>46.66</v>
      </c>
      <c r="F25" s="11">
        <v>0.7</v>
      </c>
      <c r="G25" s="11">
        <v>0.09</v>
      </c>
      <c r="H25" s="10">
        <v>1</v>
      </c>
      <c r="I25" s="25">
        <f t="shared" si="0"/>
        <v>0.7</v>
      </c>
      <c r="J25" s="25">
        <f t="shared" si="1"/>
        <v>0.09</v>
      </c>
      <c r="K25" s="11">
        <v>248.4</v>
      </c>
      <c r="L25" s="10">
        <f t="shared" si="2"/>
        <v>0.32571401736591599</v>
      </c>
      <c r="M25">
        <f t="shared" si="3"/>
        <v>402</v>
      </c>
      <c r="N25">
        <f t="shared" si="4"/>
        <v>1</v>
      </c>
      <c r="O25">
        <f t="shared" si="5"/>
        <v>0.1</v>
      </c>
    </row>
    <row r="26" spans="1:15">
      <c r="A26" s="23" t="s">
        <v>68</v>
      </c>
      <c r="B26" s="10">
        <v>4200</v>
      </c>
      <c r="C26" s="12">
        <v>9.6881984800000001E-2</v>
      </c>
      <c r="D26" s="11">
        <v>0.309</v>
      </c>
      <c r="E26" s="11">
        <v>46.66</v>
      </c>
      <c r="F26" s="11">
        <v>0.7</v>
      </c>
      <c r="G26" s="11">
        <v>0.09</v>
      </c>
      <c r="H26" s="10">
        <v>1</v>
      </c>
      <c r="I26" s="25">
        <f t="shared" si="0"/>
        <v>0.7</v>
      </c>
      <c r="J26" s="25">
        <f t="shared" si="1"/>
        <v>0.09</v>
      </c>
      <c r="K26" s="11">
        <v>88.8</v>
      </c>
      <c r="L26" s="10">
        <f t="shared" si="2"/>
        <v>0.11640322032727597</v>
      </c>
      <c r="M26">
        <f t="shared" si="3"/>
        <v>144</v>
      </c>
      <c r="N26">
        <f t="shared" si="4"/>
        <v>0</v>
      </c>
      <c r="O26">
        <f t="shared" si="5"/>
        <v>0</v>
      </c>
    </row>
    <row r="27" spans="1:15">
      <c r="A27" s="23" t="s">
        <v>68</v>
      </c>
      <c r="B27" s="10">
        <v>4200</v>
      </c>
      <c r="C27" s="12">
        <v>6.8847346599999998E-2</v>
      </c>
      <c r="D27" s="11">
        <v>0.10199999999999999</v>
      </c>
      <c r="E27" s="11">
        <v>46.66</v>
      </c>
      <c r="F27" s="11">
        <v>0.7</v>
      </c>
      <c r="G27" s="11">
        <v>0.09</v>
      </c>
      <c r="H27" s="10">
        <v>1</v>
      </c>
      <c r="I27" s="25">
        <f t="shared" si="0"/>
        <v>0.7</v>
      </c>
      <c r="J27" s="25">
        <f t="shared" si="1"/>
        <v>0.09</v>
      </c>
      <c r="K27" s="11">
        <v>96.9</v>
      </c>
      <c r="L27" s="10">
        <f t="shared" si="2"/>
        <v>2.7305546135026001E-2</v>
      </c>
      <c r="M27">
        <f t="shared" si="3"/>
        <v>34</v>
      </c>
      <c r="N27">
        <f t="shared" si="4"/>
        <v>0</v>
      </c>
      <c r="O27">
        <f t="shared" si="5"/>
        <v>0</v>
      </c>
    </row>
    <row r="28" spans="1:15">
      <c r="A28" s="23" t="s">
        <v>68</v>
      </c>
      <c r="B28" s="10">
        <v>4200</v>
      </c>
      <c r="C28" s="12">
        <v>1.0979207999999999E-3</v>
      </c>
      <c r="D28" s="11">
        <v>0.309</v>
      </c>
      <c r="E28" s="11">
        <v>46.66</v>
      </c>
      <c r="F28" s="11">
        <v>0.7</v>
      </c>
      <c r="G28" s="11">
        <v>0.09</v>
      </c>
      <c r="H28" s="10">
        <v>1</v>
      </c>
      <c r="I28" s="25">
        <f t="shared" si="0"/>
        <v>0.7</v>
      </c>
      <c r="J28" s="25">
        <f t="shared" si="1"/>
        <v>0.09</v>
      </c>
      <c r="K28" s="11">
        <v>1</v>
      </c>
      <c r="L28" s="10">
        <f t="shared" si="2"/>
        <v>1.3191463515959997E-3</v>
      </c>
      <c r="M28">
        <f t="shared" si="3"/>
        <v>2</v>
      </c>
      <c r="N28">
        <f t="shared" si="4"/>
        <v>0</v>
      </c>
      <c r="O28">
        <f t="shared" si="5"/>
        <v>0</v>
      </c>
    </row>
    <row r="29" spans="1:15">
      <c r="A29" s="23" t="s">
        <v>68</v>
      </c>
      <c r="B29" s="10">
        <v>5400</v>
      </c>
      <c r="C29" s="12">
        <v>3.1274971399999997E-2</v>
      </c>
      <c r="D29" s="11">
        <v>1</v>
      </c>
      <c r="E29" s="11">
        <v>46.66</v>
      </c>
      <c r="F29" s="11">
        <v>0</v>
      </c>
      <c r="G29" s="11">
        <v>0</v>
      </c>
      <c r="H29" s="10">
        <v>1</v>
      </c>
      <c r="I29" s="25">
        <f t="shared" si="0"/>
        <v>0</v>
      </c>
      <c r="J29" s="25">
        <f t="shared" si="1"/>
        <v>0</v>
      </c>
      <c r="K29" s="11">
        <v>213.5</v>
      </c>
      <c r="L29" s="10">
        <f t="shared" si="2"/>
        <v>0.12160751379366665</v>
      </c>
      <c r="M29">
        <f t="shared" si="3"/>
        <v>150</v>
      </c>
      <c r="N29">
        <f t="shared" si="4"/>
        <v>0</v>
      </c>
      <c r="O29">
        <f t="shared" si="5"/>
        <v>0</v>
      </c>
    </row>
    <row r="30" spans="1:15">
      <c r="A30" s="23" t="s">
        <v>68</v>
      </c>
      <c r="B30" s="10">
        <v>6120</v>
      </c>
      <c r="C30" s="12">
        <v>0.42258644000000001</v>
      </c>
      <c r="D30" s="11">
        <v>0.26600000000000001</v>
      </c>
      <c r="E30" s="11">
        <v>46.66</v>
      </c>
      <c r="F30" s="11">
        <v>0</v>
      </c>
      <c r="G30" s="11">
        <v>0</v>
      </c>
      <c r="H30" s="10">
        <v>1</v>
      </c>
      <c r="I30" s="25">
        <f t="shared" si="0"/>
        <v>0</v>
      </c>
      <c r="J30" s="25">
        <f t="shared" si="1"/>
        <v>0</v>
      </c>
      <c r="K30" s="11">
        <v>373.5</v>
      </c>
      <c r="L30" s="10">
        <f t="shared" si="2"/>
        <v>0.43707974627053336</v>
      </c>
      <c r="M30">
        <f t="shared" si="3"/>
        <v>539</v>
      </c>
      <c r="N30">
        <f t="shared" si="4"/>
        <v>0</v>
      </c>
      <c r="O30">
        <f t="shared" si="5"/>
        <v>0</v>
      </c>
    </row>
    <row r="31" spans="1:15">
      <c r="A31" s="23" t="s">
        <v>68</v>
      </c>
      <c r="B31" s="10">
        <v>6120</v>
      </c>
      <c r="C31" s="12">
        <v>7.507309E-4</v>
      </c>
      <c r="D31" s="11">
        <v>0.247</v>
      </c>
      <c r="E31" s="11">
        <v>46.66</v>
      </c>
      <c r="F31" s="11">
        <v>0</v>
      </c>
      <c r="G31" s="11">
        <v>0</v>
      </c>
      <c r="H31" s="10">
        <v>1</v>
      </c>
      <c r="I31" s="25">
        <f t="shared" si="0"/>
        <v>0</v>
      </c>
      <c r="J31" s="25">
        <f t="shared" si="1"/>
        <v>0</v>
      </c>
      <c r="K31" s="11">
        <v>208.7</v>
      </c>
      <c r="L31" s="10">
        <f t="shared" si="2"/>
        <v>7.210157197598332E-4</v>
      </c>
      <c r="M31">
        <f t="shared" si="3"/>
        <v>1</v>
      </c>
      <c r="N31">
        <f t="shared" si="4"/>
        <v>0</v>
      </c>
      <c r="O31">
        <f t="shared" si="5"/>
        <v>0</v>
      </c>
    </row>
    <row r="32" spans="1:15">
      <c r="A32" s="23" t="s">
        <v>68</v>
      </c>
      <c r="B32" s="10">
        <v>1200</v>
      </c>
      <c r="C32" s="12">
        <v>0.26477484540000001</v>
      </c>
      <c r="D32" s="11">
        <v>0.47299999999999998</v>
      </c>
      <c r="E32" s="11">
        <v>46.66</v>
      </c>
      <c r="F32" s="11">
        <v>2.23</v>
      </c>
      <c r="G32" s="11">
        <v>0.316</v>
      </c>
      <c r="H32" s="10">
        <v>1</v>
      </c>
      <c r="I32" s="25">
        <f t="shared" si="0"/>
        <v>2.23</v>
      </c>
      <c r="J32" s="25">
        <f t="shared" si="1"/>
        <v>0.316</v>
      </c>
      <c r="K32" s="11">
        <v>371.3</v>
      </c>
      <c r="L32" s="10">
        <f t="shared" si="2"/>
        <v>0.48696904145418096</v>
      </c>
      <c r="M32">
        <f t="shared" si="3"/>
        <v>601</v>
      </c>
      <c r="N32">
        <f t="shared" si="4"/>
        <v>3</v>
      </c>
      <c r="O32">
        <f t="shared" si="5"/>
        <v>0.4</v>
      </c>
    </row>
    <row r="33" spans="1:15">
      <c r="A33" s="23" t="s">
        <v>68</v>
      </c>
      <c r="B33" s="10">
        <v>1850</v>
      </c>
      <c r="C33" s="12">
        <v>5.0632479649000004</v>
      </c>
      <c r="D33" s="11">
        <v>0.38700000000000001</v>
      </c>
      <c r="E33" s="11">
        <v>46.66</v>
      </c>
      <c r="F33" s="11">
        <v>1.25</v>
      </c>
      <c r="G33" s="11">
        <v>9.5000000000000001E-2</v>
      </c>
      <c r="H33" s="10">
        <v>1</v>
      </c>
      <c r="I33" s="25">
        <f t="shared" si="0"/>
        <v>1.25</v>
      </c>
      <c r="J33" s="25">
        <f t="shared" si="1"/>
        <v>9.5000000000000001E-2</v>
      </c>
      <c r="K33" s="11">
        <v>10041.9</v>
      </c>
      <c r="L33" s="10">
        <f t="shared" si="2"/>
        <v>7.6190995888620465</v>
      </c>
      <c r="M33">
        <f t="shared" si="3"/>
        <v>9398</v>
      </c>
      <c r="N33">
        <f t="shared" si="4"/>
        <v>26</v>
      </c>
      <c r="O33">
        <f t="shared" si="5"/>
        <v>2</v>
      </c>
    </row>
    <row r="34" spans="1:15">
      <c r="A34" s="23" t="s">
        <v>68</v>
      </c>
      <c r="B34" s="10">
        <v>1850</v>
      </c>
      <c r="C34" s="12">
        <v>3.7102380144999998</v>
      </c>
      <c r="D34" s="11">
        <v>0.3</v>
      </c>
      <c r="E34" s="11">
        <v>46.66</v>
      </c>
      <c r="F34" s="11">
        <v>1.25</v>
      </c>
      <c r="G34" s="11">
        <v>9.5000000000000001E-2</v>
      </c>
      <c r="H34" s="10">
        <v>1</v>
      </c>
      <c r="I34" s="25">
        <f t="shared" si="0"/>
        <v>1.25</v>
      </c>
      <c r="J34" s="25">
        <f t="shared" si="1"/>
        <v>9.5000000000000001E-2</v>
      </c>
      <c r="K34" s="11">
        <v>3305.5</v>
      </c>
      <c r="L34" s="10">
        <f t="shared" si="2"/>
        <v>4.3279926439142491</v>
      </c>
      <c r="M34">
        <f t="shared" si="3"/>
        <v>5338</v>
      </c>
      <c r="N34">
        <f t="shared" si="4"/>
        <v>15</v>
      </c>
      <c r="O34">
        <f t="shared" si="5"/>
        <v>1.1000000000000001</v>
      </c>
    </row>
    <row r="35" spans="1:15">
      <c r="A35" s="23" t="s">
        <v>68</v>
      </c>
      <c r="B35" s="10">
        <v>6120</v>
      </c>
      <c r="C35" s="12">
        <v>1.7926159999999999E-4</v>
      </c>
      <c r="D35" s="11">
        <v>0.26600000000000001</v>
      </c>
      <c r="E35" s="11">
        <v>46.66</v>
      </c>
      <c r="F35" s="11">
        <v>0</v>
      </c>
      <c r="G35" s="11">
        <v>0</v>
      </c>
      <c r="H35" s="10">
        <v>1</v>
      </c>
      <c r="I35" s="25">
        <f t="shared" si="0"/>
        <v>0</v>
      </c>
      <c r="J35" s="25">
        <f t="shared" si="1"/>
        <v>0</v>
      </c>
      <c r="K35" s="11">
        <v>0.1</v>
      </c>
      <c r="L35" s="10">
        <f t="shared" si="2"/>
        <v>1.8540967534133333E-4</v>
      </c>
      <c r="M35">
        <f t="shared" si="3"/>
        <v>0</v>
      </c>
      <c r="N35">
        <f t="shared" si="4"/>
        <v>0</v>
      </c>
      <c r="O35">
        <f t="shared" si="5"/>
        <v>0</v>
      </c>
    </row>
    <row r="36" spans="1:15">
      <c r="A36" s="23" t="s">
        <v>68</v>
      </c>
      <c r="B36" s="10">
        <v>6120</v>
      </c>
      <c r="C36" s="12">
        <v>5.1745129199999997E-2</v>
      </c>
      <c r="D36" s="11">
        <v>0.26600000000000001</v>
      </c>
      <c r="E36" s="11">
        <v>46.66</v>
      </c>
      <c r="F36" s="11">
        <v>0</v>
      </c>
      <c r="G36" s="11">
        <v>0</v>
      </c>
      <c r="H36" s="10">
        <v>1</v>
      </c>
      <c r="I36" s="25">
        <f t="shared" si="0"/>
        <v>0</v>
      </c>
      <c r="J36" s="25">
        <f t="shared" si="1"/>
        <v>0</v>
      </c>
      <c r="K36" s="11">
        <v>40.799999999999997</v>
      </c>
      <c r="L36" s="10">
        <f t="shared" si="2"/>
        <v>5.3519814647795989E-2</v>
      </c>
      <c r="M36">
        <f t="shared" si="3"/>
        <v>66</v>
      </c>
      <c r="N36">
        <f t="shared" si="4"/>
        <v>0</v>
      </c>
      <c r="O36">
        <f t="shared" si="5"/>
        <v>0</v>
      </c>
    </row>
    <row r="37" spans="1:15">
      <c r="A37" s="23" t="s">
        <v>68</v>
      </c>
      <c r="B37" s="10">
        <v>6120</v>
      </c>
      <c r="C37" s="12">
        <v>1.0116204999999999E-3</v>
      </c>
      <c r="D37" s="11">
        <v>0.26600000000000001</v>
      </c>
      <c r="E37" s="11">
        <v>46.66</v>
      </c>
      <c r="F37" s="11">
        <v>0</v>
      </c>
      <c r="G37" s="11">
        <v>0</v>
      </c>
      <c r="H37" s="10">
        <v>1</v>
      </c>
      <c r="I37" s="25">
        <f t="shared" si="0"/>
        <v>0</v>
      </c>
      <c r="J37" s="25">
        <f t="shared" si="1"/>
        <v>0</v>
      </c>
      <c r="K37" s="11">
        <v>0.8</v>
      </c>
      <c r="L37" s="10">
        <f t="shared" si="2"/>
        <v>1.0463157110816666E-3</v>
      </c>
      <c r="M37">
        <f t="shared" si="3"/>
        <v>1</v>
      </c>
      <c r="N37">
        <f t="shared" si="4"/>
        <v>0</v>
      </c>
      <c r="O37">
        <f t="shared" si="5"/>
        <v>0</v>
      </c>
    </row>
    <row r="38" spans="1:15">
      <c r="A38" s="23" t="s">
        <v>68</v>
      </c>
      <c r="B38" s="10">
        <v>4200</v>
      </c>
      <c r="C38" s="12">
        <v>4.77514614E-2</v>
      </c>
      <c r="D38" s="11">
        <v>0.309</v>
      </c>
      <c r="E38" s="11">
        <v>46.66</v>
      </c>
      <c r="F38" s="11">
        <v>0.7</v>
      </c>
      <c r="G38" s="11">
        <v>0.09</v>
      </c>
      <c r="H38" s="10">
        <v>1</v>
      </c>
      <c r="I38" s="25">
        <f t="shared" si="0"/>
        <v>0.7</v>
      </c>
      <c r="J38" s="25">
        <f t="shared" si="1"/>
        <v>0.09</v>
      </c>
      <c r="K38" s="11">
        <v>43.7</v>
      </c>
      <c r="L38" s="10">
        <f t="shared" si="2"/>
        <v>5.7373142114792997E-2</v>
      </c>
      <c r="M38">
        <f t="shared" si="3"/>
        <v>71</v>
      </c>
      <c r="N38">
        <f t="shared" si="4"/>
        <v>0</v>
      </c>
      <c r="O38">
        <f t="shared" si="5"/>
        <v>0</v>
      </c>
    </row>
    <row r="39" spans="1:15">
      <c r="A39" s="23" t="s">
        <v>68</v>
      </c>
      <c r="B39" s="10">
        <v>4200</v>
      </c>
      <c r="C39" s="12">
        <v>0.13304416490000001</v>
      </c>
      <c r="D39" s="11">
        <v>0.309</v>
      </c>
      <c r="E39" s="11">
        <v>46.66</v>
      </c>
      <c r="F39" s="11">
        <v>0.7</v>
      </c>
      <c r="G39" s="11">
        <v>0.09</v>
      </c>
      <c r="H39" s="10">
        <v>1</v>
      </c>
      <c r="I39" s="25">
        <f t="shared" si="0"/>
        <v>0.7</v>
      </c>
      <c r="J39" s="25">
        <f t="shared" si="1"/>
        <v>0.09</v>
      </c>
      <c r="K39" s="11">
        <v>121.9</v>
      </c>
      <c r="L39" s="10">
        <f t="shared" si="2"/>
        <v>0.15985189890652549</v>
      </c>
      <c r="M39">
        <f t="shared" si="3"/>
        <v>197</v>
      </c>
      <c r="N39">
        <f t="shared" si="4"/>
        <v>0</v>
      </c>
      <c r="O39">
        <f t="shared" si="5"/>
        <v>0</v>
      </c>
    </row>
    <row r="40" spans="1:15">
      <c r="A40" s="23" t="s">
        <v>68</v>
      </c>
      <c r="B40" s="10">
        <v>4200</v>
      </c>
      <c r="C40" s="12">
        <v>2.8490010000000002E-4</v>
      </c>
      <c r="D40" s="11">
        <v>0.309</v>
      </c>
      <c r="E40" s="11">
        <v>46.66</v>
      </c>
      <c r="F40" s="11">
        <v>0.7</v>
      </c>
      <c r="G40" s="11">
        <v>0.09</v>
      </c>
      <c r="H40" s="10">
        <v>1</v>
      </c>
      <c r="I40" s="25">
        <f t="shared" si="0"/>
        <v>0.7</v>
      </c>
      <c r="J40" s="25">
        <f t="shared" si="1"/>
        <v>0.09</v>
      </c>
      <c r="K40" s="11">
        <v>0.3</v>
      </c>
      <c r="L40" s="10">
        <f t="shared" si="2"/>
        <v>3.4230604564949998E-4</v>
      </c>
      <c r="M40">
        <f t="shared" si="3"/>
        <v>0</v>
      </c>
      <c r="N40">
        <f t="shared" si="4"/>
        <v>0</v>
      </c>
      <c r="O40">
        <f t="shared" si="5"/>
        <v>0</v>
      </c>
    </row>
    <row r="41" spans="1:15">
      <c r="A41" s="23" t="s">
        <v>68</v>
      </c>
      <c r="B41" s="10">
        <v>4200</v>
      </c>
      <c r="C41" s="12">
        <v>0.2498797328</v>
      </c>
      <c r="D41" s="11">
        <v>0.41299999999999998</v>
      </c>
      <c r="E41" s="11">
        <v>46.66</v>
      </c>
      <c r="F41" s="11">
        <v>0.7</v>
      </c>
      <c r="G41" s="11">
        <v>0.09</v>
      </c>
      <c r="H41" s="10">
        <v>1</v>
      </c>
      <c r="I41" s="25">
        <f t="shared" si="0"/>
        <v>0.7</v>
      </c>
      <c r="J41" s="25">
        <f t="shared" si="1"/>
        <v>0.09</v>
      </c>
      <c r="K41" s="11">
        <v>306</v>
      </c>
      <c r="L41" s="10">
        <f t="shared" si="2"/>
        <v>0.40127728177508531</v>
      </c>
      <c r="M41">
        <f t="shared" si="3"/>
        <v>495</v>
      </c>
      <c r="N41">
        <f t="shared" si="4"/>
        <v>1</v>
      </c>
      <c r="O41">
        <f t="shared" si="5"/>
        <v>0.1</v>
      </c>
    </row>
    <row r="42" spans="1:15">
      <c r="A42" s="23" t="s">
        <v>68</v>
      </c>
      <c r="B42" s="10">
        <v>4200</v>
      </c>
      <c r="C42" s="12">
        <v>0.12319746400000001</v>
      </c>
      <c r="D42" s="11">
        <v>0.41299999999999998</v>
      </c>
      <c r="E42" s="11">
        <v>46.66</v>
      </c>
      <c r="F42" s="11">
        <v>0.7</v>
      </c>
      <c r="G42" s="11">
        <v>0.09</v>
      </c>
      <c r="H42" s="10">
        <v>1</v>
      </c>
      <c r="I42" s="25">
        <f t="shared" si="0"/>
        <v>0.7</v>
      </c>
      <c r="J42" s="25">
        <f t="shared" si="1"/>
        <v>0.09</v>
      </c>
      <c r="K42" s="11">
        <v>150.9</v>
      </c>
      <c r="L42" s="10">
        <f t="shared" si="2"/>
        <v>0.19784054881742666</v>
      </c>
      <c r="M42">
        <f t="shared" si="3"/>
        <v>244</v>
      </c>
      <c r="N42">
        <f t="shared" si="4"/>
        <v>0</v>
      </c>
      <c r="O42">
        <f t="shared" si="5"/>
        <v>0</v>
      </c>
    </row>
    <row r="43" spans="1:15">
      <c r="A43" s="23" t="s">
        <v>68</v>
      </c>
      <c r="B43" s="10">
        <v>4200</v>
      </c>
      <c r="C43" s="12">
        <v>5.9402709530999998</v>
      </c>
      <c r="D43" s="11">
        <v>0.309</v>
      </c>
      <c r="E43" s="11">
        <v>46.66</v>
      </c>
      <c r="F43" s="11">
        <v>0.7</v>
      </c>
      <c r="G43" s="11">
        <v>0.09</v>
      </c>
      <c r="H43" s="10">
        <v>1</v>
      </c>
      <c r="I43" s="25">
        <f t="shared" si="0"/>
        <v>0.7</v>
      </c>
      <c r="J43" s="25">
        <f t="shared" si="1"/>
        <v>0.09</v>
      </c>
      <c r="K43" s="11">
        <v>5442.3</v>
      </c>
      <c r="L43" s="10">
        <f t="shared" si="2"/>
        <v>7.137205848794884</v>
      </c>
      <c r="M43">
        <f t="shared" si="3"/>
        <v>8804</v>
      </c>
      <c r="N43">
        <f t="shared" si="4"/>
        <v>14</v>
      </c>
      <c r="O43">
        <f t="shared" si="5"/>
        <v>1.7</v>
      </c>
    </row>
    <row r="44" spans="1:15">
      <c r="A44" s="23" t="s">
        <v>68</v>
      </c>
      <c r="B44" s="10">
        <v>6120</v>
      </c>
      <c r="C44" s="12">
        <v>7.6364850000000001E-3</v>
      </c>
      <c r="D44" s="11">
        <v>0.247</v>
      </c>
      <c r="E44" s="11">
        <v>46.66</v>
      </c>
      <c r="F44" s="11">
        <v>0</v>
      </c>
      <c r="G44" s="11">
        <v>0</v>
      </c>
      <c r="H44" s="10">
        <v>1</v>
      </c>
      <c r="I44" s="25">
        <f t="shared" si="0"/>
        <v>0</v>
      </c>
      <c r="J44" s="25">
        <f t="shared" si="1"/>
        <v>0</v>
      </c>
      <c r="K44" s="11">
        <v>10.9</v>
      </c>
      <c r="L44" s="10">
        <f t="shared" si="2"/>
        <v>7.3342201962250005E-3</v>
      </c>
      <c r="M44">
        <f t="shared" si="3"/>
        <v>9</v>
      </c>
      <c r="N44">
        <f t="shared" si="4"/>
        <v>0</v>
      </c>
      <c r="O44">
        <f t="shared" si="5"/>
        <v>0</v>
      </c>
    </row>
    <row r="45" spans="1:15">
      <c r="A45" s="23" t="s">
        <v>68</v>
      </c>
      <c r="B45" s="10">
        <v>4200</v>
      </c>
      <c r="C45" s="12">
        <v>0.1230583822</v>
      </c>
      <c r="D45" s="11">
        <v>0.41299999999999998</v>
      </c>
      <c r="E45" s="11">
        <v>46.66</v>
      </c>
      <c r="F45" s="11">
        <v>0.7</v>
      </c>
      <c r="G45" s="11">
        <v>0.09</v>
      </c>
      <c r="H45" s="10">
        <v>1</v>
      </c>
      <c r="I45" s="25">
        <f t="shared" si="0"/>
        <v>0.7</v>
      </c>
      <c r="J45" s="25">
        <f t="shared" si="1"/>
        <v>0.09</v>
      </c>
      <c r="K45" s="11">
        <v>150.69999999999999</v>
      </c>
      <c r="L45" s="10">
        <f t="shared" si="2"/>
        <v>0.19761719990463966</v>
      </c>
      <c r="M45">
        <f t="shared" si="3"/>
        <v>244</v>
      </c>
      <c r="N45">
        <f t="shared" si="4"/>
        <v>0</v>
      </c>
      <c r="O45">
        <f t="shared" si="5"/>
        <v>0</v>
      </c>
    </row>
    <row r="46" spans="1:15">
      <c r="A46" s="23" t="s">
        <v>68</v>
      </c>
      <c r="B46" s="10">
        <v>1850</v>
      </c>
      <c r="C46" s="12">
        <v>0.72660904260000003</v>
      </c>
      <c r="D46" s="11">
        <v>0.3</v>
      </c>
      <c r="E46" s="11">
        <v>46.66</v>
      </c>
      <c r="F46" s="11">
        <v>1.25</v>
      </c>
      <c r="G46" s="11">
        <v>9.5000000000000001E-2</v>
      </c>
      <c r="H46" s="10">
        <v>1</v>
      </c>
      <c r="I46" s="25">
        <f t="shared" si="0"/>
        <v>1.25</v>
      </c>
      <c r="J46" s="25">
        <f t="shared" si="1"/>
        <v>9.5000000000000001E-2</v>
      </c>
      <c r="K46" s="11">
        <v>2824.7</v>
      </c>
      <c r="L46" s="10">
        <f t="shared" si="2"/>
        <v>0.84758944819289994</v>
      </c>
      <c r="M46">
        <f t="shared" si="3"/>
        <v>1045</v>
      </c>
      <c r="N46">
        <f t="shared" si="4"/>
        <v>3</v>
      </c>
      <c r="O46">
        <f t="shared" si="5"/>
        <v>0.2</v>
      </c>
    </row>
    <row r="47" spans="1:15">
      <c r="A47" s="23" t="s">
        <v>68</v>
      </c>
      <c r="B47" s="10">
        <v>5400</v>
      </c>
      <c r="C47" s="12">
        <v>1.1700708000000001E-3</v>
      </c>
      <c r="D47" s="11">
        <v>1</v>
      </c>
      <c r="E47" s="11">
        <v>46.66</v>
      </c>
      <c r="F47" s="11">
        <v>0</v>
      </c>
      <c r="G47" s="11">
        <v>0</v>
      </c>
      <c r="H47" s="10">
        <v>1</v>
      </c>
      <c r="I47" s="25">
        <f t="shared" si="0"/>
        <v>0</v>
      </c>
      <c r="J47" s="25">
        <f t="shared" si="1"/>
        <v>0</v>
      </c>
      <c r="K47" s="11">
        <v>475</v>
      </c>
      <c r="L47" s="10">
        <f t="shared" si="2"/>
        <v>4.5496252940000004E-3</v>
      </c>
      <c r="M47">
        <f t="shared" si="3"/>
        <v>6</v>
      </c>
      <c r="N47">
        <f t="shared" si="4"/>
        <v>0</v>
      </c>
      <c r="O47">
        <f t="shared" si="5"/>
        <v>0</v>
      </c>
    </row>
    <row r="48" spans="1:15">
      <c r="A48" s="23" t="s">
        <v>68</v>
      </c>
      <c r="B48" s="10">
        <v>5400</v>
      </c>
      <c r="C48" s="12">
        <v>1.6781105399999999E-2</v>
      </c>
      <c r="D48" s="11">
        <v>1</v>
      </c>
      <c r="E48" s="11">
        <v>46.66</v>
      </c>
      <c r="F48" s="11">
        <v>0</v>
      </c>
      <c r="G48" s="11">
        <v>0</v>
      </c>
      <c r="H48" s="10">
        <v>1</v>
      </c>
      <c r="I48" s="25">
        <f t="shared" si="0"/>
        <v>0</v>
      </c>
      <c r="J48" s="25">
        <f t="shared" si="1"/>
        <v>0</v>
      </c>
      <c r="K48" s="11">
        <v>305.39999999999998</v>
      </c>
      <c r="L48" s="10">
        <f t="shared" si="2"/>
        <v>6.5250531496999997E-2</v>
      </c>
      <c r="M48">
        <f t="shared" si="3"/>
        <v>80</v>
      </c>
      <c r="N48">
        <f t="shared" si="4"/>
        <v>0</v>
      </c>
      <c r="O48">
        <f t="shared" si="5"/>
        <v>0</v>
      </c>
    </row>
    <row r="49" spans="1:15">
      <c r="A49" s="23" t="s">
        <v>68</v>
      </c>
      <c r="B49" s="10">
        <v>4200</v>
      </c>
      <c r="C49" s="12">
        <v>0.1027078307</v>
      </c>
      <c r="D49" s="11">
        <v>0.41299999999999998</v>
      </c>
      <c r="E49" s="11">
        <v>46.66</v>
      </c>
      <c r="F49" s="11">
        <v>0.7</v>
      </c>
      <c r="G49" s="11">
        <v>0.09</v>
      </c>
      <c r="H49" s="10">
        <v>1</v>
      </c>
      <c r="I49" s="25">
        <f t="shared" si="0"/>
        <v>0.7</v>
      </c>
      <c r="J49" s="25">
        <f t="shared" si="1"/>
        <v>0.09</v>
      </c>
      <c r="K49" s="11">
        <v>125.8</v>
      </c>
      <c r="L49" s="10">
        <f t="shared" si="2"/>
        <v>0.16493662234423381</v>
      </c>
      <c r="M49">
        <f t="shared" si="3"/>
        <v>203</v>
      </c>
      <c r="N49">
        <f t="shared" si="4"/>
        <v>0</v>
      </c>
      <c r="O49">
        <f t="shared" si="5"/>
        <v>0</v>
      </c>
    </row>
    <row r="50" spans="1:15">
      <c r="A50" s="23" t="s">
        <v>68</v>
      </c>
      <c r="B50" s="10">
        <v>4200</v>
      </c>
      <c r="C50" s="12">
        <v>6.9989841999999997E-2</v>
      </c>
      <c r="D50" s="11">
        <v>0.309</v>
      </c>
      <c r="E50" s="11">
        <v>46.66</v>
      </c>
      <c r="F50" s="11">
        <v>0.7</v>
      </c>
      <c r="G50" s="11">
        <v>0.09</v>
      </c>
      <c r="H50" s="10">
        <v>1</v>
      </c>
      <c r="I50" s="25">
        <f t="shared" si="0"/>
        <v>0.7</v>
      </c>
      <c r="J50" s="25">
        <f t="shared" si="1"/>
        <v>0.09</v>
      </c>
      <c r="K50" s="11">
        <v>64.099999999999994</v>
      </c>
      <c r="L50" s="10">
        <f t="shared" si="2"/>
        <v>8.4092445213789987E-2</v>
      </c>
      <c r="M50">
        <f t="shared" si="3"/>
        <v>104</v>
      </c>
      <c r="N50">
        <f t="shared" si="4"/>
        <v>0</v>
      </c>
      <c r="O50">
        <f t="shared" si="5"/>
        <v>0</v>
      </c>
    </row>
    <row r="51" spans="1:15">
      <c r="A51" s="23" t="s">
        <v>68</v>
      </c>
      <c r="B51" s="10">
        <v>4200</v>
      </c>
      <c r="C51" s="12">
        <v>0.4457993636</v>
      </c>
      <c r="D51" s="11">
        <v>0.41299999999999998</v>
      </c>
      <c r="E51" s="11">
        <v>46.66</v>
      </c>
      <c r="F51" s="11">
        <v>0.7</v>
      </c>
      <c r="G51" s="11">
        <v>0.09</v>
      </c>
      <c r="H51" s="10">
        <v>1</v>
      </c>
      <c r="I51" s="25">
        <f t="shared" si="0"/>
        <v>0.7</v>
      </c>
      <c r="J51" s="25">
        <f t="shared" si="1"/>
        <v>0.09</v>
      </c>
      <c r="K51" s="11">
        <v>545.9</v>
      </c>
      <c r="L51" s="10">
        <f t="shared" si="2"/>
        <v>0.71590102501690733</v>
      </c>
      <c r="M51">
        <f t="shared" si="3"/>
        <v>883</v>
      </c>
      <c r="N51">
        <f t="shared" si="4"/>
        <v>1</v>
      </c>
      <c r="O51">
        <f t="shared" si="5"/>
        <v>0.2</v>
      </c>
    </row>
    <row r="52" spans="1:15">
      <c r="A52" s="23" t="s">
        <v>68</v>
      </c>
      <c r="B52" s="10">
        <v>4200</v>
      </c>
      <c r="C52" s="12">
        <v>0.1166683443</v>
      </c>
      <c r="D52" s="11">
        <v>0.309</v>
      </c>
      <c r="E52" s="11">
        <v>46.66</v>
      </c>
      <c r="F52" s="11">
        <v>0.7</v>
      </c>
      <c r="G52" s="11">
        <v>0.09</v>
      </c>
      <c r="H52" s="10">
        <v>1</v>
      </c>
      <c r="I52" s="25">
        <f t="shared" si="0"/>
        <v>0.7</v>
      </c>
      <c r="J52" s="25">
        <f t="shared" si="1"/>
        <v>0.09</v>
      </c>
      <c r="K52" s="11">
        <v>106.9</v>
      </c>
      <c r="L52" s="10">
        <f t="shared" si="2"/>
        <v>0.14017643233472848</v>
      </c>
      <c r="M52">
        <f t="shared" si="3"/>
        <v>173</v>
      </c>
      <c r="N52">
        <f t="shared" si="4"/>
        <v>0</v>
      </c>
      <c r="O52">
        <f t="shared" si="5"/>
        <v>0</v>
      </c>
    </row>
    <row r="53" spans="1:15">
      <c r="A53" s="23" t="s">
        <v>68</v>
      </c>
      <c r="B53" s="10">
        <v>4200</v>
      </c>
      <c r="C53" s="12">
        <v>1.2836000000000001E-6</v>
      </c>
      <c r="D53" s="11">
        <v>0.10199999999999999</v>
      </c>
      <c r="E53" s="11">
        <v>46.66</v>
      </c>
      <c r="F53" s="11">
        <v>0.7</v>
      </c>
      <c r="G53" s="11">
        <v>0.09</v>
      </c>
      <c r="H53" s="10">
        <v>1</v>
      </c>
      <c r="I53" s="25">
        <f t="shared" si="0"/>
        <v>0.7</v>
      </c>
      <c r="J53" s="25">
        <f t="shared" si="1"/>
        <v>0.09</v>
      </c>
      <c r="K53" s="11">
        <v>17.3</v>
      </c>
      <c r="L53" s="10">
        <f t="shared" si="2"/>
        <v>5.0908859599999995E-7</v>
      </c>
      <c r="M53">
        <f t="shared" si="3"/>
        <v>0</v>
      </c>
      <c r="N53">
        <f t="shared" si="4"/>
        <v>0</v>
      </c>
      <c r="O53">
        <f t="shared" si="5"/>
        <v>0</v>
      </c>
    </row>
    <row r="54" spans="1:15">
      <c r="A54" s="23" t="s">
        <v>68</v>
      </c>
      <c r="B54" s="10">
        <v>5300</v>
      </c>
      <c r="C54" s="12">
        <v>1.7910808845999999</v>
      </c>
      <c r="D54" s="11">
        <v>0.5</v>
      </c>
      <c r="E54" s="11">
        <v>46.66</v>
      </c>
      <c r="F54" s="11">
        <v>0.6</v>
      </c>
      <c r="G54" s="11">
        <v>0.13500000000000001</v>
      </c>
      <c r="H54" s="10">
        <v>1</v>
      </c>
      <c r="I54" s="25">
        <f t="shared" si="0"/>
        <v>0.6</v>
      </c>
      <c r="J54" s="25">
        <f t="shared" si="1"/>
        <v>0.13500000000000001</v>
      </c>
      <c r="K54" s="11">
        <v>2655.2</v>
      </c>
      <c r="L54" s="10">
        <f t="shared" si="2"/>
        <v>3.4821597531431663</v>
      </c>
      <c r="M54">
        <f t="shared" si="3"/>
        <v>4295</v>
      </c>
      <c r="N54">
        <f t="shared" si="4"/>
        <v>6</v>
      </c>
      <c r="O54">
        <f t="shared" si="5"/>
        <v>1.3</v>
      </c>
    </row>
    <row r="55" spans="1:15">
      <c r="A55" s="23" t="s">
        <v>68</v>
      </c>
      <c r="B55" s="10">
        <v>1850</v>
      </c>
      <c r="C55" s="12">
        <v>9.9529685300000004E-2</v>
      </c>
      <c r="D55" s="11">
        <v>0.3</v>
      </c>
      <c r="E55" s="11">
        <v>46.66</v>
      </c>
      <c r="F55" s="11">
        <v>1.25</v>
      </c>
      <c r="G55" s="11">
        <v>9.5000000000000001E-2</v>
      </c>
      <c r="H55" s="10">
        <v>1</v>
      </c>
      <c r="I55" s="25">
        <f t="shared" si="0"/>
        <v>1.25</v>
      </c>
      <c r="J55" s="25">
        <f t="shared" si="1"/>
        <v>9.5000000000000001E-2</v>
      </c>
      <c r="K55" s="11">
        <v>88.5</v>
      </c>
      <c r="L55" s="10">
        <f t="shared" si="2"/>
        <v>0.11610137790245</v>
      </c>
      <c r="M55">
        <f t="shared" si="3"/>
        <v>143</v>
      </c>
      <c r="N55">
        <f t="shared" si="4"/>
        <v>0</v>
      </c>
      <c r="O55">
        <f t="shared" si="5"/>
        <v>0</v>
      </c>
    </row>
    <row r="56" spans="1:15">
      <c r="A56" s="23" t="s">
        <v>68</v>
      </c>
      <c r="B56" s="10">
        <v>4200</v>
      </c>
      <c r="C56" s="12">
        <v>0.60831755649999997</v>
      </c>
      <c r="D56" s="11">
        <v>0.309</v>
      </c>
      <c r="E56" s="11">
        <v>46.66</v>
      </c>
      <c r="F56" s="11">
        <v>0.7</v>
      </c>
      <c r="G56" s="11">
        <v>0.09</v>
      </c>
      <c r="H56" s="10">
        <v>1</v>
      </c>
      <c r="I56" s="25">
        <f t="shared" si="0"/>
        <v>0.7</v>
      </c>
      <c r="J56" s="25">
        <f t="shared" si="1"/>
        <v>0.09</v>
      </c>
      <c r="K56" s="11">
        <v>557.29999999999995</v>
      </c>
      <c r="L56" s="10">
        <f t="shared" si="2"/>
        <v>0.7308905025469673</v>
      </c>
      <c r="M56">
        <f t="shared" si="3"/>
        <v>902</v>
      </c>
      <c r="N56">
        <f t="shared" si="4"/>
        <v>1</v>
      </c>
      <c r="O56">
        <f t="shared" si="5"/>
        <v>0.2</v>
      </c>
    </row>
    <row r="57" spans="1:15">
      <c r="A57" s="23" t="s">
        <v>68</v>
      </c>
      <c r="B57" s="10">
        <v>4200</v>
      </c>
      <c r="C57" s="12">
        <v>0.90619687579999997</v>
      </c>
      <c r="D57" s="11">
        <v>0.10199999999999999</v>
      </c>
      <c r="E57" s="11">
        <v>46.66</v>
      </c>
      <c r="F57" s="11">
        <v>0.7</v>
      </c>
      <c r="G57" s="11">
        <v>0.09</v>
      </c>
      <c r="H57" s="10">
        <v>1</v>
      </c>
      <c r="I57" s="25">
        <f t="shared" si="0"/>
        <v>0.7</v>
      </c>
      <c r="J57" s="25">
        <f t="shared" si="1"/>
        <v>0.09</v>
      </c>
      <c r="K57" s="11">
        <v>274.10000000000002</v>
      </c>
      <c r="L57" s="10">
        <f t="shared" si="2"/>
        <v>0.35940674291103797</v>
      </c>
      <c r="M57">
        <f t="shared" si="3"/>
        <v>443</v>
      </c>
      <c r="N57">
        <f t="shared" si="4"/>
        <v>1</v>
      </c>
      <c r="O57">
        <f t="shared" si="5"/>
        <v>0.1</v>
      </c>
    </row>
    <row r="58" spans="1:15">
      <c r="A58" s="23" t="s">
        <v>68</v>
      </c>
      <c r="B58" s="10">
        <v>1850</v>
      </c>
      <c r="C58" s="12">
        <v>4.1788381472999996</v>
      </c>
      <c r="D58" s="11">
        <v>0.126</v>
      </c>
      <c r="E58" s="11">
        <v>46.66</v>
      </c>
      <c r="F58" s="11">
        <v>1.25</v>
      </c>
      <c r="G58" s="11">
        <v>9.5000000000000001E-2</v>
      </c>
      <c r="H58" s="10">
        <v>1</v>
      </c>
      <c r="I58" s="25">
        <f t="shared" si="0"/>
        <v>1.25</v>
      </c>
      <c r="J58" s="25">
        <f t="shared" si="1"/>
        <v>9.5000000000000001E-2</v>
      </c>
      <c r="K58" s="11">
        <v>1611.9</v>
      </c>
      <c r="L58" s="10">
        <f t="shared" si="2"/>
        <v>2.0473381735066885</v>
      </c>
      <c r="M58">
        <f t="shared" si="3"/>
        <v>2525</v>
      </c>
      <c r="N58">
        <f t="shared" si="4"/>
        <v>7</v>
      </c>
      <c r="O58">
        <f t="shared" si="5"/>
        <v>0.5</v>
      </c>
    </row>
    <row r="59" spans="1:15">
      <c r="A59" s="23" t="s">
        <v>68</v>
      </c>
      <c r="B59" s="10">
        <v>1850</v>
      </c>
      <c r="C59" s="12">
        <v>6.2842413E-2</v>
      </c>
      <c r="D59" s="11">
        <v>0.3</v>
      </c>
      <c r="E59" s="11">
        <v>46.66</v>
      </c>
      <c r="F59" s="11">
        <v>1.25</v>
      </c>
      <c r="G59" s="11">
        <v>9.5000000000000001E-2</v>
      </c>
      <c r="H59" s="10">
        <v>1</v>
      </c>
      <c r="I59" s="25">
        <f t="shared" si="0"/>
        <v>1.25</v>
      </c>
      <c r="J59" s="25">
        <f t="shared" si="1"/>
        <v>9.5000000000000001E-2</v>
      </c>
      <c r="K59" s="11">
        <v>55.9</v>
      </c>
      <c r="L59" s="10">
        <f t="shared" si="2"/>
        <v>7.3305674764499992E-2</v>
      </c>
      <c r="M59">
        <f t="shared" si="3"/>
        <v>90</v>
      </c>
      <c r="N59">
        <f t="shared" si="4"/>
        <v>0</v>
      </c>
      <c r="O59">
        <f t="shared" si="5"/>
        <v>0</v>
      </c>
    </row>
    <row r="60" spans="1:15">
      <c r="A60" s="23" t="s">
        <v>68</v>
      </c>
      <c r="B60" s="10">
        <v>1850</v>
      </c>
      <c r="C60" s="12">
        <v>0.1456681041</v>
      </c>
      <c r="D60" s="11">
        <v>0.3</v>
      </c>
      <c r="E60" s="11">
        <v>46.66</v>
      </c>
      <c r="F60" s="11">
        <v>1.25</v>
      </c>
      <c r="G60" s="11">
        <v>9.5000000000000001E-2</v>
      </c>
      <c r="H60" s="10">
        <v>1</v>
      </c>
      <c r="I60" s="25">
        <f t="shared" si="0"/>
        <v>1.25</v>
      </c>
      <c r="J60" s="25">
        <f t="shared" si="1"/>
        <v>9.5000000000000001E-2</v>
      </c>
      <c r="K60" s="11">
        <v>129.6</v>
      </c>
      <c r="L60" s="10">
        <f t="shared" si="2"/>
        <v>0.16992184343265002</v>
      </c>
      <c r="M60">
        <f t="shared" si="3"/>
        <v>210</v>
      </c>
      <c r="N60">
        <f t="shared" si="4"/>
        <v>1</v>
      </c>
      <c r="O60">
        <f t="shared" si="5"/>
        <v>0</v>
      </c>
    </row>
    <row r="61" spans="1:15">
      <c r="A61" s="23" t="s">
        <v>68</v>
      </c>
      <c r="B61" s="10">
        <v>1850</v>
      </c>
      <c r="C61" s="12">
        <v>8.8164158999999992E-3</v>
      </c>
      <c r="D61" s="11">
        <v>0.126</v>
      </c>
      <c r="E61" s="11">
        <v>46.66</v>
      </c>
      <c r="F61" s="11">
        <v>1.25</v>
      </c>
      <c r="G61" s="11">
        <v>9.5000000000000001E-2</v>
      </c>
      <c r="H61" s="10">
        <v>1</v>
      </c>
      <c r="I61" s="25">
        <f t="shared" si="0"/>
        <v>1.25</v>
      </c>
      <c r="J61" s="25">
        <f t="shared" si="1"/>
        <v>9.5000000000000001E-2</v>
      </c>
      <c r="K61" s="11">
        <v>59.7</v>
      </c>
      <c r="L61" s="10">
        <f t="shared" si="2"/>
        <v>4.3194266418869996E-3</v>
      </c>
      <c r="M61">
        <f t="shared" si="3"/>
        <v>5</v>
      </c>
      <c r="N61">
        <f t="shared" si="4"/>
        <v>0</v>
      </c>
      <c r="O61">
        <f t="shared" si="5"/>
        <v>0</v>
      </c>
    </row>
    <row r="62" spans="1:15">
      <c r="A62" s="23" t="s">
        <v>68</v>
      </c>
      <c r="B62" s="10">
        <v>6181</v>
      </c>
      <c r="C62" s="12">
        <v>2.3880846726999998</v>
      </c>
      <c r="D62" s="11">
        <v>0.26600000000000001</v>
      </c>
      <c r="E62" s="11">
        <v>46.66</v>
      </c>
      <c r="F62" s="11">
        <v>0</v>
      </c>
      <c r="G62" s="11">
        <v>0</v>
      </c>
      <c r="H62" s="10">
        <v>1</v>
      </c>
      <c r="I62" s="25">
        <f t="shared" si="0"/>
        <v>0</v>
      </c>
      <c r="J62" s="25">
        <f t="shared" si="1"/>
        <v>0</v>
      </c>
      <c r="K62" s="11">
        <v>23334.7</v>
      </c>
      <c r="L62" s="10">
        <f t="shared" si="2"/>
        <v>2.4699880166913677</v>
      </c>
      <c r="M62">
        <f t="shared" si="3"/>
        <v>3047</v>
      </c>
      <c r="N62">
        <f t="shared" si="4"/>
        <v>0</v>
      </c>
      <c r="O62">
        <f t="shared" si="5"/>
        <v>0</v>
      </c>
    </row>
    <row r="63" spans="1:15">
      <c r="A63" s="23" t="s">
        <v>68</v>
      </c>
      <c r="B63" s="10">
        <v>6181</v>
      </c>
      <c r="C63" s="12">
        <v>1.9572910999999998E-2</v>
      </c>
      <c r="D63" s="11">
        <v>0.191</v>
      </c>
      <c r="E63" s="11">
        <v>46.66</v>
      </c>
      <c r="F63" s="11">
        <v>0</v>
      </c>
      <c r="G63" s="11">
        <v>0</v>
      </c>
      <c r="H63" s="10">
        <v>1</v>
      </c>
      <c r="I63" s="25">
        <f t="shared" si="0"/>
        <v>0</v>
      </c>
      <c r="J63" s="25">
        <f t="shared" si="1"/>
        <v>0</v>
      </c>
      <c r="K63" s="11">
        <v>2309.1999999999998</v>
      </c>
      <c r="L63" s="10">
        <f t="shared" si="2"/>
        <v>1.4536246433888332E-2</v>
      </c>
      <c r="M63">
        <f t="shared" si="3"/>
        <v>18</v>
      </c>
      <c r="N63">
        <f t="shared" si="4"/>
        <v>0</v>
      </c>
      <c r="O63">
        <f t="shared" si="5"/>
        <v>0</v>
      </c>
    </row>
    <row r="64" spans="1:15">
      <c r="A64" s="23" t="s">
        <v>68</v>
      </c>
      <c r="B64" s="10">
        <v>6181</v>
      </c>
      <c r="C64" s="12">
        <v>0.57354454629999996</v>
      </c>
      <c r="D64" s="11">
        <v>0.26600000000000001</v>
      </c>
      <c r="E64" s="11">
        <v>46.66</v>
      </c>
      <c r="F64" s="11">
        <v>0</v>
      </c>
      <c r="G64" s="11">
        <v>0</v>
      </c>
      <c r="H64" s="10">
        <v>1</v>
      </c>
      <c r="I64" s="25">
        <f t="shared" si="0"/>
        <v>0</v>
      </c>
      <c r="J64" s="25">
        <f t="shared" si="1"/>
        <v>0</v>
      </c>
      <c r="K64" s="11">
        <v>745.4</v>
      </c>
      <c r="L64" s="10">
        <f t="shared" si="2"/>
        <v>0.59321521242293562</v>
      </c>
      <c r="M64">
        <f t="shared" si="3"/>
        <v>732</v>
      </c>
      <c r="N64">
        <f t="shared" si="4"/>
        <v>0</v>
      </c>
      <c r="O64">
        <f t="shared" si="5"/>
        <v>0</v>
      </c>
    </row>
    <row r="65" spans="1:15">
      <c r="A65" s="23" t="s">
        <v>68</v>
      </c>
      <c r="B65" s="10">
        <v>6181</v>
      </c>
      <c r="C65" s="12">
        <v>0.204989587</v>
      </c>
      <c r="D65" s="11">
        <v>0.30299999999999999</v>
      </c>
      <c r="E65" s="11">
        <v>46.66</v>
      </c>
      <c r="F65" s="11">
        <v>0</v>
      </c>
      <c r="G65" s="11">
        <v>0</v>
      </c>
      <c r="H65" s="10">
        <v>1</v>
      </c>
      <c r="I65" s="25">
        <f t="shared" si="0"/>
        <v>0</v>
      </c>
      <c r="J65" s="25">
        <f t="shared" si="1"/>
        <v>0</v>
      </c>
      <c r="K65" s="11">
        <v>184.2</v>
      </c>
      <c r="L65" s="10">
        <f t="shared" si="2"/>
        <v>0.24151155676785499</v>
      </c>
      <c r="M65">
        <f t="shared" si="3"/>
        <v>298</v>
      </c>
      <c r="N65">
        <f t="shared" si="4"/>
        <v>0</v>
      </c>
      <c r="O65">
        <f t="shared" si="5"/>
        <v>0</v>
      </c>
    </row>
    <row r="66" spans="1:15">
      <c r="A66" s="23" t="s">
        <v>68</v>
      </c>
      <c r="B66" s="10">
        <v>6181</v>
      </c>
      <c r="C66" s="12">
        <v>1.4995898753000001</v>
      </c>
      <c r="D66" s="11">
        <v>0.30299999999999999</v>
      </c>
      <c r="E66" s="11">
        <v>46.66</v>
      </c>
      <c r="F66" s="11">
        <v>0</v>
      </c>
      <c r="G66" s="11">
        <v>0</v>
      </c>
      <c r="H66" s="10">
        <v>1</v>
      </c>
      <c r="I66" s="25">
        <f t="shared" si="0"/>
        <v>0</v>
      </c>
      <c r="J66" s="25">
        <f t="shared" si="1"/>
        <v>0</v>
      </c>
      <c r="K66" s="11">
        <v>1364.9</v>
      </c>
      <c r="L66" s="10">
        <f t="shared" si="2"/>
        <v>1.7667643054328244</v>
      </c>
      <c r="M66">
        <f t="shared" si="3"/>
        <v>2179</v>
      </c>
      <c r="N66">
        <f t="shared" si="4"/>
        <v>0</v>
      </c>
      <c r="O66">
        <f t="shared" si="5"/>
        <v>0</v>
      </c>
    </row>
    <row r="67" spans="1:15">
      <c r="A67" s="23" t="s">
        <v>68</v>
      </c>
      <c r="B67" s="10">
        <v>6120</v>
      </c>
      <c r="C67" s="12">
        <v>0.1029226546</v>
      </c>
      <c r="D67" s="11">
        <v>0.26600000000000001</v>
      </c>
      <c r="E67" s="11">
        <v>46.66</v>
      </c>
      <c r="F67" s="11">
        <v>0</v>
      </c>
      <c r="G67" s="11">
        <v>0</v>
      </c>
      <c r="H67" s="10">
        <v>1</v>
      </c>
      <c r="I67" s="25">
        <f t="shared" ref="I67:I68" si="6">F67</f>
        <v>0</v>
      </c>
      <c r="J67" s="25">
        <f t="shared" ref="J67:J68" si="7">G67</f>
        <v>0</v>
      </c>
      <c r="K67" s="11">
        <v>967.5</v>
      </c>
      <c r="L67" s="10">
        <f t="shared" ref="L67:L99" si="8">E67*D67*C67/12</f>
        <v>0.10645255857726466</v>
      </c>
      <c r="M67">
        <f t="shared" ref="M67:M99" si="9">ROUND(E67*D67*C67*102.79,0)</f>
        <v>131</v>
      </c>
      <c r="N67">
        <f t="shared" ref="N67:N99" si="10">ROUND(I67*M67*0.002205,0)</f>
        <v>0</v>
      </c>
      <c r="O67">
        <f t="shared" ref="O67:O99" si="11">ROUND(J67*M67*0.002205,1)</f>
        <v>0</v>
      </c>
    </row>
    <row r="68" spans="1:15">
      <c r="A68" s="23" t="s">
        <v>68</v>
      </c>
      <c r="B68" s="10">
        <v>6120</v>
      </c>
      <c r="C68" s="12">
        <v>0.14977890020000001</v>
      </c>
      <c r="D68" s="11">
        <v>0.30299999999999999</v>
      </c>
      <c r="E68" s="11">
        <v>46.66</v>
      </c>
      <c r="F68" s="11">
        <v>0</v>
      </c>
      <c r="G68" s="11">
        <v>0</v>
      </c>
      <c r="H68" s="10">
        <v>1</v>
      </c>
      <c r="I68" s="25">
        <f t="shared" si="6"/>
        <v>0</v>
      </c>
      <c r="J68" s="25">
        <f t="shared" si="7"/>
        <v>0</v>
      </c>
      <c r="K68" s="11">
        <v>2660.3</v>
      </c>
      <c r="L68" s="10">
        <f t="shared" si="8"/>
        <v>0.17646425795413301</v>
      </c>
      <c r="M68">
        <f t="shared" si="9"/>
        <v>218</v>
      </c>
      <c r="N68">
        <f t="shared" si="10"/>
        <v>0</v>
      </c>
      <c r="O68">
        <f t="shared" si="11"/>
        <v>0</v>
      </c>
    </row>
    <row r="69" spans="1:15">
      <c r="A69" s="23" t="s">
        <v>68</v>
      </c>
      <c r="B69" s="10">
        <v>1200</v>
      </c>
      <c r="C69" s="12">
        <v>1.6332057068000001</v>
      </c>
      <c r="D69" s="11">
        <v>0.38900000000000001</v>
      </c>
      <c r="E69" s="11">
        <v>46.66</v>
      </c>
      <c r="F69" s="11">
        <v>2.23</v>
      </c>
      <c r="G69" s="11">
        <v>0.316</v>
      </c>
      <c r="H69" s="10">
        <v>0</v>
      </c>
      <c r="I69" s="25">
        <f>F69*0.7</f>
        <v>1.5609999999999999</v>
      </c>
      <c r="J69" s="25">
        <f>G69*0.5</f>
        <v>0.158</v>
      </c>
      <c r="K69" s="11">
        <v>2257.1999999999998</v>
      </c>
      <c r="L69" s="10">
        <f t="shared" si="8"/>
        <v>2.4703243458869193</v>
      </c>
      <c r="M69">
        <f t="shared" si="9"/>
        <v>3047</v>
      </c>
      <c r="N69">
        <f t="shared" si="10"/>
        <v>10</v>
      </c>
      <c r="O69">
        <f t="shared" si="11"/>
        <v>1.1000000000000001</v>
      </c>
    </row>
    <row r="70" spans="1:15">
      <c r="A70" s="23" t="s">
        <v>68</v>
      </c>
      <c r="B70" s="10">
        <v>1200</v>
      </c>
      <c r="C70" s="12">
        <v>2.4202324099999999E-2</v>
      </c>
      <c r="D70" s="11">
        <v>0.34699999999999998</v>
      </c>
      <c r="E70" s="11">
        <v>46.66</v>
      </c>
      <c r="F70" s="11">
        <v>2.23</v>
      </c>
      <c r="G70" s="11">
        <v>0.316</v>
      </c>
      <c r="H70" s="10">
        <v>0</v>
      </c>
      <c r="I70" s="25">
        <f t="shared" ref="I70:I99" si="12">F70*0.7</f>
        <v>1.5609999999999999</v>
      </c>
      <c r="J70" s="25">
        <f t="shared" ref="J70:J99" si="13">G70*0.5</f>
        <v>0.158</v>
      </c>
      <c r="K70" s="11">
        <v>107.7</v>
      </c>
      <c r="L70" s="10">
        <f t="shared" si="8"/>
        <v>3.2655026129131827E-2</v>
      </c>
      <c r="M70">
        <f t="shared" si="9"/>
        <v>40</v>
      </c>
      <c r="N70">
        <f t="shared" si="10"/>
        <v>0</v>
      </c>
      <c r="O70">
        <f t="shared" si="11"/>
        <v>0</v>
      </c>
    </row>
    <row r="71" spans="1:15">
      <c r="A71" s="23" t="s">
        <v>68</v>
      </c>
      <c r="B71" s="10">
        <v>1200</v>
      </c>
      <c r="C71" s="12">
        <v>0.42557396390000002</v>
      </c>
      <c r="D71" s="11">
        <v>0.22</v>
      </c>
      <c r="E71" s="11">
        <v>46.66</v>
      </c>
      <c r="F71" s="11">
        <v>2.23</v>
      </c>
      <c r="G71" s="11">
        <v>0.316</v>
      </c>
      <c r="H71" s="10">
        <v>0</v>
      </c>
      <c r="I71" s="25">
        <f t="shared" si="12"/>
        <v>1.5609999999999999</v>
      </c>
      <c r="J71" s="25">
        <f t="shared" si="13"/>
        <v>0.158</v>
      </c>
      <c r="K71" s="11">
        <v>294.10000000000002</v>
      </c>
      <c r="L71" s="10">
        <f t="shared" si="8"/>
        <v>0.36405015451885664</v>
      </c>
      <c r="M71">
        <f t="shared" si="9"/>
        <v>449</v>
      </c>
      <c r="N71">
        <f t="shared" si="10"/>
        <v>2</v>
      </c>
      <c r="O71">
        <f t="shared" si="11"/>
        <v>0.2</v>
      </c>
    </row>
    <row r="72" spans="1:15">
      <c r="A72" s="23" t="s">
        <v>68</v>
      </c>
      <c r="B72" s="10">
        <v>1200</v>
      </c>
      <c r="C72" s="12">
        <v>2.7811323200000002E-2</v>
      </c>
      <c r="D72" s="11">
        <v>0.34699999999999998</v>
      </c>
      <c r="E72" s="11">
        <v>46.66</v>
      </c>
      <c r="F72" s="11">
        <v>2.23</v>
      </c>
      <c r="G72" s="11">
        <v>0.316</v>
      </c>
      <c r="H72" s="10">
        <v>0</v>
      </c>
      <c r="I72" s="25">
        <f t="shared" si="12"/>
        <v>1.5609999999999999</v>
      </c>
      <c r="J72" s="25">
        <f t="shared" si="13"/>
        <v>0.158</v>
      </c>
      <c r="K72" s="11">
        <v>211.7</v>
      </c>
      <c r="L72" s="10">
        <f t="shared" si="8"/>
        <v>3.7524474179805332E-2</v>
      </c>
      <c r="M72">
        <f t="shared" si="9"/>
        <v>46</v>
      </c>
      <c r="N72">
        <f t="shared" si="10"/>
        <v>0</v>
      </c>
      <c r="O72">
        <f t="shared" si="11"/>
        <v>0</v>
      </c>
    </row>
    <row r="73" spans="1:15">
      <c r="A73" s="23" t="s">
        <v>68</v>
      </c>
      <c r="B73" s="10">
        <v>1200</v>
      </c>
      <c r="C73" s="12">
        <v>1.2437304999999999E-3</v>
      </c>
      <c r="D73" s="11">
        <v>0.34699999999999998</v>
      </c>
      <c r="E73" s="11">
        <v>46.66</v>
      </c>
      <c r="F73" s="11">
        <v>2.23</v>
      </c>
      <c r="G73" s="11">
        <v>0.316</v>
      </c>
      <c r="H73" s="10">
        <v>0</v>
      </c>
      <c r="I73" s="25">
        <f t="shared" si="12"/>
        <v>1.5609999999999999</v>
      </c>
      <c r="J73" s="25">
        <f t="shared" si="13"/>
        <v>0.158</v>
      </c>
      <c r="K73" s="11">
        <v>11.6</v>
      </c>
      <c r="L73" s="10">
        <f t="shared" si="8"/>
        <v>1.6781054500091663E-3</v>
      </c>
      <c r="M73">
        <f t="shared" si="9"/>
        <v>2</v>
      </c>
      <c r="N73">
        <f t="shared" si="10"/>
        <v>0</v>
      </c>
      <c r="O73">
        <f t="shared" si="11"/>
        <v>0</v>
      </c>
    </row>
    <row r="74" spans="1:15">
      <c r="A74" s="23" t="s">
        <v>68</v>
      </c>
      <c r="B74" s="10">
        <v>1200</v>
      </c>
      <c r="C74" s="12">
        <v>9.7071992199999999E-2</v>
      </c>
      <c r="D74" s="11">
        <v>0.38900000000000001</v>
      </c>
      <c r="E74" s="11">
        <v>46.66</v>
      </c>
      <c r="F74" s="11">
        <v>2.23</v>
      </c>
      <c r="G74" s="11">
        <v>0.316</v>
      </c>
      <c r="H74" s="10">
        <v>0</v>
      </c>
      <c r="I74" s="25">
        <f t="shared" si="12"/>
        <v>1.5609999999999999</v>
      </c>
      <c r="J74" s="25">
        <f t="shared" si="13"/>
        <v>0.158</v>
      </c>
      <c r="K74" s="11">
        <v>132.19999999999999</v>
      </c>
      <c r="L74" s="10">
        <f t="shared" si="8"/>
        <v>0.14682737430868567</v>
      </c>
      <c r="M74">
        <f t="shared" si="9"/>
        <v>181</v>
      </c>
      <c r="N74">
        <f t="shared" si="10"/>
        <v>1</v>
      </c>
      <c r="O74">
        <f t="shared" si="11"/>
        <v>0.1</v>
      </c>
    </row>
    <row r="75" spans="1:15">
      <c r="A75" s="23" t="s">
        <v>68</v>
      </c>
      <c r="B75" s="10">
        <v>1200</v>
      </c>
      <c r="C75" s="12">
        <v>2.3267917000000002E-3</v>
      </c>
      <c r="D75" s="11">
        <v>0.34699999999999998</v>
      </c>
      <c r="E75" s="11">
        <v>46.66</v>
      </c>
      <c r="F75" s="11">
        <v>2.23</v>
      </c>
      <c r="G75" s="11">
        <v>0.316</v>
      </c>
      <c r="H75" s="10">
        <v>0</v>
      </c>
      <c r="I75" s="25">
        <f t="shared" si="12"/>
        <v>1.5609999999999999</v>
      </c>
      <c r="J75" s="25">
        <f t="shared" si="13"/>
        <v>0.158</v>
      </c>
      <c r="K75" s="11">
        <v>19.600000000000001</v>
      </c>
      <c r="L75" s="10">
        <f t="shared" si="8"/>
        <v>3.1394275792111666E-3</v>
      </c>
      <c r="M75">
        <f t="shared" si="9"/>
        <v>4</v>
      </c>
      <c r="N75">
        <f t="shared" si="10"/>
        <v>0</v>
      </c>
      <c r="O75">
        <f t="shared" si="11"/>
        <v>0</v>
      </c>
    </row>
    <row r="76" spans="1:15">
      <c r="A76" s="23" t="s">
        <v>68</v>
      </c>
      <c r="B76" s="10">
        <v>1200</v>
      </c>
      <c r="C76" s="12">
        <v>7.8579310000000003E-3</v>
      </c>
      <c r="D76" s="11">
        <v>0.38900000000000001</v>
      </c>
      <c r="E76" s="11">
        <v>46.66</v>
      </c>
      <c r="F76" s="11">
        <v>2.23</v>
      </c>
      <c r="G76" s="11">
        <v>0.316</v>
      </c>
      <c r="H76" s="10">
        <v>0</v>
      </c>
      <c r="I76" s="25">
        <f t="shared" si="12"/>
        <v>1.5609999999999999</v>
      </c>
      <c r="J76" s="25">
        <f t="shared" si="13"/>
        <v>0.158</v>
      </c>
      <c r="K76" s="11">
        <v>9.3000000000000007</v>
      </c>
      <c r="L76" s="10">
        <f t="shared" si="8"/>
        <v>1.1885605209911667E-2</v>
      </c>
      <c r="M76">
        <f t="shared" si="9"/>
        <v>15</v>
      </c>
      <c r="N76">
        <f t="shared" si="10"/>
        <v>0</v>
      </c>
      <c r="O76">
        <f t="shared" si="11"/>
        <v>0</v>
      </c>
    </row>
    <row r="77" spans="1:15">
      <c r="A77" s="23" t="s">
        <v>68</v>
      </c>
      <c r="B77" s="10">
        <v>1200</v>
      </c>
      <c r="C77" s="12">
        <v>2.0012565851000002</v>
      </c>
      <c r="D77" s="11">
        <v>0.38900000000000001</v>
      </c>
      <c r="E77" s="11">
        <v>46.66</v>
      </c>
      <c r="F77" s="11">
        <v>2.23</v>
      </c>
      <c r="G77" s="11">
        <v>0.316</v>
      </c>
      <c r="H77" s="10">
        <v>0</v>
      </c>
      <c r="I77" s="25">
        <f t="shared" si="12"/>
        <v>1.5609999999999999</v>
      </c>
      <c r="J77" s="25">
        <f t="shared" si="13"/>
        <v>0.158</v>
      </c>
      <c r="K77" s="11">
        <v>2308.1999999999998</v>
      </c>
      <c r="L77" s="10">
        <f t="shared" si="8"/>
        <v>3.0270239957864979</v>
      </c>
      <c r="M77">
        <f t="shared" si="9"/>
        <v>3734</v>
      </c>
      <c r="N77">
        <f t="shared" si="10"/>
        <v>13</v>
      </c>
      <c r="O77">
        <f t="shared" si="11"/>
        <v>1.3</v>
      </c>
    </row>
    <row r="78" spans="1:15">
      <c r="A78" s="23" t="s">
        <v>68</v>
      </c>
      <c r="B78" s="10">
        <v>1200</v>
      </c>
      <c r="C78" s="12">
        <v>1.6634632199999999E-2</v>
      </c>
      <c r="D78" s="11">
        <v>0.38900000000000001</v>
      </c>
      <c r="E78" s="11">
        <v>46.66</v>
      </c>
      <c r="F78" s="11">
        <v>2.23</v>
      </c>
      <c r="G78" s="11">
        <v>0.316</v>
      </c>
      <c r="H78" s="10">
        <v>0</v>
      </c>
      <c r="I78" s="25">
        <f t="shared" si="12"/>
        <v>1.5609999999999999</v>
      </c>
      <c r="J78" s="25">
        <f t="shared" si="13"/>
        <v>0.158</v>
      </c>
      <c r="K78" s="11">
        <v>19.2</v>
      </c>
      <c r="L78" s="10">
        <f t="shared" si="8"/>
        <v>2.5160907004818999E-2</v>
      </c>
      <c r="M78">
        <f t="shared" si="9"/>
        <v>31</v>
      </c>
      <c r="N78">
        <f t="shared" si="10"/>
        <v>0</v>
      </c>
      <c r="O78">
        <f t="shared" si="11"/>
        <v>0</v>
      </c>
    </row>
    <row r="79" spans="1:15">
      <c r="A79" s="23" t="s">
        <v>68</v>
      </c>
      <c r="B79" s="10">
        <v>1200</v>
      </c>
      <c r="C79" s="12">
        <v>3.2904439999999999E-4</v>
      </c>
      <c r="D79" s="11">
        <v>0.34699999999999998</v>
      </c>
      <c r="E79" s="11">
        <v>46.66</v>
      </c>
      <c r="F79" s="11">
        <v>2.23</v>
      </c>
      <c r="G79" s="11">
        <v>0.316</v>
      </c>
      <c r="H79" s="10">
        <v>0</v>
      </c>
      <c r="I79" s="25">
        <f t="shared" si="12"/>
        <v>1.5609999999999999</v>
      </c>
      <c r="J79" s="25">
        <f t="shared" si="13"/>
        <v>0.158</v>
      </c>
      <c r="K79" s="11">
        <v>3.7</v>
      </c>
      <c r="L79" s="10">
        <f t="shared" si="8"/>
        <v>4.4396370510733327E-4</v>
      </c>
      <c r="M79">
        <f t="shared" si="9"/>
        <v>1</v>
      </c>
      <c r="N79">
        <f t="shared" si="10"/>
        <v>0</v>
      </c>
      <c r="O79">
        <f t="shared" si="11"/>
        <v>0</v>
      </c>
    </row>
    <row r="80" spans="1:15">
      <c r="A80" s="23" t="s">
        <v>68</v>
      </c>
      <c r="B80" s="10">
        <v>1200</v>
      </c>
      <c r="C80" s="12">
        <v>4.7607652399999999E-2</v>
      </c>
      <c r="D80" s="11">
        <v>0.38900000000000001</v>
      </c>
      <c r="E80" s="11">
        <v>46.66</v>
      </c>
      <c r="F80" s="11">
        <v>2.23</v>
      </c>
      <c r="G80" s="11">
        <v>0.316</v>
      </c>
      <c r="H80" s="10">
        <v>0</v>
      </c>
      <c r="I80" s="25">
        <f t="shared" si="12"/>
        <v>1.5609999999999999</v>
      </c>
      <c r="J80" s="25">
        <f t="shared" si="13"/>
        <v>0.158</v>
      </c>
      <c r="K80" s="11">
        <v>54.9</v>
      </c>
      <c r="L80" s="10">
        <f t="shared" si="8"/>
        <v>7.2009510060231333E-2</v>
      </c>
      <c r="M80">
        <f t="shared" si="9"/>
        <v>89</v>
      </c>
      <c r="N80">
        <f t="shared" si="10"/>
        <v>0</v>
      </c>
      <c r="O80">
        <f t="shared" si="11"/>
        <v>0</v>
      </c>
    </row>
    <row r="81" spans="1:15">
      <c r="A81" s="23" t="s">
        <v>68</v>
      </c>
      <c r="B81" s="10">
        <v>1200</v>
      </c>
      <c r="C81" s="12">
        <v>1.3037571970999999</v>
      </c>
      <c r="D81" s="11">
        <v>0.38900000000000001</v>
      </c>
      <c r="E81" s="11">
        <v>46.66</v>
      </c>
      <c r="F81" s="11">
        <v>2.23</v>
      </c>
      <c r="G81" s="11">
        <v>0.316</v>
      </c>
      <c r="H81" s="10">
        <v>0</v>
      </c>
      <c r="I81" s="25">
        <f t="shared" si="12"/>
        <v>1.5609999999999999</v>
      </c>
      <c r="J81" s="25">
        <f t="shared" si="13"/>
        <v>0.158</v>
      </c>
      <c r="K81" s="11">
        <v>1503.7</v>
      </c>
      <c r="L81" s="10">
        <f t="shared" si="8"/>
        <v>1.9720131589742376</v>
      </c>
      <c r="M81">
        <f t="shared" si="9"/>
        <v>2432</v>
      </c>
      <c r="N81">
        <f t="shared" si="10"/>
        <v>8</v>
      </c>
      <c r="O81">
        <f t="shared" si="11"/>
        <v>0.8</v>
      </c>
    </row>
    <row r="82" spans="1:15">
      <c r="A82" s="23" t="s">
        <v>68</v>
      </c>
      <c r="B82" s="10">
        <v>1200</v>
      </c>
      <c r="C82" s="12">
        <v>1.2900770234000001</v>
      </c>
      <c r="D82" s="11">
        <v>0.22</v>
      </c>
      <c r="E82" s="11">
        <v>46.66</v>
      </c>
      <c r="F82" s="11">
        <v>2.23</v>
      </c>
      <c r="G82" s="11">
        <v>0.316</v>
      </c>
      <c r="H82" s="10">
        <v>0</v>
      </c>
      <c r="I82" s="25">
        <f t="shared" si="12"/>
        <v>1.5609999999999999</v>
      </c>
      <c r="J82" s="25">
        <f t="shared" si="13"/>
        <v>0.158</v>
      </c>
      <c r="K82" s="11">
        <v>841.5</v>
      </c>
      <c r="L82" s="10">
        <f t="shared" si="8"/>
        <v>1.1035748883838068</v>
      </c>
      <c r="M82">
        <f t="shared" si="9"/>
        <v>1361</v>
      </c>
      <c r="N82">
        <f t="shared" si="10"/>
        <v>5</v>
      </c>
      <c r="O82">
        <f t="shared" si="11"/>
        <v>0.5</v>
      </c>
    </row>
    <row r="83" spans="1:15">
      <c r="A83" s="23" t="s">
        <v>68</v>
      </c>
      <c r="B83" s="10">
        <v>1200</v>
      </c>
      <c r="C83" s="12">
        <v>0.15309140390000001</v>
      </c>
      <c r="D83" s="11">
        <v>0.38900000000000001</v>
      </c>
      <c r="E83" s="11">
        <v>46.66</v>
      </c>
      <c r="F83" s="11">
        <v>2.23</v>
      </c>
      <c r="G83" s="11">
        <v>0.316</v>
      </c>
      <c r="H83" s="10">
        <v>0</v>
      </c>
      <c r="I83" s="25">
        <f t="shared" si="12"/>
        <v>1.5609999999999999</v>
      </c>
      <c r="J83" s="25">
        <f t="shared" si="13"/>
        <v>0.158</v>
      </c>
      <c r="K83" s="11">
        <v>176.6</v>
      </c>
      <c r="L83" s="10">
        <f t="shared" si="8"/>
        <v>0.23156018903532383</v>
      </c>
      <c r="M83">
        <f t="shared" si="9"/>
        <v>286</v>
      </c>
      <c r="N83">
        <f t="shared" si="10"/>
        <v>1</v>
      </c>
      <c r="O83">
        <f t="shared" si="11"/>
        <v>0.1</v>
      </c>
    </row>
    <row r="84" spans="1:15">
      <c r="A84" s="23" t="s">
        <v>68</v>
      </c>
      <c r="B84" s="10">
        <v>1200</v>
      </c>
      <c r="C84" s="12">
        <v>7.51263296E-2</v>
      </c>
      <c r="D84" s="11">
        <v>0.47299999999999998</v>
      </c>
      <c r="E84" s="11">
        <v>46.66</v>
      </c>
      <c r="F84" s="11">
        <v>2.23</v>
      </c>
      <c r="G84" s="11">
        <v>0.316</v>
      </c>
      <c r="H84" s="10">
        <v>0</v>
      </c>
      <c r="I84" s="25">
        <f t="shared" si="12"/>
        <v>1.5609999999999999</v>
      </c>
      <c r="J84" s="25">
        <f t="shared" si="13"/>
        <v>0.158</v>
      </c>
      <c r="K84" s="11">
        <v>105.4</v>
      </c>
      <c r="L84" s="10">
        <f t="shared" si="8"/>
        <v>0.13817096808427731</v>
      </c>
      <c r="M84">
        <f t="shared" si="9"/>
        <v>170</v>
      </c>
      <c r="N84">
        <f t="shared" si="10"/>
        <v>1</v>
      </c>
      <c r="O84">
        <f t="shared" si="11"/>
        <v>0.1</v>
      </c>
    </row>
    <row r="85" spans="1:15">
      <c r="A85" s="23" t="s">
        <v>68</v>
      </c>
      <c r="B85" s="10">
        <v>1200</v>
      </c>
      <c r="C85" s="12">
        <v>1.1799969271999999</v>
      </c>
      <c r="D85" s="11">
        <v>0.22</v>
      </c>
      <c r="E85" s="11">
        <v>46.66</v>
      </c>
      <c r="F85" s="11">
        <v>2.23</v>
      </c>
      <c r="G85" s="11">
        <v>0.316</v>
      </c>
      <c r="H85" s="10">
        <v>0</v>
      </c>
      <c r="I85" s="25">
        <f t="shared" si="12"/>
        <v>1.5609999999999999</v>
      </c>
      <c r="J85" s="25">
        <f t="shared" si="13"/>
        <v>0.158</v>
      </c>
      <c r="K85" s="11">
        <v>769.7</v>
      </c>
      <c r="L85" s="10">
        <f t="shared" si="8"/>
        <v>1.0094087047577867</v>
      </c>
      <c r="M85">
        <f t="shared" si="9"/>
        <v>1245</v>
      </c>
      <c r="N85">
        <f t="shared" si="10"/>
        <v>4</v>
      </c>
      <c r="O85">
        <f t="shared" si="11"/>
        <v>0.4</v>
      </c>
    </row>
    <row r="86" spans="1:15">
      <c r="A86" s="23" t="s">
        <v>68</v>
      </c>
      <c r="B86" s="10">
        <v>1850</v>
      </c>
      <c r="C86" s="12">
        <v>5.4246871299999999E-2</v>
      </c>
      <c r="D86" s="11">
        <v>0.3</v>
      </c>
      <c r="E86" s="11">
        <v>46.66</v>
      </c>
      <c r="F86" s="11">
        <v>1.25</v>
      </c>
      <c r="G86" s="11">
        <v>9.5000000000000001E-2</v>
      </c>
      <c r="H86" s="10">
        <v>0</v>
      </c>
      <c r="I86" s="25">
        <f t="shared" si="12"/>
        <v>0.875</v>
      </c>
      <c r="J86" s="25">
        <f t="shared" si="13"/>
        <v>4.7500000000000001E-2</v>
      </c>
      <c r="K86" s="11">
        <v>151.6</v>
      </c>
      <c r="L86" s="10">
        <f t="shared" si="8"/>
        <v>6.3278975371449997E-2</v>
      </c>
      <c r="M86">
        <f t="shared" si="9"/>
        <v>78</v>
      </c>
      <c r="N86">
        <f t="shared" si="10"/>
        <v>0</v>
      </c>
      <c r="O86">
        <f t="shared" si="11"/>
        <v>0</v>
      </c>
    </row>
    <row r="87" spans="1:15">
      <c r="A87" s="23" t="s">
        <v>68</v>
      </c>
      <c r="B87" s="10">
        <v>1850</v>
      </c>
      <c r="C87" s="12">
        <v>0.1171205055</v>
      </c>
      <c r="D87" s="11">
        <v>0.3</v>
      </c>
      <c r="E87" s="11">
        <v>46.66</v>
      </c>
      <c r="F87" s="11">
        <v>1.25</v>
      </c>
      <c r="G87" s="11">
        <v>9.5000000000000001E-2</v>
      </c>
      <c r="H87" s="10">
        <v>0</v>
      </c>
      <c r="I87" s="25">
        <f t="shared" si="12"/>
        <v>0.875</v>
      </c>
      <c r="J87" s="25">
        <f t="shared" si="13"/>
        <v>4.7500000000000001E-2</v>
      </c>
      <c r="K87" s="11">
        <v>104.2</v>
      </c>
      <c r="L87" s="10">
        <f t="shared" si="8"/>
        <v>0.13662106966574999</v>
      </c>
      <c r="M87">
        <f t="shared" si="9"/>
        <v>169</v>
      </c>
      <c r="N87">
        <f t="shared" si="10"/>
        <v>0</v>
      </c>
      <c r="O87">
        <f t="shared" si="11"/>
        <v>0</v>
      </c>
    </row>
    <row r="88" spans="1:15">
      <c r="A88" s="23" t="s">
        <v>68</v>
      </c>
      <c r="B88" s="10">
        <v>1850</v>
      </c>
      <c r="C88" s="12">
        <v>7.7454903000000005E-2</v>
      </c>
      <c r="D88" s="11">
        <v>0.38700000000000001</v>
      </c>
      <c r="E88" s="11">
        <v>46.66</v>
      </c>
      <c r="F88" s="11">
        <v>1.25</v>
      </c>
      <c r="G88" s="11">
        <v>9.5000000000000001E-2</v>
      </c>
      <c r="H88" s="10">
        <v>0</v>
      </c>
      <c r="I88" s="25">
        <f t="shared" si="12"/>
        <v>0.875</v>
      </c>
      <c r="J88" s="25">
        <f t="shared" si="13"/>
        <v>4.7500000000000001E-2</v>
      </c>
      <c r="K88" s="11">
        <v>88.9</v>
      </c>
      <c r="L88" s="10">
        <f t="shared" si="8"/>
        <v>0.11655297621085502</v>
      </c>
      <c r="M88">
        <f t="shared" si="9"/>
        <v>144</v>
      </c>
      <c r="N88">
        <f t="shared" si="10"/>
        <v>0</v>
      </c>
      <c r="O88">
        <f t="shared" si="11"/>
        <v>0</v>
      </c>
    </row>
    <row r="89" spans="1:15">
      <c r="A89" s="23" t="s">
        <v>68</v>
      </c>
      <c r="B89" s="10">
        <v>1850</v>
      </c>
      <c r="C89" s="12">
        <v>0.38364867450000001</v>
      </c>
      <c r="D89" s="11">
        <v>0.3</v>
      </c>
      <c r="E89" s="11">
        <v>46.66</v>
      </c>
      <c r="F89" s="11">
        <v>1.25</v>
      </c>
      <c r="G89" s="11">
        <v>9.5000000000000001E-2</v>
      </c>
      <c r="H89" s="10">
        <v>0</v>
      </c>
      <c r="I89" s="25">
        <f t="shared" si="12"/>
        <v>0.875</v>
      </c>
      <c r="J89" s="25">
        <f t="shared" si="13"/>
        <v>4.7500000000000001E-2</v>
      </c>
      <c r="K89" s="11">
        <v>341.3</v>
      </c>
      <c r="L89" s="10">
        <f t="shared" si="8"/>
        <v>0.44752617880425</v>
      </c>
      <c r="M89">
        <f t="shared" si="9"/>
        <v>552</v>
      </c>
      <c r="N89">
        <f t="shared" si="10"/>
        <v>1</v>
      </c>
      <c r="O89">
        <f t="shared" si="11"/>
        <v>0.1</v>
      </c>
    </row>
    <row r="90" spans="1:15">
      <c r="A90" s="23" t="s">
        <v>68</v>
      </c>
      <c r="B90" s="10">
        <v>1850</v>
      </c>
      <c r="C90" s="12">
        <v>0.53264164609999998</v>
      </c>
      <c r="D90" s="11">
        <v>0.38700000000000001</v>
      </c>
      <c r="E90" s="11">
        <v>46.66</v>
      </c>
      <c r="F90" s="11">
        <v>1.25</v>
      </c>
      <c r="G90" s="11">
        <v>9.5000000000000001E-2</v>
      </c>
      <c r="H90" s="10">
        <v>0</v>
      </c>
      <c r="I90" s="25">
        <f t="shared" si="12"/>
        <v>0.875</v>
      </c>
      <c r="J90" s="25">
        <f t="shared" si="13"/>
        <v>4.7500000000000001E-2</v>
      </c>
      <c r="K90" s="11">
        <v>1262.0999999999999</v>
      </c>
      <c r="L90" s="10">
        <f t="shared" si="8"/>
        <v>0.80151115942658846</v>
      </c>
      <c r="M90">
        <f t="shared" si="9"/>
        <v>989</v>
      </c>
      <c r="N90">
        <f t="shared" si="10"/>
        <v>2</v>
      </c>
      <c r="O90">
        <f t="shared" si="11"/>
        <v>0.1</v>
      </c>
    </row>
    <row r="91" spans="1:15">
      <c r="A91" s="23" t="s">
        <v>68</v>
      </c>
      <c r="B91" s="10">
        <v>1850</v>
      </c>
      <c r="C91" s="12">
        <v>3.3619908099999998E-2</v>
      </c>
      <c r="D91" s="11">
        <v>0.38700000000000001</v>
      </c>
      <c r="E91" s="11">
        <v>46.66</v>
      </c>
      <c r="F91" s="11">
        <v>1.25</v>
      </c>
      <c r="G91" s="11">
        <v>9.5000000000000001E-2</v>
      </c>
      <c r="H91" s="10">
        <v>0</v>
      </c>
      <c r="I91" s="25">
        <f t="shared" si="12"/>
        <v>0.875</v>
      </c>
      <c r="J91" s="25">
        <f t="shared" si="13"/>
        <v>4.7500000000000001E-2</v>
      </c>
      <c r="K91" s="11">
        <v>38.6</v>
      </c>
      <c r="L91" s="10">
        <f t="shared" si="8"/>
        <v>5.05907334102585E-2</v>
      </c>
      <c r="M91">
        <f t="shared" si="9"/>
        <v>62</v>
      </c>
      <c r="N91">
        <f t="shared" si="10"/>
        <v>0</v>
      </c>
      <c r="O91">
        <f t="shared" si="11"/>
        <v>0</v>
      </c>
    </row>
    <row r="92" spans="1:15">
      <c r="A92" s="23" t="s">
        <v>68</v>
      </c>
      <c r="B92" s="10">
        <v>1850</v>
      </c>
      <c r="C92" s="12">
        <v>0.4664894691</v>
      </c>
      <c r="D92" s="11">
        <v>0.3</v>
      </c>
      <c r="E92" s="11">
        <v>46.66</v>
      </c>
      <c r="F92" s="11">
        <v>1.25</v>
      </c>
      <c r="G92" s="11">
        <v>9.5000000000000001E-2</v>
      </c>
      <c r="H92" s="10">
        <v>0</v>
      </c>
      <c r="I92" s="25">
        <f t="shared" si="12"/>
        <v>0.875</v>
      </c>
      <c r="J92" s="25">
        <f t="shared" si="13"/>
        <v>4.7500000000000001E-2</v>
      </c>
      <c r="K92" s="11">
        <v>414.9</v>
      </c>
      <c r="L92" s="10">
        <f t="shared" si="8"/>
        <v>0.54415996570515002</v>
      </c>
      <c r="M92">
        <f t="shared" si="9"/>
        <v>671</v>
      </c>
      <c r="N92">
        <f t="shared" si="10"/>
        <v>1</v>
      </c>
      <c r="O92">
        <f t="shared" si="11"/>
        <v>0.1</v>
      </c>
    </row>
    <row r="93" spans="1:15">
      <c r="A93" s="23" t="s">
        <v>68</v>
      </c>
      <c r="B93" s="10">
        <v>5300</v>
      </c>
      <c r="C93" s="12">
        <v>1.956797E-4</v>
      </c>
      <c r="D93" s="11">
        <v>0.5</v>
      </c>
      <c r="E93" s="11">
        <v>46.66</v>
      </c>
      <c r="F93" s="11">
        <v>0.6</v>
      </c>
      <c r="G93" s="11">
        <v>0.13500000000000001</v>
      </c>
      <c r="H93" s="10">
        <v>0</v>
      </c>
      <c r="I93" s="25">
        <f t="shared" si="12"/>
        <v>0.42</v>
      </c>
      <c r="J93" s="25">
        <f t="shared" si="13"/>
        <v>6.7500000000000004E-2</v>
      </c>
      <c r="K93" s="11">
        <v>0.3</v>
      </c>
      <c r="L93" s="10">
        <f t="shared" si="8"/>
        <v>3.804339500833333E-4</v>
      </c>
      <c r="M93">
        <f t="shared" si="9"/>
        <v>0</v>
      </c>
      <c r="N93">
        <f t="shared" si="10"/>
        <v>0</v>
      </c>
      <c r="O93">
        <f t="shared" si="11"/>
        <v>0</v>
      </c>
    </row>
    <row r="94" spans="1:15">
      <c r="A94" s="23" t="s">
        <v>68</v>
      </c>
      <c r="B94" s="10">
        <v>1850</v>
      </c>
      <c r="C94" s="12">
        <v>0.60496721610000004</v>
      </c>
      <c r="D94" s="11">
        <v>0.126</v>
      </c>
      <c r="E94" s="11">
        <v>46.66</v>
      </c>
      <c r="F94" s="11">
        <v>1.25</v>
      </c>
      <c r="G94" s="11">
        <v>9.5000000000000001E-2</v>
      </c>
      <c r="H94" s="10">
        <v>0</v>
      </c>
      <c r="I94" s="25">
        <f t="shared" si="12"/>
        <v>0.875</v>
      </c>
      <c r="J94" s="25">
        <f t="shared" si="13"/>
        <v>4.7500000000000001E-2</v>
      </c>
      <c r="K94" s="11">
        <v>226</v>
      </c>
      <c r="L94" s="10">
        <f t="shared" si="8"/>
        <v>0.29639158818387301</v>
      </c>
      <c r="M94">
        <f t="shared" si="9"/>
        <v>366</v>
      </c>
      <c r="N94">
        <f t="shared" si="10"/>
        <v>1</v>
      </c>
      <c r="O94">
        <f t="shared" si="11"/>
        <v>0</v>
      </c>
    </row>
    <row r="95" spans="1:15">
      <c r="A95" s="23" t="s">
        <v>68</v>
      </c>
      <c r="B95" s="10">
        <v>1850</v>
      </c>
      <c r="C95" s="12">
        <v>0.38207785150000001</v>
      </c>
      <c r="D95" s="11">
        <v>0.3</v>
      </c>
      <c r="E95" s="11">
        <v>46.66</v>
      </c>
      <c r="F95" s="11">
        <v>1.25</v>
      </c>
      <c r="G95" s="11">
        <v>9.5000000000000001E-2</v>
      </c>
      <c r="H95" s="10">
        <v>0</v>
      </c>
      <c r="I95" s="25">
        <f t="shared" si="12"/>
        <v>0.875</v>
      </c>
      <c r="J95" s="25">
        <f t="shared" si="13"/>
        <v>4.7500000000000001E-2</v>
      </c>
      <c r="K95" s="11">
        <v>339.9</v>
      </c>
      <c r="L95" s="10">
        <f t="shared" si="8"/>
        <v>0.44569381377474998</v>
      </c>
      <c r="M95">
        <f t="shared" si="9"/>
        <v>550</v>
      </c>
      <c r="N95">
        <f t="shared" si="10"/>
        <v>1</v>
      </c>
      <c r="O95">
        <f t="shared" si="11"/>
        <v>0.1</v>
      </c>
    </row>
    <row r="96" spans="1:15">
      <c r="A96" s="23" t="s">
        <v>68</v>
      </c>
      <c r="B96" s="10">
        <v>1850</v>
      </c>
      <c r="C96" s="12">
        <v>2.3610697000000002E-3</v>
      </c>
      <c r="D96" s="11">
        <v>0.38700000000000001</v>
      </c>
      <c r="E96" s="11">
        <v>46.66</v>
      </c>
      <c r="F96" s="11">
        <v>1.25</v>
      </c>
      <c r="G96" s="11">
        <v>9.5000000000000001E-2</v>
      </c>
      <c r="H96" s="10">
        <v>0</v>
      </c>
      <c r="I96" s="25">
        <f t="shared" si="12"/>
        <v>0.875</v>
      </c>
      <c r="J96" s="25">
        <f t="shared" si="13"/>
        <v>4.7500000000000001E-2</v>
      </c>
      <c r="K96" s="11">
        <v>2.7</v>
      </c>
      <c r="L96" s="10">
        <f t="shared" si="8"/>
        <v>3.5529022685145003E-3</v>
      </c>
      <c r="M96">
        <f t="shared" si="9"/>
        <v>4</v>
      </c>
      <c r="N96">
        <f t="shared" si="10"/>
        <v>0</v>
      </c>
      <c r="O96">
        <f t="shared" si="11"/>
        <v>0</v>
      </c>
    </row>
    <row r="97" spans="1:15">
      <c r="A97" s="23" t="s">
        <v>68</v>
      </c>
      <c r="B97" s="10">
        <v>1850</v>
      </c>
      <c r="C97" s="12">
        <v>1.9913328579</v>
      </c>
      <c r="D97" s="11">
        <v>0.3</v>
      </c>
      <c r="E97" s="11">
        <v>46.66</v>
      </c>
      <c r="F97" s="11">
        <v>1.25</v>
      </c>
      <c r="G97" s="11">
        <v>9.5000000000000001E-2</v>
      </c>
      <c r="H97" s="10">
        <v>0</v>
      </c>
      <c r="I97" s="25">
        <f t="shared" si="12"/>
        <v>0.875</v>
      </c>
      <c r="J97" s="25">
        <f t="shared" si="13"/>
        <v>4.7500000000000001E-2</v>
      </c>
      <c r="K97" s="11">
        <v>2120.4</v>
      </c>
      <c r="L97" s="10">
        <f t="shared" si="8"/>
        <v>2.32288977874035</v>
      </c>
      <c r="M97">
        <f t="shared" si="9"/>
        <v>2865</v>
      </c>
      <c r="N97">
        <f t="shared" si="10"/>
        <v>6</v>
      </c>
      <c r="O97">
        <f t="shared" si="11"/>
        <v>0.3</v>
      </c>
    </row>
    <row r="98" spans="1:15">
      <c r="A98" s="23" t="s">
        <v>68</v>
      </c>
      <c r="B98" s="10">
        <v>1850</v>
      </c>
      <c r="C98" s="12">
        <v>0.46621219530000002</v>
      </c>
      <c r="D98" s="11">
        <v>0.38700000000000001</v>
      </c>
      <c r="E98" s="11">
        <v>46.66</v>
      </c>
      <c r="F98" s="11">
        <v>1.25</v>
      </c>
      <c r="G98" s="11">
        <v>9.5000000000000001E-2</v>
      </c>
      <c r="H98" s="10">
        <v>0</v>
      </c>
      <c r="I98" s="25">
        <f t="shared" si="12"/>
        <v>0.875</v>
      </c>
      <c r="J98" s="25">
        <f t="shared" si="13"/>
        <v>4.7500000000000001E-2</v>
      </c>
      <c r="K98" s="11">
        <v>535</v>
      </c>
      <c r="L98" s="10">
        <f t="shared" si="8"/>
        <v>0.70154911830451061</v>
      </c>
      <c r="M98">
        <f t="shared" si="9"/>
        <v>865</v>
      </c>
      <c r="N98">
        <f t="shared" si="10"/>
        <v>2</v>
      </c>
      <c r="O98">
        <f t="shared" si="11"/>
        <v>0.1</v>
      </c>
    </row>
    <row r="99" spans="1:15">
      <c r="A99" s="23" t="s">
        <v>68</v>
      </c>
      <c r="B99" s="10">
        <v>1850</v>
      </c>
      <c r="C99" s="12">
        <v>1.0924667851000001</v>
      </c>
      <c r="D99" s="11">
        <v>0.126</v>
      </c>
      <c r="E99" s="11">
        <v>46.66</v>
      </c>
      <c r="F99" s="11">
        <v>1.25</v>
      </c>
      <c r="G99" s="11">
        <v>9.5000000000000001E-2</v>
      </c>
      <c r="H99" s="10">
        <v>0</v>
      </c>
      <c r="I99" s="25">
        <f t="shared" si="12"/>
        <v>0.875</v>
      </c>
      <c r="J99" s="25">
        <f t="shared" si="13"/>
        <v>4.7500000000000001E-2</v>
      </c>
      <c r="K99" s="11">
        <v>836.7</v>
      </c>
      <c r="L99" s="10">
        <f t="shared" si="8"/>
        <v>0.53523225202404301</v>
      </c>
      <c r="M99">
        <f t="shared" si="9"/>
        <v>660</v>
      </c>
      <c r="N99">
        <f t="shared" si="10"/>
        <v>1</v>
      </c>
      <c r="O99">
        <f t="shared" si="11"/>
        <v>0.1</v>
      </c>
    </row>
    <row r="100" spans="1:15">
      <c r="C100">
        <f>SUM(C2:C99)</f>
        <v>135.86192948699991</v>
      </c>
      <c r="N100">
        <f>SUM(N2:N99)</f>
        <v>670</v>
      </c>
      <c r="O100">
        <f>SUM(O2:O99)</f>
        <v>88.39999999999992</v>
      </c>
    </row>
  </sheetData>
  <sortState ref="A2:I99">
    <sortCondition descending="1" ref="H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pane ySplit="1" topLeftCell="A8" activePane="bottomLeft" state="frozen"/>
      <selection pane="bottomLeft" activeCell="M9" sqref="M9"/>
    </sheetView>
  </sheetViews>
  <sheetFormatPr defaultRowHeight="12.75"/>
  <cols>
    <col min="1" max="1" width="13.7109375" style="10" bestFit="1" customWidth="1"/>
    <col min="2" max="2" width="9.7109375" style="10" customWidth="1"/>
    <col min="3" max="3" width="14.7109375" style="11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1.7109375" style="25" customWidth="1"/>
    <col min="11" max="11" width="19.7109375" style="11" customWidth="1"/>
    <col min="12" max="12" width="13.7109375" customWidth="1"/>
    <col min="13" max="13" width="12.5703125" customWidth="1"/>
  </cols>
  <sheetData>
    <row r="1" spans="1:15" ht="25.5">
      <c r="A1" s="23" t="s">
        <v>67</v>
      </c>
      <c r="B1" s="10" t="s">
        <v>50</v>
      </c>
      <c r="C1" s="27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4" t="s">
        <v>69</v>
      </c>
      <c r="J1" s="24" t="s">
        <v>70</v>
      </c>
      <c r="K1" s="11" t="s">
        <v>55</v>
      </c>
      <c r="L1" s="26" t="s">
        <v>71</v>
      </c>
      <c r="M1" s="26" t="s">
        <v>72</v>
      </c>
      <c r="N1" s="26" t="s">
        <v>73</v>
      </c>
      <c r="O1" s="26" t="s">
        <v>74</v>
      </c>
    </row>
    <row r="2" spans="1:15">
      <c r="A2" s="23" t="s">
        <v>68</v>
      </c>
      <c r="B2" s="10">
        <v>5400</v>
      </c>
      <c r="C2" s="11">
        <v>5.03423928521</v>
      </c>
      <c r="D2" s="11">
        <v>1</v>
      </c>
      <c r="E2" s="11">
        <v>46.66</v>
      </c>
      <c r="F2" s="11">
        <v>0</v>
      </c>
      <c r="G2" s="11">
        <v>0</v>
      </c>
      <c r="H2" s="10">
        <v>1</v>
      </c>
      <c r="I2" s="25">
        <f>F2</f>
        <v>0</v>
      </c>
      <c r="J2" s="25">
        <f>G2</f>
        <v>0</v>
      </c>
      <c r="K2" s="11">
        <v>5800587.2999999998</v>
      </c>
      <c r="L2" s="10">
        <f>E2*D2*C2/12</f>
        <v>19.574800420658217</v>
      </c>
      <c r="M2">
        <f>ROUND(E2*D2*C2*102.79,0)</f>
        <v>24145</v>
      </c>
      <c r="N2">
        <f>ROUND(I2*M2*0.002205,0)</f>
        <v>0</v>
      </c>
      <c r="O2">
        <f>ROUND(J2*M2*0.002205,1)</f>
        <v>0</v>
      </c>
    </row>
    <row r="3" spans="1:15">
      <c r="A3" s="23" t="s">
        <v>68</v>
      </c>
      <c r="B3" s="10">
        <v>5400</v>
      </c>
      <c r="C3" s="11">
        <v>4.1813678993099998E-2</v>
      </c>
      <c r="D3" s="11">
        <v>1</v>
      </c>
      <c r="E3" s="11">
        <v>46.66</v>
      </c>
      <c r="F3" s="11">
        <v>0</v>
      </c>
      <c r="G3" s="11">
        <v>0</v>
      </c>
      <c r="H3" s="10">
        <v>1</v>
      </c>
      <c r="I3" s="25">
        <f t="shared" ref="I3:I41" si="0">F3</f>
        <v>0</v>
      </c>
      <c r="J3" s="25">
        <f t="shared" ref="J3:J41" si="1">G3</f>
        <v>0</v>
      </c>
      <c r="K3" s="11">
        <v>563.1</v>
      </c>
      <c r="L3" s="10">
        <f t="shared" ref="L3:L48" si="2">E3*D3*C3/12</f>
        <v>0.16258552181817049</v>
      </c>
      <c r="M3">
        <f t="shared" ref="M3:M48" si="3">ROUND(E3*D3*C3*102.79,0)</f>
        <v>201</v>
      </c>
      <c r="N3">
        <f t="shared" ref="N3:N48" si="4">ROUND(I3*M3*0.002205,0)</f>
        <v>0</v>
      </c>
      <c r="O3">
        <f t="shared" ref="O3:O48" si="5">ROUND(J3*M3*0.002205,1)</f>
        <v>0</v>
      </c>
    </row>
    <row r="4" spans="1:15">
      <c r="A4" s="23" t="s">
        <v>68</v>
      </c>
      <c r="B4" s="10">
        <v>1400</v>
      </c>
      <c r="C4" s="11">
        <v>23.5386662847</v>
      </c>
      <c r="D4" s="11">
        <v>0.88800000000000001</v>
      </c>
      <c r="E4" s="11">
        <v>46.66</v>
      </c>
      <c r="F4" s="11">
        <v>1.93</v>
      </c>
      <c r="G4" s="11">
        <v>0.497</v>
      </c>
      <c r="H4" s="10">
        <v>1</v>
      </c>
      <c r="I4" s="25">
        <f t="shared" si="0"/>
        <v>1.93</v>
      </c>
      <c r="J4" s="25">
        <f t="shared" si="1"/>
        <v>0.497</v>
      </c>
      <c r="K4" s="11">
        <v>34230.199999999997</v>
      </c>
      <c r="L4" s="10">
        <f t="shared" si="2"/>
        <v>81.27524849446354</v>
      </c>
      <c r="M4">
        <f t="shared" si="3"/>
        <v>100251</v>
      </c>
      <c r="N4">
        <f t="shared" si="4"/>
        <v>427</v>
      </c>
      <c r="O4">
        <f t="shared" si="5"/>
        <v>109.9</v>
      </c>
    </row>
    <row r="5" spans="1:15">
      <c r="A5" s="23" t="s">
        <v>68</v>
      </c>
      <c r="B5" s="10">
        <v>1400</v>
      </c>
      <c r="C5" s="11">
        <v>9.4881261632999994E-2</v>
      </c>
      <c r="D5" s="11">
        <v>0.89</v>
      </c>
      <c r="E5" s="11">
        <v>46.66</v>
      </c>
      <c r="F5" s="11">
        <v>1.93</v>
      </c>
      <c r="G5" s="11">
        <v>0.497</v>
      </c>
      <c r="H5" s="10">
        <v>1</v>
      </c>
      <c r="I5" s="25">
        <f t="shared" si="0"/>
        <v>1.93</v>
      </c>
      <c r="J5" s="25">
        <f t="shared" si="1"/>
        <v>0.497</v>
      </c>
      <c r="K5" s="11">
        <v>112.9</v>
      </c>
      <c r="L5" s="10">
        <f t="shared" si="2"/>
        <v>0.32834767536152032</v>
      </c>
      <c r="M5">
        <f t="shared" si="3"/>
        <v>405</v>
      </c>
      <c r="N5">
        <f t="shared" si="4"/>
        <v>2</v>
      </c>
      <c r="O5">
        <f t="shared" si="5"/>
        <v>0.4</v>
      </c>
    </row>
    <row r="6" spans="1:15">
      <c r="A6" s="23" t="s">
        <v>68</v>
      </c>
      <c r="B6" s="10">
        <v>1400</v>
      </c>
      <c r="C6" s="11">
        <v>0.30765771079100002</v>
      </c>
      <c r="D6" s="11">
        <v>0.89</v>
      </c>
      <c r="E6" s="11">
        <v>46.66</v>
      </c>
      <c r="F6" s="11">
        <v>1.93</v>
      </c>
      <c r="G6" s="11">
        <v>0.497</v>
      </c>
      <c r="H6" s="10">
        <v>1</v>
      </c>
      <c r="I6" s="25">
        <f t="shared" si="0"/>
        <v>1.93</v>
      </c>
      <c r="J6" s="25">
        <f t="shared" si="1"/>
        <v>0.497</v>
      </c>
      <c r="K6" s="11">
        <v>365.9</v>
      </c>
      <c r="L6" s="10">
        <f t="shared" si="2"/>
        <v>1.0646854015918479</v>
      </c>
      <c r="M6">
        <f t="shared" si="3"/>
        <v>1313</v>
      </c>
      <c r="N6">
        <f t="shared" si="4"/>
        <v>6</v>
      </c>
      <c r="O6">
        <f t="shared" si="5"/>
        <v>1.4</v>
      </c>
    </row>
    <row r="7" spans="1:15">
      <c r="A7" s="23" t="s">
        <v>68</v>
      </c>
      <c r="B7" s="10">
        <v>5300</v>
      </c>
      <c r="C7" s="11">
        <v>0.53646562321000002</v>
      </c>
      <c r="D7" s="11">
        <v>0.5</v>
      </c>
      <c r="E7" s="11">
        <v>46.66</v>
      </c>
      <c r="F7" s="11">
        <v>0.6</v>
      </c>
      <c r="G7" s="11">
        <v>0.13500000000000001</v>
      </c>
      <c r="H7" s="10">
        <v>1</v>
      </c>
      <c r="I7" s="25">
        <f t="shared" si="0"/>
        <v>0.6</v>
      </c>
      <c r="J7" s="25">
        <f t="shared" si="1"/>
        <v>0.13500000000000001</v>
      </c>
      <c r="K7" s="11">
        <v>358.5</v>
      </c>
      <c r="L7" s="10">
        <f t="shared" si="2"/>
        <v>1.0429785824574416</v>
      </c>
      <c r="M7">
        <f t="shared" si="3"/>
        <v>1286</v>
      </c>
      <c r="N7">
        <f t="shared" si="4"/>
        <v>2</v>
      </c>
      <c r="O7">
        <f t="shared" si="5"/>
        <v>0.4</v>
      </c>
    </row>
    <row r="8" spans="1:15">
      <c r="A8" s="23" t="s">
        <v>68</v>
      </c>
      <c r="B8" s="10">
        <v>5300</v>
      </c>
      <c r="C8" s="11">
        <v>5.2544294544299999E-2</v>
      </c>
      <c r="D8" s="11">
        <v>0.5</v>
      </c>
      <c r="E8" s="11">
        <v>46.66</v>
      </c>
      <c r="F8" s="11">
        <v>0.6</v>
      </c>
      <c r="G8" s="11">
        <v>0.13500000000000001</v>
      </c>
      <c r="H8" s="10">
        <v>1</v>
      </c>
      <c r="I8" s="25">
        <f t="shared" si="0"/>
        <v>0.6</v>
      </c>
      <c r="J8" s="25">
        <f t="shared" si="1"/>
        <v>0.13500000000000001</v>
      </c>
      <c r="K8" s="11">
        <v>35.1</v>
      </c>
      <c r="L8" s="10">
        <f t="shared" si="2"/>
        <v>0.10215486597654323</v>
      </c>
      <c r="M8">
        <f t="shared" si="3"/>
        <v>126</v>
      </c>
      <c r="N8">
        <f t="shared" si="4"/>
        <v>0</v>
      </c>
      <c r="O8">
        <f t="shared" si="5"/>
        <v>0</v>
      </c>
    </row>
    <row r="9" spans="1:15">
      <c r="A9" s="23" t="s">
        <v>68</v>
      </c>
      <c r="B9" s="10">
        <v>5400</v>
      </c>
      <c r="C9" s="11">
        <v>6.6175237716000002E-3</v>
      </c>
      <c r="D9" s="11">
        <v>1</v>
      </c>
      <c r="E9" s="11">
        <v>46.66</v>
      </c>
      <c r="F9" s="11">
        <v>0</v>
      </c>
      <c r="G9" s="11">
        <v>0</v>
      </c>
      <c r="H9" s="10">
        <v>1</v>
      </c>
      <c r="I9" s="25">
        <f t="shared" si="0"/>
        <v>0</v>
      </c>
      <c r="J9" s="25">
        <f t="shared" si="1"/>
        <v>0</v>
      </c>
      <c r="K9" s="11">
        <v>8.8000000000000007</v>
      </c>
      <c r="L9" s="10">
        <f t="shared" si="2"/>
        <v>2.5731138265237999E-2</v>
      </c>
      <c r="M9">
        <f t="shared" si="3"/>
        <v>32</v>
      </c>
      <c r="N9">
        <f t="shared" si="4"/>
        <v>0</v>
      </c>
      <c r="O9">
        <f t="shared" si="5"/>
        <v>0</v>
      </c>
    </row>
    <row r="10" spans="1:15">
      <c r="A10" s="23" t="s">
        <v>68</v>
      </c>
      <c r="B10" s="10">
        <v>1400</v>
      </c>
      <c r="C10" s="11">
        <v>1.4687227708E-2</v>
      </c>
      <c r="D10" s="11">
        <v>0.89</v>
      </c>
      <c r="E10" s="11">
        <v>46.66</v>
      </c>
      <c r="F10" s="11">
        <v>1.93</v>
      </c>
      <c r="G10" s="11">
        <v>0.497</v>
      </c>
      <c r="H10" s="10">
        <v>1</v>
      </c>
      <c r="I10" s="25">
        <f t="shared" si="0"/>
        <v>1.93</v>
      </c>
      <c r="J10" s="25">
        <f t="shared" si="1"/>
        <v>0.497</v>
      </c>
      <c r="K10" s="11">
        <v>17.5</v>
      </c>
      <c r="L10" s="10">
        <f t="shared" si="2"/>
        <v>5.0826864993433259E-2</v>
      </c>
      <c r="M10">
        <f t="shared" si="3"/>
        <v>63</v>
      </c>
      <c r="N10">
        <f t="shared" si="4"/>
        <v>0</v>
      </c>
      <c r="O10">
        <f t="shared" si="5"/>
        <v>0.1</v>
      </c>
    </row>
    <row r="11" spans="1:15">
      <c r="A11" s="23" t="s">
        <v>68</v>
      </c>
      <c r="B11" s="10">
        <v>4370</v>
      </c>
      <c r="C11" s="11">
        <v>0.13554634232900001</v>
      </c>
      <c r="D11" s="11">
        <v>0.25800000000000001</v>
      </c>
      <c r="E11" s="11">
        <v>46.66</v>
      </c>
      <c r="F11" s="11">
        <v>0.7</v>
      </c>
      <c r="G11" s="11">
        <v>0.09</v>
      </c>
      <c r="H11" s="10">
        <v>1</v>
      </c>
      <c r="I11" s="25">
        <f t="shared" si="0"/>
        <v>0.7</v>
      </c>
      <c r="J11" s="25">
        <f t="shared" si="1"/>
        <v>0.09</v>
      </c>
      <c r="K11" s="11">
        <v>91.2</v>
      </c>
      <c r="L11" s="10">
        <f t="shared" si="2"/>
        <v>0.13597873516102951</v>
      </c>
      <c r="M11">
        <f t="shared" si="3"/>
        <v>168</v>
      </c>
      <c r="N11">
        <f t="shared" si="4"/>
        <v>0</v>
      </c>
      <c r="O11">
        <f t="shared" si="5"/>
        <v>0</v>
      </c>
    </row>
    <row r="12" spans="1:15">
      <c r="A12" s="23" t="s">
        <v>68</v>
      </c>
      <c r="B12" s="10">
        <v>5400</v>
      </c>
      <c r="C12" s="11">
        <v>0.35130624271200001</v>
      </c>
      <c r="D12" s="11">
        <v>1</v>
      </c>
      <c r="E12" s="11">
        <v>46.66</v>
      </c>
      <c r="F12" s="11">
        <v>0</v>
      </c>
      <c r="G12" s="11">
        <v>0</v>
      </c>
      <c r="H12" s="10">
        <v>1</v>
      </c>
      <c r="I12" s="25">
        <f t="shared" si="0"/>
        <v>0</v>
      </c>
      <c r="J12" s="25">
        <f t="shared" si="1"/>
        <v>0</v>
      </c>
      <c r="K12" s="11">
        <v>469.5</v>
      </c>
      <c r="L12" s="10">
        <f t="shared" si="2"/>
        <v>1.36599577374516</v>
      </c>
      <c r="M12">
        <f t="shared" si="3"/>
        <v>1685</v>
      </c>
      <c r="N12">
        <f t="shared" si="4"/>
        <v>0</v>
      </c>
      <c r="O12">
        <f t="shared" si="5"/>
        <v>0</v>
      </c>
    </row>
    <row r="13" spans="1:15">
      <c r="A13" s="23" t="s">
        <v>68</v>
      </c>
      <c r="B13" s="10">
        <v>4370</v>
      </c>
      <c r="C13" s="11">
        <v>1.25491156209</v>
      </c>
      <c r="D13" s="11">
        <v>0.309</v>
      </c>
      <c r="E13" s="11">
        <v>46.66</v>
      </c>
      <c r="F13" s="11">
        <v>0.7</v>
      </c>
      <c r="G13" s="11">
        <v>0.09</v>
      </c>
      <c r="H13" s="10">
        <v>1</v>
      </c>
      <c r="I13" s="25">
        <f t="shared" si="0"/>
        <v>0.7</v>
      </c>
      <c r="J13" s="25">
        <f t="shared" si="1"/>
        <v>0.09</v>
      </c>
      <c r="K13" s="11">
        <v>2330.4</v>
      </c>
      <c r="L13" s="10">
        <f t="shared" si="2"/>
        <v>1.5077699672933242</v>
      </c>
      <c r="M13">
        <f t="shared" si="3"/>
        <v>1860</v>
      </c>
      <c r="N13">
        <f t="shared" si="4"/>
        <v>3</v>
      </c>
      <c r="O13">
        <f t="shared" si="5"/>
        <v>0.4</v>
      </c>
    </row>
    <row r="14" spans="1:15">
      <c r="A14" s="23" t="s">
        <v>68</v>
      </c>
      <c r="B14" s="10">
        <v>5400</v>
      </c>
      <c r="C14" s="11">
        <v>8.4883879219099997E-2</v>
      </c>
      <c r="D14" s="11">
        <v>1</v>
      </c>
      <c r="E14" s="11">
        <v>46.66</v>
      </c>
      <c r="F14" s="11">
        <v>0</v>
      </c>
      <c r="G14" s="11">
        <v>0</v>
      </c>
      <c r="H14" s="10">
        <v>1</v>
      </c>
      <c r="I14" s="25">
        <f t="shared" si="0"/>
        <v>0</v>
      </c>
      <c r="J14" s="25">
        <f t="shared" si="1"/>
        <v>0</v>
      </c>
      <c r="K14" s="11">
        <v>113.4</v>
      </c>
      <c r="L14" s="10">
        <f t="shared" si="2"/>
        <v>0.33005681703026712</v>
      </c>
      <c r="M14">
        <f t="shared" si="3"/>
        <v>407</v>
      </c>
      <c r="N14">
        <f t="shared" si="4"/>
        <v>0</v>
      </c>
      <c r="O14">
        <f t="shared" si="5"/>
        <v>0</v>
      </c>
    </row>
    <row r="15" spans="1:15">
      <c r="A15" s="23" t="s">
        <v>68</v>
      </c>
      <c r="B15" s="10">
        <v>5300</v>
      </c>
      <c r="C15" s="11">
        <v>0.25203963923099998</v>
      </c>
      <c r="D15" s="11">
        <v>0.5</v>
      </c>
      <c r="E15" s="11">
        <v>46.66</v>
      </c>
      <c r="F15" s="11">
        <v>0.6</v>
      </c>
      <c r="G15" s="11">
        <v>0.13500000000000001</v>
      </c>
      <c r="H15" s="10">
        <v>1</v>
      </c>
      <c r="I15" s="25">
        <f t="shared" si="0"/>
        <v>0.6</v>
      </c>
      <c r="J15" s="25">
        <f t="shared" si="1"/>
        <v>0.13500000000000001</v>
      </c>
      <c r="K15" s="11">
        <v>168.4</v>
      </c>
      <c r="L15" s="10">
        <f t="shared" si="2"/>
        <v>0.49000706527160243</v>
      </c>
      <c r="M15">
        <f t="shared" si="3"/>
        <v>604</v>
      </c>
      <c r="N15">
        <f t="shared" si="4"/>
        <v>1</v>
      </c>
      <c r="O15">
        <f t="shared" si="5"/>
        <v>0.2</v>
      </c>
    </row>
    <row r="16" spans="1:15">
      <c r="A16" s="23" t="s">
        <v>68</v>
      </c>
      <c r="B16" s="10">
        <v>4370</v>
      </c>
      <c r="C16" s="11">
        <v>5.9035074360400001E-2</v>
      </c>
      <c r="D16" s="11">
        <v>0.25800000000000001</v>
      </c>
      <c r="E16" s="11">
        <v>46.66</v>
      </c>
      <c r="F16" s="11">
        <v>0.7</v>
      </c>
      <c r="G16" s="11">
        <v>0.09</v>
      </c>
      <c r="H16" s="10">
        <v>1</v>
      </c>
      <c r="I16" s="25">
        <f t="shared" si="0"/>
        <v>0.7</v>
      </c>
      <c r="J16" s="25">
        <f t="shared" si="1"/>
        <v>0.09</v>
      </c>
      <c r="K16" s="11">
        <v>20.399999999999999</v>
      </c>
      <c r="L16" s="10">
        <f t="shared" si="2"/>
        <v>5.9223396247609673E-2</v>
      </c>
      <c r="M16">
        <f t="shared" si="3"/>
        <v>73</v>
      </c>
      <c r="N16">
        <f t="shared" si="4"/>
        <v>0</v>
      </c>
      <c r="O16">
        <f t="shared" si="5"/>
        <v>0</v>
      </c>
    </row>
    <row r="17" spans="1:15">
      <c r="A17" s="23" t="s">
        <v>68</v>
      </c>
      <c r="B17" s="10">
        <v>5300</v>
      </c>
      <c r="C17" s="11">
        <v>1.2404365939199999</v>
      </c>
      <c r="D17" s="11">
        <v>0.5</v>
      </c>
      <c r="E17" s="11">
        <v>46.66</v>
      </c>
      <c r="F17" s="11">
        <v>0.6</v>
      </c>
      <c r="G17" s="11">
        <v>0.13500000000000001</v>
      </c>
      <c r="H17" s="10">
        <v>1</v>
      </c>
      <c r="I17" s="25">
        <f t="shared" si="0"/>
        <v>0.6</v>
      </c>
      <c r="J17" s="25">
        <f t="shared" si="1"/>
        <v>0.13500000000000001</v>
      </c>
      <c r="K17" s="11">
        <v>828.9</v>
      </c>
      <c r="L17" s="10">
        <f t="shared" si="2"/>
        <v>2.4116154780127999</v>
      </c>
      <c r="M17">
        <f t="shared" si="3"/>
        <v>2975</v>
      </c>
      <c r="N17">
        <f t="shared" si="4"/>
        <v>4</v>
      </c>
      <c r="O17">
        <f t="shared" si="5"/>
        <v>0.9</v>
      </c>
    </row>
    <row r="18" spans="1:15">
      <c r="A18" s="23" t="s">
        <v>68</v>
      </c>
      <c r="B18" s="10">
        <v>1400</v>
      </c>
      <c r="C18" s="11">
        <v>0.245215038528</v>
      </c>
      <c r="D18" s="11">
        <v>0.89</v>
      </c>
      <c r="E18" s="11">
        <v>46.66</v>
      </c>
      <c r="F18" s="11">
        <v>1.93</v>
      </c>
      <c r="G18" s="11">
        <v>0.497</v>
      </c>
      <c r="H18" s="10">
        <v>1</v>
      </c>
      <c r="I18" s="25">
        <f t="shared" si="0"/>
        <v>1.93</v>
      </c>
      <c r="J18" s="25">
        <f t="shared" si="1"/>
        <v>0.497</v>
      </c>
      <c r="K18" s="11">
        <v>291.7</v>
      </c>
      <c r="L18" s="10">
        <f t="shared" si="2"/>
        <v>0.84859524924730556</v>
      </c>
      <c r="M18">
        <f t="shared" si="3"/>
        <v>1047</v>
      </c>
      <c r="N18">
        <f t="shared" si="4"/>
        <v>4</v>
      </c>
      <c r="O18">
        <f t="shared" si="5"/>
        <v>1.1000000000000001</v>
      </c>
    </row>
    <row r="19" spans="1:15">
      <c r="A19" s="23" t="s">
        <v>68</v>
      </c>
      <c r="B19" s="10">
        <v>5400</v>
      </c>
      <c r="C19" s="11">
        <v>8.0542598969299994E-2</v>
      </c>
      <c r="D19" s="11">
        <v>1</v>
      </c>
      <c r="E19" s="11">
        <v>46.66</v>
      </c>
      <c r="F19" s="11">
        <v>0</v>
      </c>
      <c r="G19" s="11">
        <v>0</v>
      </c>
      <c r="H19" s="10">
        <v>1</v>
      </c>
      <c r="I19" s="25">
        <f t="shared" si="0"/>
        <v>0</v>
      </c>
      <c r="J19" s="25">
        <f t="shared" si="1"/>
        <v>0</v>
      </c>
      <c r="K19" s="11">
        <v>107.6</v>
      </c>
      <c r="L19" s="10">
        <f t="shared" si="2"/>
        <v>0.31317647232562812</v>
      </c>
      <c r="M19">
        <f t="shared" si="3"/>
        <v>386</v>
      </c>
      <c r="N19">
        <f t="shared" si="4"/>
        <v>0</v>
      </c>
      <c r="O19">
        <f t="shared" si="5"/>
        <v>0</v>
      </c>
    </row>
    <row r="20" spans="1:15">
      <c r="A20" s="23" t="s">
        <v>68</v>
      </c>
      <c r="B20" s="10">
        <v>5400</v>
      </c>
      <c r="C20" s="11">
        <v>0.135106884989</v>
      </c>
      <c r="D20" s="11">
        <v>1</v>
      </c>
      <c r="E20" s="11">
        <v>46.66</v>
      </c>
      <c r="F20" s="11">
        <v>0</v>
      </c>
      <c r="G20" s="11">
        <v>0</v>
      </c>
      <c r="H20" s="10">
        <v>1</v>
      </c>
      <c r="I20" s="25">
        <f t="shared" si="0"/>
        <v>0</v>
      </c>
      <c r="J20" s="25">
        <f t="shared" si="1"/>
        <v>0</v>
      </c>
      <c r="K20" s="11">
        <v>180.6</v>
      </c>
      <c r="L20" s="10">
        <f t="shared" si="2"/>
        <v>0.52534060446556163</v>
      </c>
      <c r="M20">
        <f t="shared" si="3"/>
        <v>648</v>
      </c>
      <c r="N20">
        <f t="shared" si="4"/>
        <v>0</v>
      </c>
      <c r="O20">
        <f t="shared" si="5"/>
        <v>0</v>
      </c>
    </row>
    <row r="21" spans="1:15">
      <c r="A21" s="23" t="s">
        <v>68</v>
      </c>
      <c r="B21" s="10">
        <v>5300</v>
      </c>
      <c r="C21" s="11">
        <v>4.2513180191099996E-3</v>
      </c>
      <c r="D21" s="11">
        <v>0.5</v>
      </c>
      <c r="E21" s="11">
        <v>46.66</v>
      </c>
      <c r="F21" s="11">
        <v>0.6</v>
      </c>
      <c r="G21" s="11">
        <v>0.13500000000000001</v>
      </c>
      <c r="H21" s="10">
        <v>1</v>
      </c>
      <c r="I21" s="25">
        <f t="shared" si="0"/>
        <v>0.6</v>
      </c>
      <c r="J21" s="25">
        <f t="shared" si="1"/>
        <v>0.13500000000000001</v>
      </c>
      <c r="K21" s="11">
        <v>2.8</v>
      </c>
      <c r="L21" s="10">
        <f t="shared" si="2"/>
        <v>8.2652707821530228E-3</v>
      </c>
      <c r="M21">
        <f t="shared" si="3"/>
        <v>10</v>
      </c>
      <c r="N21">
        <f t="shared" si="4"/>
        <v>0</v>
      </c>
      <c r="O21">
        <f t="shared" si="5"/>
        <v>0</v>
      </c>
    </row>
    <row r="22" spans="1:15">
      <c r="A22" s="23" t="s">
        <v>68</v>
      </c>
      <c r="B22" s="10">
        <v>1400</v>
      </c>
      <c r="C22" s="11">
        <v>2.0504684275100001E-2</v>
      </c>
      <c r="D22" s="11">
        <v>0.89</v>
      </c>
      <c r="E22" s="11">
        <v>46.66</v>
      </c>
      <c r="F22" s="11">
        <v>1.93</v>
      </c>
      <c r="G22" s="11">
        <v>0.497</v>
      </c>
      <c r="H22" s="10">
        <v>1</v>
      </c>
      <c r="I22" s="25">
        <f t="shared" si="0"/>
        <v>1.93</v>
      </c>
      <c r="J22" s="25">
        <f t="shared" si="1"/>
        <v>0.497</v>
      </c>
      <c r="K22" s="11">
        <v>24.4</v>
      </c>
      <c r="L22" s="10">
        <f t="shared" si="2"/>
        <v>7.0958852147148976E-2</v>
      </c>
      <c r="M22">
        <f t="shared" si="3"/>
        <v>88</v>
      </c>
      <c r="N22">
        <f t="shared" si="4"/>
        <v>0</v>
      </c>
      <c r="O22">
        <f t="shared" si="5"/>
        <v>0.1</v>
      </c>
    </row>
    <row r="23" spans="1:15">
      <c r="A23" s="23" t="s">
        <v>68</v>
      </c>
      <c r="B23" s="10">
        <v>5400</v>
      </c>
      <c r="C23" s="11">
        <v>0.181264616006</v>
      </c>
      <c r="D23" s="11">
        <v>1</v>
      </c>
      <c r="E23" s="11">
        <v>46.66</v>
      </c>
      <c r="F23" s="11">
        <v>0</v>
      </c>
      <c r="G23" s="11">
        <v>0</v>
      </c>
      <c r="H23" s="10">
        <v>1</v>
      </c>
      <c r="I23" s="25">
        <f t="shared" si="0"/>
        <v>0</v>
      </c>
      <c r="J23" s="25">
        <f t="shared" si="1"/>
        <v>0</v>
      </c>
      <c r="K23" s="11">
        <v>242.3</v>
      </c>
      <c r="L23" s="10">
        <f t="shared" si="2"/>
        <v>0.7048172485699965</v>
      </c>
      <c r="M23">
        <f t="shared" si="3"/>
        <v>869</v>
      </c>
      <c r="N23">
        <f t="shared" si="4"/>
        <v>0</v>
      </c>
      <c r="O23">
        <f t="shared" si="5"/>
        <v>0</v>
      </c>
    </row>
    <row r="24" spans="1:15">
      <c r="A24" s="23" t="s">
        <v>68</v>
      </c>
      <c r="B24" s="10">
        <v>4370</v>
      </c>
      <c r="C24" s="11">
        <v>5.4647512333000003E-3</v>
      </c>
      <c r="D24" s="11">
        <v>0.25800000000000001</v>
      </c>
      <c r="E24" s="11">
        <v>46.66</v>
      </c>
      <c r="F24" s="11">
        <v>0.7</v>
      </c>
      <c r="G24" s="11">
        <v>0.09</v>
      </c>
      <c r="H24" s="10">
        <v>1</v>
      </c>
      <c r="I24" s="25">
        <f t="shared" si="0"/>
        <v>0.7</v>
      </c>
      <c r="J24" s="25">
        <f t="shared" si="1"/>
        <v>0.09</v>
      </c>
      <c r="K24" s="11">
        <v>1.9</v>
      </c>
      <c r="L24" s="10">
        <f t="shared" si="2"/>
        <v>5.4821837897342275E-3</v>
      </c>
      <c r="M24">
        <f t="shared" si="3"/>
        <v>7</v>
      </c>
      <c r="N24">
        <f t="shared" si="4"/>
        <v>0</v>
      </c>
      <c r="O24">
        <f t="shared" si="5"/>
        <v>0</v>
      </c>
    </row>
    <row r="25" spans="1:15">
      <c r="A25" s="23" t="s">
        <v>68</v>
      </c>
      <c r="B25" s="10">
        <v>5400</v>
      </c>
      <c r="C25" s="11">
        <v>7.5820714985E-5</v>
      </c>
      <c r="D25" s="11">
        <v>1</v>
      </c>
      <c r="E25" s="11">
        <v>46.66</v>
      </c>
      <c r="F25" s="11">
        <v>0</v>
      </c>
      <c r="G25" s="11">
        <v>0</v>
      </c>
      <c r="H25" s="10">
        <v>1</v>
      </c>
      <c r="I25" s="25">
        <f t="shared" si="0"/>
        <v>0</v>
      </c>
      <c r="J25" s="25">
        <f t="shared" si="1"/>
        <v>0</v>
      </c>
      <c r="K25" s="11">
        <v>7.4</v>
      </c>
      <c r="L25" s="10">
        <f t="shared" si="2"/>
        <v>2.9481621343334163E-4</v>
      </c>
      <c r="M25">
        <f t="shared" si="3"/>
        <v>0</v>
      </c>
      <c r="N25">
        <f t="shared" si="4"/>
        <v>0</v>
      </c>
      <c r="O25">
        <f t="shared" si="5"/>
        <v>0</v>
      </c>
    </row>
    <row r="26" spans="1:15">
      <c r="A26" s="23" t="s">
        <v>68</v>
      </c>
      <c r="B26" s="10">
        <v>5400</v>
      </c>
      <c r="C26" s="11">
        <v>0.13220502916099999</v>
      </c>
      <c r="D26" s="11">
        <v>1</v>
      </c>
      <c r="E26" s="11">
        <v>46.66</v>
      </c>
      <c r="F26" s="11">
        <v>0</v>
      </c>
      <c r="G26" s="11">
        <v>0</v>
      </c>
      <c r="H26" s="10">
        <v>1</v>
      </c>
      <c r="I26" s="25">
        <f t="shared" si="0"/>
        <v>0</v>
      </c>
      <c r="J26" s="25">
        <f t="shared" si="1"/>
        <v>0</v>
      </c>
      <c r="K26" s="11">
        <v>176.7</v>
      </c>
      <c r="L26" s="10">
        <f t="shared" si="2"/>
        <v>0.51405722172102164</v>
      </c>
      <c r="M26">
        <f t="shared" si="3"/>
        <v>634</v>
      </c>
      <c r="N26">
        <f t="shared" si="4"/>
        <v>0</v>
      </c>
      <c r="O26">
        <f t="shared" si="5"/>
        <v>0</v>
      </c>
    </row>
    <row r="27" spans="1:15">
      <c r="A27" s="23" t="s">
        <v>68</v>
      </c>
      <c r="B27" s="10">
        <v>5400</v>
      </c>
      <c r="C27" s="11">
        <v>4.1686122159700002E-2</v>
      </c>
      <c r="D27" s="11">
        <v>1</v>
      </c>
      <c r="E27" s="11">
        <v>46.66</v>
      </c>
      <c r="F27" s="11">
        <v>0</v>
      </c>
      <c r="G27" s="11">
        <v>0</v>
      </c>
      <c r="H27" s="10">
        <v>1</v>
      </c>
      <c r="I27" s="25">
        <f t="shared" si="0"/>
        <v>0</v>
      </c>
      <c r="J27" s="25">
        <f t="shared" si="1"/>
        <v>0</v>
      </c>
      <c r="K27" s="11">
        <v>56.5</v>
      </c>
      <c r="L27" s="10">
        <f t="shared" si="2"/>
        <v>0.16208953833096681</v>
      </c>
      <c r="M27">
        <f t="shared" si="3"/>
        <v>200</v>
      </c>
      <c r="N27">
        <f t="shared" si="4"/>
        <v>0</v>
      </c>
      <c r="O27">
        <f t="shared" si="5"/>
        <v>0</v>
      </c>
    </row>
    <row r="28" spans="1:15">
      <c r="A28" s="23" t="s">
        <v>68</v>
      </c>
      <c r="B28" s="10">
        <v>5400</v>
      </c>
      <c r="C28" s="11">
        <v>1.95209373422E-2</v>
      </c>
      <c r="D28" s="11">
        <v>1</v>
      </c>
      <c r="E28" s="11">
        <v>46.66</v>
      </c>
      <c r="F28" s="11">
        <v>0</v>
      </c>
      <c r="G28" s="11">
        <v>0</v>
      </c>
      <c r="H28" s="10">
        <v>1</v>
      </c>
      <c r="I28" s="25">
        <f t="shared" si="0"/>
        <v>0</v>
      </c>
      <c r="J28" s="25">
        <f t="shared" si="1"/>
        <v>0</v>
      </c>
      <c r="K28" s="11">
        <v>26.1</v>
      </c>
      <c r="L28" s="10">
        <f t="shared" si="2"/>
        <v>7.5903911365587662E-2</v>
      </c>
      <c r="M28">
        <f t="shared" si="3"/>
        <v>94</v>
      </c>
      <c r="N28">
        <f t="shared" si="4"/>
        <v>0</v>
      </c>
      <c r="O28">
        <f t="shared" si="5"/>
        <v>0</v>
      </c>
    </row>
    <row r="29" spans="1:15">
      <c r="A29" s="23" t="s">
        <v>68</v>
      </c>
      <c r="B29" s="10">
        <v>5400</v>
      </c>
      <c r="C29" s="11">
        <v>8.7803366357200006E-3</v>
      </c>
      <c r="D29" s="11">
        <v>1</v>
      </c>
      <c r="E29" s="11">
        <v>46.66</v>
      </c>
      <c r="F29" s="11">
        <v>0</v>
      </c>
      <c r="G29" s="11">
        <v>0</v>
      </c>
      <c r="H29" s="10">
        <v>1</v>
      </c>
      <c r="I29" s="25">
        <f t="shared" si="0"/>
        <v>0</v>
      </c>
      <c r="J29" s="25">
        <f t="shared" si="1"/>
        <v>0</v>
      </c>
      <c r="K29" s="11">
        <v>11.7</v>
      </c>
      <c r="L29" s="10">
        <f t="shared" si="2"/>
        <v>3.4140875618557935E-2</v>
      </c>
      <c r="M29">
        <f t="shared" si="3"/>
        <v>42</v>
      </c>
      <c r="N29">
        <f t="shared" si="4"/>
        <v>0</v>
      </c>
      <c r="O29">
        <f t="shared" si="5"/>
        <v>0</v>
      </c>
    </row>
    <row r="30" spans="1:15">
      <c r="A30" s="23" t="s">
        <v>68</v>
      </c>
      <c r="B30" s="10">
        <v>5400</v>
      </c>
      <c r="C30" s="11">
        <v>0.106319203475</v>
      </c>
      <c r="D30" s="11">
        <v>1</v>
      </c>
      <c r="E30" s="11">
        <v>46.66</v>
      </c>
      <c r="F30" s="11">
        <v>0</v>
      </c>
      <c r="G30" s="11">
        <v>0</v>
      </c>
      <c r="H30" s="10">
        <v>1</v>
      </c>
      <c r="I30" s="25">
        <f t="shared" si="0"/>
        <v>0</v>
      </c>
      <c r="J30" s="25">
        <f t="shared" si="1"/>
        <v>0</v>
      </c>
      <c r="K30" s="11">
        <v>142.1</v>
      </c>
      <c r="L30" s="10">
        <f t="shared" si="2"/>
        <v>0.41340450284529168</v>
      </c>
      <c r="M30">
        <f t="shared" si="3"/>
        <v>510</v>
      </c>
      <c r="N30">
        <f t="shared" si="4"/>
        <v>0</v>
      </c>
      <c r="O30">
        <f t="shared" si="5"/>
        <v>0</v>
      </c>
    </row>
    <row r="31" spans="1:15">
      <c r="A31" s="23" t="s">
        <v>68</v>
      </c>
      <c r="B31" s="10">
        <v>5400</v>
      </c>
      <c r="C31" s="11">
        <v>8.8809598785600005E-2</v>
      </c>
      <c r="D31" s="11">
        <v>1</v>
      </c>
      <c r="E31" s="11">
        <v>46.66</v>
      </c>
      <c r="F31" s="11">
        <v>0</v>
      </c>
      <c r="G31" s="11">
        <v>0</v>
      </c>
      <c r="H31" s="10">
        <v>1</v>
      </c>
      <c r="I31" s="25">
        <f t="shared" si="0"/>
        <v>0</v>
      </c>
      <c r="J31" s="25">
        <f t="shared" si="1"/>
        <v>0</v>
      </c>
      <c r="K31" s="11">
        <v>122.5</v>
      </c>
      <c r="L31" s="10">
        <f t="shared" si="2"/>
        <v>0.34532132327800796</v>
      </c>
      <c r="M31">
        <f t="shared" si="3"/>
        <v>426</v>
      </c>
      <c r="N31">
        <f t="shared" si="4"/>
        <v>0</v>
      </c>
      <c r="O31">
        <f t="shared" si="5"/>
        <v>0</v>
      </c>
    </row>
    <row r="32" spans="1:15">
      <c r="A32" s="23" t="s">
        <v>68</v>
      </c>
      <c r="B32" s="10">
        <v>5400</v>
      </c>
      <c r="C32" s="11">
        <v>8.56331523275E-3</v>
      </c>
      <c r="D32" s="11">
        <v>1</v>
      </c>
      <c r="E32" s="11">
        <v>46.66</v>
      </c>
      <c r="F32" s="11">
        <v>0</v>
      </c>
      <c r="G32" s="11">
        <v>0</v>
      </c>
      <c r="H32" s="10">
        <v>1</v>
      </c>
      <c r="I32" s="25">
        <f t="shared" si="0"/>
        <v>0</v>
      </c>
      <c r="J32" s="25">
        <f t="shared" si="1"/>
        <v>0</v>
      </c>
      <c r="K32" s="11">
        <v>11.4</v>
      </c>
      <c r="L32" s="10">
        <f t="shared" si="2"/>
        <v>3.3297024063342916E-2</v>
      </c>
      <c r="M32">
        <f t="shared" si="3"/>
        <v>41</v>
      </c>
      <c r="N32">
        <f t="shared" si="4"/>
        <v>0</v>
      </c>
      <c r="O32">
        <f t="shared" si="5"/>
        <v>0</v>
      </c>
    </row>
    <row r="33" spans="1:15">
      <c r="A33" s="23" t="s">
        <v>68</v>
      </c>
      <c r="B33" s="10">
        <v>5400</v>
      </c>
      <c r="C33" s="11">
        <v>1.8563641854599999E-3</v>
      </c>
      <c r="D33" s="11">
        <v>1</v>
      </c>
      <c r="E33" s="11">
        <v>46.66</v>
      </c>
      <c r="F33" s="11">
        <v>0</v>
      </c>
      <c r="G33" s="11">
        <v>0</v>
      </c>
      <c r="H33" s="10">
        <v>1</v>
      </c>
      <c r="I33" s="25">
        <f t="shared" si="0"/>
        <v>0</v>
      </c>
      <c r="J33" s="25">
        <f t="shared" si="1"/>
        <v>0</v>
      </c>
      <c r="K33" s="11">
        <v>2.5</v>
      </c>
      <c r="L33" s="10">
        <f t="shared" si="2"/>
        <v>7.2181627411302988E-3</v>
      </c>
      <c r="M33">
        <f t="shared" si="3"/>
        <v>9</v>
      </c>
      <c r="N33">
        <f t="shared" si="4"/>
        <v>0</v>
      </c>
      <c r="O33">
        <f t="shared" si="5"/>
        <v>0</v>
      </c>
    </row>
    <row r="34" spans="1:15">
      <c r="A34" s="23" t="s">
        <v>68</v>
      </c>
      <c r="B34" s="10">
        <v>5400</v>
      </c>
      <c r="C34" s="11">
        <v>8.5106841981400005E-2</v>
      </c>
      <c r="D34" s="11">
        <v>1</v>
      </c>
      <c r="E34" s="11">
        <v>46.66</v>
      </c>
      <c r="F34" s="11">
        <v>0</v>
      </c>
      <c r="G34" s="11">
        <v>0</v>
      </c>
      <c r="H34" s="10">
        <v>1</v>
      </c>
      <c r="I34" s="25">
        <f t="shared" si="0"/>
        <v>0</v>
      </c>
      <c r="J34" s="25">
        <f t="shared" si="1"/>
        <v>0</v>
      </c>
      <c r="K34" s="11">
        <v>113.7</v>
      </c>
      <c r="L34" s="10">
        <f t="shared" si="2"/>
        <v>0.33092377057101036</v>
      </c>
      <c r="M34">
        <f t="shared" si="3"/>
        <v>408</v>
      </c>
      <c r="N34">
        <f t="shared" si="4"/>
        <v>0</v>
      </c>
      <c r="O34">
        <f t="shared" si="5"/>
        <v>0</v>
      </c>
    </row>
    <row r="35" spans="1:15">
      <c r="A35" s="23" t="s">
        <v>68</v>
      </c>
      <c r="B35" s="10">
        <v>5400</v>
      </c>
      <c r="C35" s="11">
        <v>6.2928735590099996E-2</v>
      </c>
      <c r="D35" s="11">
        <v>1</v>
      </c>
      <c r="E35" s="11">
        <v>46.66</v>
      </c>
      <c r="F35" s="11">
        <v>0</v>
      </c>
      <c r="G35" s="11">
        <v>0</v>
      </c>
      <c r="H35" s="10">
        <v>1</v>
      </c>
      <c r="I35" s="25">
        <f t="shared" si="0"/>
        <v>0</v>
      </c>
      <c r="J35" s="25">
        <f t="shared" si="1"/>
        <v>0</v>
      </c>
      <c r="K35" s="11">
        <v>100.8</v>
      </c>
      <c r="L35" s="10">
        <f t="shared" si="2"/>
        <v>0.24468790021950548</v>
      </c>
      <c r="M35">
        <f t="shared" si="3"/>
        <v>302</v>
      </c>
      <c r="N35">
        <f t="shared" si="4"/>
        <v>0</v>
      </c>
      <c r="O35">
        <f t="shared" si="5"/>
        <v>0</v>
      </c>
    </row>
    <row r="36" spans="1:15">
      <c r="A36" s="23" t="s">
        <v>68</v>
      </c>
      <c r="B36" s="10">
        <v>5400</v>
      </c>
      <c r="C36" s="11">
        <v>4.7088232049600004E-3</v>
      </c>
      <c r="D36" s="11">
        <v>1</v>
      </c>
      <c r="E36" s="11">
        <v>46.66</v>
      </c>
      <c r="F36" s="11">
        <v>0</v>
      </c>
      <c r="G36" s="11">
        <v>0</v>
      </c>
      <c r="H36" s="10">
        <v>1</v>
      </c>
      <c r="I36" s="25">
        <f t="shared" si="0"/>
        <v>0</v>
      </c>
      <c r="J36" s="25">
        <f t="shared" si="1"/>
        <v>0</v>
      </c>
      <c r="K36" s="11">
        <v>6.3</v>
      </c>
      <c r="L36" s="10">
        <f t="shared" si="2"/>
        <v>1.8309474228619466E-2</v>
      </c>
      <c r="M36">
        <f t="shared" si="3"/>
        <v>23</v>
      </c>
      <c r="N36">
        <f t="shared" si="4"/>
        <v>0</v>
      </c>
      <c r="O36">
        <f t="shared" si="5"/>
        <v>0</v>
      </c>
    </row>
    <row r="37" spans="1:15">
      <c r="A37" s="23" t="s">
        <v>68</v>
      </c>
      <c r="B37" s="10">
        <v>5400</v>
      </c>
      <c r="C37" s="11">
        <v>1.5938166728999999E-2</v>
      </c>
      <c r="D37" s="11">
        <v>1</v>
      </c>
      <c r="E37" s="11">
        <v>46.66</v>
      </c>
      <c r="F37" s="11">
        <v>0</v>
      </c>
      <c r="G37" s="11">
        <v>0</v>
      </c>
      <c r="H37" s="10">
        <v>1</v>
      </c>
      <c r="I37" s="25">
        <f t="shared" si="0"/>
        <v>0</v>
      </c>
      <c r="J37" s="25">
        <f t="shared" si="1"/>
        <v>0</v>
      </c>
      <c r="K37" s="11">
        <v>30.8</v>
      </c>
      <c r="L37" s="10">
        <f t="shared" si="2"/>
        <v>6.1972904964594989E-2</v>
      </c>
      <c r="M37">
        <f t="shared" si="3"/>
        <v>76</v>
      </c>
      <c r="N37">
        <f t="shared" si="4"/>
        <v>0</v>
      </c>
      <c r="O37">
        <f t="shared" si="5"/>
        <v>0</v>
      </c>
    </row>
    <row r="38" spans="1:15">
      <c r="A38" s="23" t="s">
        <v>68</v>
      </c>
      <c r="B38" s="10">
        <v>5400</v>
      </c>
      <c r="C38" s="11">
        <v>0.10059702558899999</v>
      </c>
      <c r="D38" s="11">
        <v>1</v>
      </c>
      <c r="E38" s="11">
        <v>46.66</v>
      </c>
      <c r="F38" s="11">
        <v>0</v>
      </c>
      <c r="G38" s="11">
        <v>0</v>
      </c>
      <c r="H38" s="10">
        <v>1</v>
      </c>
      <c r="I38" s="25">
        <f t="shared" si="0"/>
        <v>0</v>
      </c>
      <c r="J38" s="25">
        <f t="shared" si="1"/>
        <v>0</v>
      </c>
      <c r="K38" s="11">
        <v>174.4</v>
      </c>
      <c r="L38" s="10">
        <f t="shared" si="2"/>
        <v>0.39115476783189496</v>
      </c>
      <c r="M38">
        <f t="shared" si="3"/>
        <v>482</v>
      </c>
      <c r="N38">
        <f t="shared" si="4"/>
        <v>0</v>
      </c>
      <c r="O38">
        <f t="shared" si="5"/>
        <v>0</v>
      </c>
    </row>
    <row r="39" spans="1:15">
      <c r="A39" s="23" t="s">
        <v>68</v>
      </c>
      <c r="B39" s="10">
        <v>5400</v>
      </c>
      <c r="C39" s="11">
        <v>1.5191393288600001E-3</v>
      </c>
      <c r="D39" s="11">
        <v>1</v>
      </c>
      <c r="E39" s="11">
        <v>46.66</v>
      </c>
      <c r="F39" s="11">
        <v>0</v>
      </c>
      <c r="G39" s="11">
        <v>0</v>
      </c>
      <c r="H39" s="10">
        <v>1</v>
      </c>
      <c r="I39" s="25">
        <f t="shared" si="0"/>
        <v>0</v>
      </c>
      <c r="J39" s="25">
        <f t="shared" si="1"/>
        <v>0</v>
      </c>
      <c r="K39" s="11">
        <v>86.8</v>
      </c>
      <c r="L39" s="10">
        <f t="shared" si="2"/>
        <v>5.9069200903839663E-3</v>
      </c>
      <c r="M39">
        <f t="shared" si="3"/>
        <v>7</v>
      </c>
      <c r="N39">
        <f t="shared" si="4"/>
        <v>0</v>
      </c>
      <c r="O39">
        <f t="shared" si="5"/>
        <v>0</v>
      </c>
    </row>
    <row r="40" spans="1:15">
      <c r="A40" s="23" t="s">
        <v>68</v>
      </c>
      <c r="B40" s="10">
        <v>5400</v>
      </c>
      <c r="C40" s="11">
        <v>0.126247189999</v>
      </c>
      <c r="D40" s="11">
        <v>1</v>
      </c>
      <c r="E40" s="11">
        <v>46.66</v>
      </c>
      <c r="F40" s="11">
        <v>0</v>
      </c>
      <c r="G40" s="11">
        <v>0</v>
      </c>
      <c r="H40" s="10">
        <v>1</v>
      </c>
      <c r="I40" s="25">
        <f t="shared" si="0"/>
        <v>0</v>
      </c>
      <c r="J40" s="25">
        <f t="shared" si="1"/>
        <v>0</v>
      </c>
      <c r="K40" s="11">
        <v>173.5</v>
      </c>
      <c r="L40" s="10">
        <f t="shared" si="2"/>
        <v>0.49089115711277831</v>
      </c>
      <c r="M40">
        <f t="shared" si="3"/>
        <v>606</v>
      </c>
      <c r="N40">
        <f t="shared" si="4"/>
        <v>0</v>
      </c>
      <c r="O40">
        <f t="shared" si="5"/>
        <v>0</v>
      </c>
    </row>
    <row r="41" spans="1:15">
      <c r="A41" s="23" t="s">
        <v>68</v>
      </c>
      <c r="B41" s="10">
        <v>1400</v>
      </c>
      <c r="C41" s="11">
        <v>0.109349174489</v>
      </c>
      <c r="D41" s="11">
        <v>0.89</v>
      </c>
      <c r="E41" s="11">
        <v>46.66</v>
      </c>
      <c r="F41" s="11">
        <v>1.93</v>
      </c>
      <c r="G41" s="11">
        <v>0.497</v>
      </c>
      <c r="H41" s="10">
        <v>1</v>
      </c>
      <c r="I41" s="25">
        <f t="shared" si="0"/>
        <v>1.93</v>
      </c>
      <c r="J41" s="25">
        <f t="shared" si="1"/>
        <v>0.497</v>
      </c>
      <c r="K41" s="11">
        <v>130.69999999999999</v>
      </c>
      <c r="L41" s="10">
        <f t="shared" si="2"/>
        <v>0.37841557572287488</v>
      </c>
      <c r="M41">
        <f t="shared" si="3"/>
        <v>467</v>
      </c>
      <c r="N41">
        <f t="shared" si="4"/>
        <v>2</v>
      </c>
      <c r="O41">
        <f t="shared" si="5"/>
        <v>0.5</v>
      </c>
    </row>
    <row r="42" spans="1:15">
      <c r="A42" s="23" t="s">
        <v>68</v>
      </c>
      <c r="B42" s="10">
        <v>1400</v>
      </c>
      <c r="C42" s="11">
        <v>2.9786841277999999E-2</v>
      </c>
      <c r="D42" s="11">
        <v>0.89</v>
      </c>
      <c r="E42" s="11">
        <v>46.66</v>
      </c>
      <c r="F42" s="11">
        <v>1.93</v>
      </c>
      <c r="G42" s="11">
        <v>0.497</v>
      </c>
      <c r="H42" s="10">
        <v>0</v>
      </c>
      <c r="I42" s="25">
        <f>F42*0.7</f>
        <v>1.351</v>
      </c>
      <c r="J42" s="25">
        <f>G42*0.5</f>
        <v>0.2485</v>
      </c>
      <c r="K42" s="11">
        <v>35.4</v>
      </c>
      <c r="L42" s="10">
        <f t="shared" si="2"/>
        <v>0.10308083937400143</v>
      </c>
      <c r="M42">
        <f t="shared" si="3"/>
        <v>127</v>
      </c>
      <c r="N42">
        <f t="shared" si="4"/>
        <v>0</v>
      </c>
      <c r="O42">
        <f t="shared" si="5"/>
        <v>0.1</v>
      </c>
    </row>
    <row r="43" spans="1:15">
      <c r="A43" s="23" t="s">
        <v>68</v>
      </c>
      <c r="B43" s="10">
        <v>1400</v>
      </c>
      <c r="C43" s="11">
        <v>3.3968482823699998E-2</v>
      </c>
      <c r="D43" s="11">
        <v>0.88800000000000001</v>
      </c>
      <c r="E43" s="11">
        <v>46.66</v>
      </c>
      <c r="F43" s="11">
        <v>1.93</v>
      </c>
      <c r="G43" s="11">
        <v>0.497</v>
      </c>
      <c r="H43" s="10">
        <v>0</v>
      </c>
      <c r="I43" s="25">
        <f t="shared" ref="I43:I48" si="6">F43*0.7</f>
        <v>1.351</v>
      </c>
      <c r="J43" s="25">
        <f t="shared" ref="J43:J48" si="7">G43*0.5</f>
        <v>0.2485</v>
      </c>
      <c r="K43" s="11">
        <v>40.299999999999997</v>
      </c>
      <c r="L43" s="10">
        <f t="shared" si="2"/>
        <v>0.11728773623298429</v>
      </c>
      <c r="M43">
        <f t="shared" si="3"/>
        <v>145</v>
      </c>
      <c r="N43">
        <f t="shared" si="4"/>
        <v>0</v>
      </c>
      <c r="O43">
        <f t="shared" si="5"/>
        <v>0.1</v>
      </c>
    </row>
    <row r="44" spans="1:15">
      <c r="A44" s="23" t="s">
        <v>68</v>
      </c>
      <c r="B44" s="10">
        <v>1400</v>
      </c>
      <c r="C44" s="11">
        <v>7.5462581734199993E-2</v>
      </c>
      <c r="D44" s="11">
        <v>0.88800000000000001</v>
      </c>
      <c r="E44" s="11">
        <v>46.66</v>
      </c>
      <c r="F44" s="11">
        <v>1.93</v>
      </c>
      <c r="G44" s="11">
        <v>0.497</v>
      </c>
      <c r="H44" s="10">
        <v>0</v>
      </c>
      <c r="I44" s="25">
        <f t="shared" si="6"/>
        <v>1.351</v>
      </c>
      <c r="J44" s="25">
        <f t="shared" si="7"/>
        <v>0.2485</v>
      </c>
      <c r="K44" s="11">
        <v>89.6</v>
      </c>
      <c r="L44" s="10">
        <f t="shared" si="2"/>
        <v>0.26056022071511509</v>
      </c>
      <c r="M44">
        <f t="shared" si="3"/>
        <v>321</v>
      </c>
      <c r="N44">
        <f t="shared" si="4"/>
        <v>1</v>
      </c>
      <c r="O44">
        <f t="shared" si="5"/>
        <v>0.2</v>
      </c>
    </row>
    <row r="45" spans="1:15">
      <c r="A45" s="23" t="s">
        <v>68</v>
      </c>
      <c r="B45" s="10">
        <v>1400</v>
      </c>
      <c r="C45" s="11">
        <v>5.1959342576600002E-2</v>
      </c>
      <c r="D45" s="11">
        <v>0.88800000000000001</v>
      </c>
      <c r="E45" s="11">
        <v>46.66</v>
      </c>
      <c r="F45" s="11">
        <v>1.93</v>
      </c>
      <c r="G45" s="11">
        <v>0.497</v>
      </c>
      <c r="H45" s="10">
        <v>0</v>
      </c>
      <c r="I45" s="25">
        <f t="shared" si="6"/>
        <v>1.351</v>
      </c>
      <c r="J45" s="25">
        <f t="shared" si="7"/>
        <v>0.2485</v>
      </c>
      <c r="K45" s="11">
        <v>61.7</v>
      </c>
      <c r="L45" s="10">
        <f t="shared" si="2"/>
        <v>0.17940729642218753</v>
      </c>
      <c r="M45">
        <f t="shared" si="3"/>
        <v>221</v>
      </c>
      <c r="N45">
        <f t="shared" si="4"/>
        <v>1</v>
      </c>
      <c r="O45">
        <f t="shared" si="5"/>
        <v>0.1</v>
      </c>
    </row>
    <row r="46" spans="1:15">
      <c r="A46" s="23" t="s">
        <v>68</v>
      </c>
      <c r="B46" s="10">
        <v>1400</v>
      </c>
      <c r="C46" s="11">
        <v>8.9411882939299997E-2</v>
      </c>
      <c r="D46" s="11">
        <v>0.88800000000000001</v>
      </c>
      <c r="E46" s="11">
        <v>46.66</v>
      </c>
      <c r="F46" s="11">
        <v>1.93</v>
      </c>
      <c r="G46" s="11">
        <v>0.497</v>
      </c>
      <c r="H46" s="10">
        <v>0</v>
      </c>
      <c r="I46" s="25">
        <f t="shared" si="6"/>
        <v>1.351</v>
      </c>
      <c r="J46" s="25">
        <f t="shared" si="7"/>
        <v>0.2485</v>
      </c>
      <c r="K46" s="11">
        <v>106.1</v>
      </c>
      <c r="L46" s="10">
        <f t="shared" si="2"/>
        <v>0.30872492588813255</v>
      </c>
      <c r="M46">
        <f t="shared" si="3"/>
        <v>381</v>
      </c>
      <c r="N46">
        <f t="shared" si="4"/>
        <v>1</v>
      </c>
      <c r="O46">
        <f t="shared" si="5"/>
        <v>0.2</v>
      </c>
    </row>
    <row r="47" spans="1:15">
      <c r="A47" s="23" t="s">
        <v>68</v>
      </c>
      <c r="B47" s="10">
        <v>1400</v>
      </c>
      <c r="C47" s="11">
        <v>5.4490070082300002E-2</v>
      </c>
      <c r="D47" s="11">
        <v>0.88800000000000001</v>
      </c>
      <c r="E47" s="11">
        <v>46.66</v>
      </c>
      <c r="F47" s="11">
        <v>1.93</v>
      </c>
      <c r="G47" s="11">
        <v>0.497</v>
      </c>
      <c r="H47" s="10">
        <v>0</v>
      </c>
      <c r="I47" s="25">
        <f t="shared" si="6"/>
        <v>1.351</v>
      </c>
      <c r="J47" s="25">
        <f t="shared" si="7"/>
        <v>0.2485</v>
      </c>
      <c r="K47" s="11">
        <v>64.7</v>
      </c>
      <c r="L47" s="10">
        <f t="shared" si="2"/>
        <v>0.18814549358296873</v>
      </c>
      <c r="M47">
        <f t="shared" si="3"/>
        <v>232</v>
      </c>
      <c r="N47">
        <f t="shared" si="4"/>
        <v>1</v>
      </c>
      <c r="O47">
        <f t="shared" si="5"/>
        <v>0.1</v>
      </c>
    </row>
    <row r="48" spans="1:15">
      <c r="A48" s="23" t="s">
        <v>68</v>
      </c>
      <c r="B48" s="10">
        <v>1400</v>
      </c>
      <c r="C48" s="11">
        <v>3.9034958801600003E-2</v>
      </c>
      <c r="D48" s="11">
        <v>0.88800000000000001</v>
      </c>
      <c r="E48" s="11">
        <v>46.66</v>
      </c>
      <c r="F48" s="11">
        <v>1.93</v>
      </c>
      <c r="G48" s="11">
        <v>0.497</v>
      </c>
      <c r="H48" s="10">
        <v>0</v>
      </c>
      <c r="I48" s="25">
        <f t="shared" si="6"/>
        <v>1.351</v>
      </c>
      <c r="J48" s="25">
        <f t="shared" si="7"/>
        <v>0.2485</v>
      </c>
      <c r="K48" s="11">
        <v>186.4</v>
      </c>
      <c r="L48" s="10">
        <f t="shared" si="2"/>
        <v>0.13478146714851655</v>
      </c>
      <c r="M48">
        <f t="shared" si="3"/>
        <v>166</v>
      </c>
      <c r="N48">
        <f t="shared" si="4"/>
        <v>0</v>
      </c>
      <c r="O48">
        <f t="shared" si="5"/>
        <v>0.1</v>
      </c>
    </row>
    <row r="49" spans="3:15">
      <c r="C49">
        <f>SUM(C2:C48)</f>
        <v>34.966408101281758</v>
      </c>
      <c r="N49">
        <f>SUM(N2:N48)</f>
        <v>455</v>
      </c>
      <c r="O49">
        <f>SUM(O2:O48)</f>
        <v>116.3</v>
      </c>
    </row>
  </sheetData>
  <sortState ref="A2:I48">
    <sortCondition descending="1" ref="H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10"/>
  <sheetViews>
    <sheetView workbookViewId="0">
      <pane ySplit="1" topLeftCell="A272" activePane="bottomLeft" state="frozen"/>
      <selection pane="bottomLeft" activeCell="L1" sqref="L1:O2"/>
    </sheetView>
  </sheetViews>
  <sheetFormatPr defaultRowHeight="12.75"/>
  <cols>
    <col min="1" max="1" width="13.7109375" style="10" bestFit="1" customWidth="1"/>
    <col min="2" max="2" width="9.7109375" style="10" customWidth="1"/>
    <col min="3" max="3" width="13.710937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7109375" style="10" bestFit="1" customWidth="1"/>
    <col min="9" max="10" width="11.7109375" style="25" customWidth="1"/>
    <col min="11" max="11" width="19.7109375" style="11" customWidth="1"/>
    <col min="12" max="12" width="13.7109375" customWidth="1"/>
    <col min="13" max="13" width="15" customWidth="1"/>
    <col min="14" max="14" width="10.28515625" customWidth="1"/>
  </cols>
  <sheetData>
    <row r="1" spans="1:15" ht="25.5">
      <c r="A1" s="23" t="s">
        <v>67</v>
      </c>
      <c r="B1" s="10" t="s">
        <v>50</v>
      </c>
      <c r="C1" s="12" t="s">
        <v>57</v>
      </c>
      <c r="D1" s="11" t="s">
        <v>52</v>
      </c>
      <c r="E1" s="11" t="s">
        <v>51</v>
      </c>
      <c r="F1" s="11" t="s">
        <v>53</v>
      </c>
      <c r="G1" s="11" t="s">
        <v>54</v>
      </c>
      <c r="H1" s="10" t="s">
        <v>56</v>
      </c>
      <c r="I1" s="24" t="s">
        <v>69</v>
      </c>
      <c r="J1" s="24" t="s">
        <v>70</v>
      </c>
      <c r="K1" s="11" t="s">
        <v>55</v>
      </c>
      <c r="L1" s="26" t="s">
        <v>71</v>
      </c>
      <c r="M1" s="26" t="s">
        <v>72</v>
      </c>
      <c r="N1" s="26" t="s">
        <v>73</v>
      </c>
      <c r="O1" s="26" t="s">
        <v>74</v>
      </c>
    </row>
    <row r="2" spans="1:15">
      <c r="A2" s="23" t="s">
        <v>68</v>
      </c>
      <c r="B2" s="10">
        <v>1920</v>
      </c>
      <c r="C2" s="12">
        <v>2.4786822343999999</v>
      </c>
      <c r="D2" s="11">
        <v>0.23400000000000001</v>
      </c>
      <c r="E2" s="11">
        <v>56.5</v>
      </c>
      <c r="F2" s="11">
        <v>1.2</v>
      </c>
      <c r="G2" s="11">
        <v>7.5999999999999998E-2</v>
      </c>
      <c r="H2" s="10">
        <v>1</v>
      </c>
      <c r="I2" s="25">
        <f>F2</f>
        <v>1.2</v>
      </c>
      <c r="J2" s="25">
        <f>G2</f>
        <v>7.5999999999999998E-2</v>
      </c>
      <c r="K2" s="11">
        <v>639.6</v>
      </c>
      <c r="L2" s="10">
        <f>E2*D2*C2/12</f>
        <v>2.7308881517502002</v>
      </c>
      <c r="M2">
        <f>ROUND(E2*D2*C2*102.79,0)</f>
        <v>3368</v>
      </c>
      <c r="N2">
        <f>ROUND(I2*M2*0.002205,0)</f>
        <v>9</v>
      </c>
      <c r="O2">
        <f>ROUND(J2*M2*0.002205,1)</f>
        <v>0.6</v>
      </c>
    </row>
    <row r="3" spans="1:15">
      <c r="A3" s="23" t="s">
        <v>68</v>
      </c>
      <c r="B3" s="10">
        <v>1920</v>
      </c>
      <c r="C3" s="12">
        <v>3.7450227452</v>
      </c>
      <c r="D3" s="11">
        <v>0.193</v>
      </c>
      <c r="E3" s="11">
        <v>56.5</v>
      </c>
      <c r="F3" s="11">
        <v>1.2</v>
      </c>
      <c r="G3" s="11">
        <v>7.5999999999999998E-2</v>
      </c>
      <c r="H3" s="10">
        <v>1</v>
      </c>
      <c r="I3" s="25">
        <f t="shared" ref="I3:I66" si="0">F3</f>
        <v>1.2</v>
      </c>
      <c r="J3" s="25">
        <f t="shared" ref="J3:J66" si="1">G3</f>
        <v>7.5999999999999998E-2</v>
      </c>
      <c r="K3" s="11">
        <v>797.1</v>
      </c>
      <c r="L3" s="10">
        <f t="shared" ref="L3:L66" si="2">E3*D3*C3/12</f>
        <v>3.403133377086117</v>
      </c>
      <c r="M3">
        <f t="shared" ref="M3:M66" si="3">ROUND(E3*D3*C3*102.79,0)</f>
        <v>4198</v>
      </c>
      <c r="N3">
        <f t="shared" ref="N3:N66" si="4">ROUND(I3*M3*0.002205,0)</f>
        <v>11</v>
      </c>
      <c r="O3">
        <f t="shared" ref="O3:O66" si="5">ROUND(J3*M3*0.002205,1)</f>
        <v>0.7</v>
      </c>
    </row>
    <row r="4" spans="1:15">
      <c r="A4" s="23" t="s">
        <v>68</v>
      </c>
      <c r="B4" s="10">
        <v>1920</v>
      </c>
      <c r="C4" s="12">
        <v>0.1932893691</v>
      </c>
      <c r="D4" s="11">
        <v>0.23400000000000001</v>
      </c>
      <c r="E4" s="11">
        <v>56.5</v>
      </c>
      <c r="F4" s="11">
        <v>1.2</v>
      </c>
      <c r="G4" s="11">
        <v>7.5999999999999998E-2</v>
      </c>
      <c r="H4" s="10">
        <v>1</v>
      </c>
      <c r="I4" s="25">
        <f t="shared" si="0"/>
        <v>1.2</v>
      </c>
      <c r="J4" s="25">
        <f t="shared" si="1"/>
        <v>7.5999999999999998E-2</v>
      </c>
      <c r="K4" s="11">
        <v>49.9</v>
      </c>
      <c r="L4" s="10">
        <f t="shared" si="2"/>
        <v>0.212956562405925</v>
      </c>
      <c r="M4">
        <f t="shared" si="3"/>
        <v>263</v>
      </c>
      <c r="N4">
        <f t="shared" si="4"/>
        <v>1</v>
      </c>
      <c r="O4">
        <f t="shared" si="5"/>
        <v>0</v>
      </c>
    </row>
    <row r="5" spans="1:15">
      <c r="A5" s="23" t="s">
        <v>68</v>
      </c>
      <c r="B5" s="10">
        <v>4130</v>
      </c>
      <c r="C5" s="12">
        <v>7.2123482599999997E-2</v>
      </c>
      <c r="D5" s="11">
        <v>0.309</v>
      </c>
      <c r="E5" s="11">
        <v>56.5</v>
      </c>
      <c r="F5" s="11">
        <v>0.7</v>
      </c>
      <c r="G5" s="11">
        <v>0.09</v>
      </c>
      <c r="H5" s="10">
        <v>1</v>
      </c>
      <c r="I5" s="25">
        <f t="shared" si="0"/>
        <v>0.7</v>
      </c>
      <c r="J5" s="25">
        <f t="shared" si="1"/>
        <v>0.09</v>
      </c>
      <c r="K5" s="11">
        <v>24.6</v>
      </c>
      <c r="L5" s="10">
        <f t="shared" si="2"/>
        <v>0.10493065174767501</v>
      </c>
      <c r="M5">
        <f t="shared" si="3"/>
        <v>129</v>
      </c>
      <c r="N5">
        <f t="shared" si="4"/>
        <v>0</v>
      </c>
      <c r="O5">
        <f t="shared" si="5"/>
        <v>0</v>
      </c>
    </row>
    <row r="6" spans="1:15">
      <c r="A6" s="23" t="s">
        <v>68</v>
      </c>
      <c r="B6" s="10">
        <v>4130</v>
      </c>
      <c r="C6" s="12">
        <v>3.7853887599999997E-2</v>
      </c>
      <c r="D6" s="11">
        <v>0.41299999999999998</v>
      </c>
      <c r="E6" s="11">
        <v>56.5</v>
      </c>
      <c r="F6" s="11">
        <v>0.7</v>
      </c>
      <c r="G6" s="11">
        <v>0.09</v>
      </c>
      <c r="H6" s="10">
        <v>1</v>
      </c>
      <c r="I6" s="25">
        <f t="shared" si="0"/>
        <v>0.7</v>
      </c>
      <c r="J6" s="25">
        <f t="shared" si="1"/>
        <v>0.09</v>
      </c>
      <c r="K6" s="11">
        <v>17.2</v>
      </c>
      <c r="L6" s="10">
        <f t="shared" si="2"/>
        <v>7.360846168351666E-2</v>
      </c>
      <c r="M6">
        <f t="shared" si="3"/>
        <v>91</v>
      </c>
      <c r="N6">
        <f t="shared" si="4"/>
        <v>0</v>
      </c>
      <c r="O6">
        <f t="shared" si="5"/>
        <v>0</v>
      </c>
    </row>
    <row r="7" spans="1:15">
      <c r="A7" s="23" t="s">
        <v>68</v>
      </c>
      <c r="B7" s="10">
        <v>3100</v>
      </c>
      <c r="C7" s="12">
        <v>0.75823448989999997</v>
      </c>
      <c r="D7" s="11">
        <v>0.41099999999999998</v>
      </c>
      <c r="E7" s="11">
        <v>56.5</v>
      </c>
      <c r="F7" s="11">
        <v>1.2</v>
      </c>
      <c r="G7" s="11">
        <v>6.4000000000000001E-2</v>
      </c>
      <c r="H7" s="10">
        <v>1</v>
      </c>
      <c r="I7" s="25">
        <f t="shared" si="0"/>
        <v>1.2</v>
      </c>
      <c r="J7" s="25">
        <f t="shared" si="1"/>
        <v>6.4000000000000001E-2</v>
      </c>
      <c r="K7" s="11">
        <v>1207.0999999999999</v>
      </c>
      <c r="L7" s="10">
        <f t="shared" si="2"/>
        <v>1.4672785172677374</v>
      </c>
      <c r="M7">
        <f t="shared" si="3"/>
        <v>1810</v>
      </c>
      <c r="N7">
        <f t="shared" si="4"/>
        <v>5</v>
      </c>
      <c r="O7">
        <f t="shared" si="5"/>
        <v>0.3</v>
      </c>
    </row>
    <row r="8" spans="1:15">
      <c r="A8" s="23" t="s">
        <v>68</v>
      </c>
      <c r="B8" s="10">
        <v>4130</v>
      </c>
      <c r="C8" s="12">
        <v>1.0279602385</v>
      </c>
      <c r="D8" s="11">
        <v>0.10199999999999999</v>
      </c>
      <c r="E8" s="11">
        <v>56.5</v>
      </c>
      <c r="F8" s="11">
        <v>0.7</v>
      </c>
      <c r="G8" s="11">
        <v>0.09</v>
      </c>
      <c r="H8" s="10">
        <v>1</v>
      </c>
      <c r="I8" s="25">
        <f t="shared" si="0"/>
        <v>0.7</v>
      </c>
      <c r="J8" s="25">
        <f t="shared" si="1"/>
        <v>0.09</v>
      </c>
      <c r="K8" s="11">
        <v>115.6</v>
      </c>
      <c r="L8" s="10">
        <f t="shared" si="2"/>
        <v>0.49367790453962496</v>
      </c>
      <c r="M8">
        <f t="shared" si="3"/>
        <v>609</v>
      </c>
      <c r="N8">
        <f t="shared" si="4"/>
        <v>1</v>
      </c>
      <c r="O8">
        <f t="shared" si="5"/>
        <v>0.1</v>
      </c>
    </row>
    <row r="9" spans="1:15">
      <c r="A9" s="23" t="s">
        <v>68</v>
      </c>
      <c r="B9" s="10">
        <v>1900</v>
      </c>
      <c r="C9" s="12">
        <v>2.5669653399999999E-2</v>
      </c>
      <c r="D9" s="11">
        <v>0.151</v>
      </c>
      <c r="E9" s="11">
        <v>56.5</v>
      </c>
      <c r="F9" s="11">
        <v>1.2</v>
      </c>
      <c r="G9" s="11">
        <v>7.5999999999999998E-2</v>
      </c>
      <c r="H9" s="10">
        <v>1</v>
      </c>
      <c r="I9" s="25">
        <f t="shared" si="0"/>
        <v>1.2</v>
      </c>
      <c r="J9" s="25">
        <f t="shared" si="1"/>
        <v>7.5999999999999998E-2</v>
      </c>
      <c r="K9" s="11">
        <v>4.3</v>
      </c>
      <c r="L9" s="10">
        <f t="shared" si="2"/>
        <v>1.825005399850833E-2</v>
      </c>
      <c r="M9">
        <f t="shared" si="3"/>
        <v>23</v>
      </c>
      <c r="N9">
        <f t="shared" si="4"/>
        <v>0</v>
      </c>
      <c r="O9">
        <f t="shared" si="5"/>
        <v>0</v>
      </c>
    </row>
    <row r="10" spans="1:15">
      <c r="A10" s="23" t="s">
        <v>68</v>
      </c>
      <c r="B10" s="10">
        <v>4130</v>
      </c>
      <c r="C10" s="12">
        <v>0.40070091369999999</v>
      </c>
      <c r="D10" s="11">
        <v>0.10199999999999999</v>
      </c>
      <c r="E10" s="11">
        <v>56.5</v>
      </c>
      <c r="F10" s="11">
        <v>0.7</v>
      </c>
      <c r="G10" s="11">
        <v>0.09</v>
      </c>
      <c r="H10" s="10">
        <v>1</v>
      </c>
      <c r="I10" s="25">
        <f t="shared" si="0"/>
        <v>0.7</v>
      </c>
      <c r="J10" s="25">
        <f t="shared" si="1"/>
        <v>0.09</v>
      </c>
      <c r="K10" s="11">
        <v>45.1</v>
      </c>
      <c r="L10" s="10">
        <f t="shared" si="2"/>
        <v>0.19243661380442501</v>
      </c>
      <c r="M10">
        <f t="shared" si="3"/>
        <v>237</v>
      </c>
      <c r="N10">
        <f t="shared" si="4"/>
        <v>0</v>
      </c>
      <c r="O10">
        <f t="shared" si="5"/>
        <v>0</v>
      </c>
    </row>
    <row r="11" spans="1:15">
      <c r="A11" s="23" t="s">
        <v>68</v>
      </c>
      <c r="B11" s="10">
        <v>6410</v>
      </c>
      <c r="C11" s="12">
        <v>2.1320571906999999</v>
      </c>
      <c r="D11" s="11">
        <v>0.30299999999999999</v>
      </c>
      <c r="E11" s="11">
        <v>56.5</v>
      </c>
      <c r="F11" s="11">
        <v>0</v>
      </c>
      <c r="G11" s="11">
        <v>0</v>
      </c>
      <c r="H11" s="10">
        <v>1</v>
      </c>
      <c r="I11" s="25">
        <f t="shared" si="0"/>
        <v>0</v>
      </c>
      <c r="J11" s="25">
        <f t="shared" si="1"/>
        <v>0</v>
      </c>
      <c r="K11" s="11">
        <v>712.5</v>
      </c>
      <c r="L11" s="10">
        <f t="shared" si="2"/>
        <v>3.0416460896823874</v>
      </c>
      <c r="M11">
        <f t="shared" si="3"/>
        <v>3752</v>
      </c>
      <c r="N11">
        <f t="shared" si="4"/>
        <v>0</v>
      </c>
      <c r="O11">
        <f t="shared" si="5"/>
        <v>0</v>
      </c>
    </row>
    <row r="12" spans="1:15">
      <c r="A12" s="23" t="s">
        <v>68</v>
      </c>
      <c r="B12" s="10">
        <v>1300</v>
      </c>
      <c r="C12" s="12">
        <v>14.4854249055</v>
      </c>
      <c r="D12" s="11">
        <v>0.63100000000000001</v>
      </c>
      <c r="E12" s="11">
        <v>56.5</v>
      </c>
      <c r="F12" s="11">
        <v>2.1</v>
      </c>
      <c r="G12" s="11">
        <v>0.51600000000000001</v>
      </c>
      <c r="H12" s="10">
        <v>1</v>
      </c>
      <c r="I12" s="25">
        <f t="shared" si="0"/>
        <v>2.1</v>
      </c>
      <c r="J12" s="25">
        <f t="shared" si="1"/>
        <v>0.51600000000000001</v>
      </c>
      <c r="K12" s="11">
        <v>18286.900000000001</v>
      </c>
      <c r="L12" s="10">
        <f t="shared" si="2"/>
        <v>43.035593834869438</v>
      </c>
      <c r="M12">
        <f t="shared" si="3"/>
        <v>53084</v>
      </c>
      <c r="N12">
        <f t="shared" si="4"/>
        <v>246</v>
      </c>
      <c r="O12">
        <f t="shared" si="5"/>
        <v>60.4</v>
      </c>
    </row>
    <row r="13" spans="1:15">
      <c r="A13" s="23" t="s">
        <v>68</v>
      </c>
      <c r="B13" s="10">
        <v>1300</v>
      </c>
      <c r="C13" s="12">
        <v>0.25771435320000002</v>
      </c>
      <c r="D13" s="11">
        <v>0.63100000000000001</v>
      </c>
      <c r="E13" s="11">
        <v>56.5</v>
      </c>
      <c r="F13" s="11">
        <v>2.1</v>
      </c>
      <c r="G13" s="11">
        <v>0.51600000000000001</v>
      </c>
      <c r="H13" s="10">
        <v>1</v>
      </c>
      <c r="I13" s="25">
        <f t="shared" si="0"/>
        <v>2.1</v>
      </c>
      <c r="J13" s="25">
        <f t="shared" si="1"/>
        <v>0.51600000000000001</v>
      </c>
      <c r="K13" s="11">
        <v>8239.2999999999993</v>
      </c>
      <c r="L13" s="10">
        <f t="shared" si="2"/>
        <v>0.76565860525915008</v>
      </c>
      <c r="M13">
        <f t="shared" si="3"/>
        <v>944</v>
      </c>
      <c r="N13">
        <f t="shared" si="4"/>
        <v>4</v>
      </c>
      <c r="O13">
        <f t="shared" si="5"/>
        <v>1.1000000000000001</v>
      </c>
    </row>
    <row r="14" spans="1:15">
      <c r="A14" s="23" t="s">
        <v>68</v>
      </c>
      <c r="B14" s="10">
        <v>1300</v>
      </c>
      <c r="C14" s="12">
        <v>6.7244458112999999</v>
      </c>
      <c r="D14" s="11">
        <v>0.69199999999999995</v>
      </c>
      <c r="E14" s="11">
        <v>56.5</v>
      </c>
      <c r="F14" s="11">
        <v>2.1</v>
      </c>
      <c r="G14" s="11">
        <v>0.51600000000000001</v>
      </c>
      <c r="H14" s="10">
        <v>1</v>
      </c>
      <c r="I14" s="25">
        <f t="shared" si="0"/>
        <v>2.1</v>
      </c>
      <c r="J14" s="25">
        <f t="shared" si="1"/>
        <v>0.51600000000000001</v>
      </c>
      <c r="K14" s="11">
        <v>6910.7</v>
      </c>
      <c r="L14" s="10">
        <f t="shared" si="2"/>
        <v>21.909365194183948</v>
      </c>
      <c r="M14">
        <f t="shared" si="3"/>
        <v>27025</v>
      </c>
      <c r="N14">
        <f t="shared" si="4"/>
        <v>125</v>
      </c>
      <c r="O14">
        <f t="shared" si="5"/>
        <v>30.7</v>
      </c>
    </row>
    <row r="15" spans="1:15">
      <c r="A15" s="23" t="s">
        <v>68</v>
      </c>
      <c r="B15" s="10">
        <v>1300</v>
      </c>
      <c r="C15" s="12">
        <v>1.2702236803</v>
      </c>
      <c r="D15" s="11">
        <v>0.63100000000000001</v>
      </c>
      <c r="E15" s="11">
        <v>56.5</v>
      </c>
      <c r="F15" s="11">
        <v>2.1</v>
      </c>
      <c r="G15" s="11">
        <v>0.51600000000000001</v>
      </c>
      <c r="H15" s="10">
        <v>1</v>
      </c>
      <c r="I15" s="25">
        <f t="shared" si="0"/>
        <v>2.1</v>
      </c>
      <c r="J15" s="25">
        <f t="shared" si="1"/>
        <v>0.51600000000000001</v>
      </c>
      <c r="K15" s="11">
        <v>1954.8</v>
      </c>
      <c r="L15" s="10">
        <f t="shared" si="2"/>
        <v>3.7737816281846204</v>
      </c>
      <c r="M15">
        <f t="shared" si="3"/>
        <v>4655</v>
      </c>
      <c r="N15">
        <f t="shared" si="4"/>
        <v>22</v>
      </c>
      <c r="O15">
        <f t="shared" si="5"/>
        <v>5.3</v>
      </c>
    </row>
    <row r="16" spans="1:15">
      <c r="A16" s="23" t="s">
        <v>68</v>
      </c>
      <c r="B16" s="10">
        <v>1400</v>
      </c>
      <c r="C16" s="12">
        <v>0.36760439090000002</v>
      </c>
      <c r="D16" s="11">
        <v>0.88600000000000001</v>
      </c>
      <c r="E16" s="11">
        <v>56.5</v>
      </c>
      <c r="F16" s="11">
        <v>1.93</v>
      </c>
      <c r="G16" s="11">
        <v>0.497</v>
      </c>
      <c r="H16" s="10">
        <v>1</v>
      </c>
      <c r="I16" s="25">
        <f t="shared" si="0"/>
        <v>1.93</v>
      </c>
      <c r="J16" s="25">
        <f t="shared" si="1"/>
        <v>0.497</v>
      </c>
      <c r="K16" s="11">
        <v>838.4</v>
      </c>
      <c r="L16" s="10">
        <f t="shared" si="2"/>
        <v>1.5334923503385918</v>
      </c>
      <c r="M16">
        <f t="shared" si="3"/>
        <v>1892</v>
      </c>
      <c r="N16">
        <f t="shared" si="4"/>
        <v>8</v>
      </c>
      <c r="O16">
        <f t="shared" si="5"/>
        <v>2.1</v>
      </c>
    </row>
    <row r="17" spans="1:15">
      <c r="A17" s="23" t="s">
        <v>68</v>
      </c>
      <c r="B17" s="10">
        <v>4130</v>
      </c>
      <c r="C17" s="12">
        <v>1.0564905506</v>
      </c>
      <c r="D17" s="11">
        <v>0.10199999999999999</v>
      </c>
      <c r="E17" s="11">
        <v>56.5</v>
      </c>
      <c r="F17" s="11">
        <v>0.7</v>
      </c>
      <c r="G17" s="11">
        <v>0.09</v>
      </c>
      <c r="H17" s="10">
        <v>1</v>
      </c>
      <c r="I17" s="25">
        <f t="shared" si="0"/>
        <v>0.7</v>
      </c>
      <c r="J17" s="25">
        <f t="shared" si="1"/>
        <v>0.09</v>
      </c>
      <c r="K17" s="11">
        <v>288.5</v>
      </c>
      <c r="L17" s="10">
        <f t="shared" si="2"/>
        <v>0.50737958692564999</v>
      </c>
      <c r="M17">
        <f t="shared" si="3"/>
        <v>626</v>
      </c>
      <c r="N17">
        <f t="shared" si="4"/>
        <v>1</v>
      </c>
      <c r="O17">
        <f t="shared" si="5"/>
        <v>0.1</v>
      </c>
    </row>
    <row r="18" spans="1:15">
      <c r="A18" s="23" t="s">
        <v>68</v>
      </c>
      <c r="B18" s="10">
        <v>4130</v>
      </c>
      <c r="C18" s="12">
        <v>0.30474403160000002</v>
      </c>
      <c r="D18" s="11">
        <v>0.10199999999999999</v>
      </c>
      <c r="E18" s="11">
        <v>56.5</v>
      </c>
      <c r="F18" s="11">
        <v>0.7</v>
      </c>
      <c r="G18" s="11">
        <v>0.09</v>
      </c>
      <c r="H18" s="10">
        <v>1</v>
      </c>
      <c r="I18" s="25">
        <f t="shared" si="0"/>
        <v>0.7</v>
      </c>
      <c r="J18" s="25">
        <f t="shared" si="1"/>
        <v>0.09</v>
      </c>
      <c r="K18" s="11">
        <v>34.299999999999997</v>
      </c>
      <c r="L18" s="10">
        <f t="shared" si="2"/>
        <v>0.14635332117590003</v>
      </c>
      <c r="M18">
        <f t="shared" si="3"/>
        <v>181</v>
      </c>
      <c r="N18">
        <f t="shared" si="4"/>
        <v>0</v>
      </c>
      <c r="O18">
        <f t="shared" si="5"/>
        <v>0</v>
      </c>
    </row>
    <row r="19" spans="1:15">
      <c r="A19" s="23" t="s">
        <v>68</v>
      </c>
      <c r="B19" s="10">
        <v>4130</v>
      </c>
      <c r="C19" s="12">
        <v>0.12102814720000001</v>
      </c>
      <c r="D19" s="11">
        <v>0.10199999999999999</v>
      </c>
      <c r="E19" s="11">
        <v>56.5</v>
      </c>
      <c r="F19" s="11">
        <v>0.7</v>
      </c>
      <c r="G19" s="11">
        <v>0.09</v>
      </c>
      <c r="H19" s="10">
        <v>1</v>
      </c>
      <c r="I19" s="25">
        <f t="shared" si="0"/>
        <v>0.7</v>
      </c>
      <c r="J19" s="25">
        <f t="shared" si="1"/>
        <v>0.09</v>
      </c>
      <c r="K19" s="11">
        <v>13.6</v>
      </c>
      <c r="L19" s="10">
        <f t="shared" si="2"/>
        <v>5.8123767692800005E-2</v>
      </c>
      <c r="M19">
        <f t="shared" si="3"/>
        <v>72</v>
      </c>
      <c r="N19">
        <f t="shared" si="4"/>
        <v>0</v>
      </c>
      <c r="O19">
        <f t="shared" si="5"/>
        <v>0</v>
      </c>
    </row>
    <row r="20" spans="1:15">
      <c r="A20" s="23" t="s">
        <v>68</v>
      </c>
      <c r="B20" s="10">
        <v>1300</v>
      </c>
      <c r="C20" s="12">
        <v>0.87947728780000001</v>
      </c>
      <c r="D20" s="11">
        <v>0.63100000000000001</v>
      </c>
      <c r="E20" s="11">
        <v>56.5</v>
      </c>
      <c r="F20" s="11">
        <v>2.1</v>
      </c>
      <c r="G20" s="11">
        <v>0.51600000000000001</v>
      </c>
      <c r="H20" s="10">
        <v>1</v>
      </c>
      <c r="I20" s="25">
        <f t="shared" si="0"/>
        <v>2.1</v>
      </c>
      <c r="J20" s="25">
        <f t="shared" si="1"/>
        <v>0.51600000000000001</v>
      </c>
      <c r="K20" s="11">
        <v>6603.4</v>
      </c>
      <c r="L20" s="10">
        <f t="shared" si="2"/>
        <v>2.6128903771668082</v>
      </c>
      <c r="M20">
        <f t="shared" si="3"/>
        <v>3223</v>
      </c>
      <c r="N20">
        <f t="shared" si="4"/>
        <v>15</v>
      </c>
      <c r="O20">
        <f t="shared" si="5"/>
        <v>3.7</v>
      </c>
    </row>
    <row r="21" spans="1:15">
      <c r="A21" s="23" t="s">
        <v>68</v>
      </c>
      <c r="B21" s="10">
        <v>1300</v>
      </c>
      <c r="C21" s="12">
        <v>5.7989476499999998E-2</v>
      </c>
      <c r="D21" s="11">
        <v>0.66200000000000003</v>
      </c>
      <c r="E21" s="11">
        <v>56.5</v>
      </c>
      <c r="F21" s="11">
        <v>2.1</v>
      </c>
      <c r="G21" s="11">
        <v>0.51600000000000001</v>
      </c>
      <c r="H21" s="10">
        <v>1</v>
      </c>
      <c r="I21" s="25">
        <f t="shared" si="0"/>
        <v>2.1</v>
      </c>
      <c r="J21" s="25">
        <f t="shared" si="1"/>
        <v>0.51600000000000001</v>
      </c>
      <c r="K21" s="11">
        <v>42.3</v>
      </c>
      <c r="L21" s="10">
        <f t="shared" si="2"/>
        <v>0.18074836579412498</v>
      </c>
      <c r="M21">
        <f t="shared" si="3"/>
        <v>223</v>
      </c>
      <c r="N21">
        <f t="shared" si="4"/>
        <v>1</v>
      </c>
      <c r="O21">
        <f t="shared" si="5"/>
        <v>0.3</v>
      </c>
    </row>
    <row r="22" spans="1:15">
      <c r="A22" s="23" t="s">
        <v>68</v>
      </c>
      <c r="B22" s="10">
        <v>4130</v>
      </c>
      <c r="C22" s="12">
        <v>1.1205351443</v>
      </c>
      <c r="D22" s="11">
        <v>0.10199999999999999</v>
      </c>
      <c r="E22" s="11">
        <v>56.5</v>
      </c>
      <c r="F22" s="11">
        <v>0.7</v>
      </c>
      <c r="G22" s="11">
        <v>0.09</v>
      </c>
      <c r="H22" s="10">
        <v>1</v>
      </c>
      <c r="I22" s="25">
        <f t="shared" si="0"/>
        <v>0.7</v>
      </c>
      <c r="J22" s="25">
        <f t="shared" si="1"/>
        <v>0.09</v>
      </c>
      <c r="K22" s="11">
        <v>222.9</v>
      </c>
      <c r="L22" s="10">
        <f t="shared" si="2"/>
        <v>0.53813700305007506</v>
      </c>
      <c r="M22">
        <f t="shared" si="3"/>
        <v>664</v>
      </c>
      <c r="N22">
        <f t="shared" si="4"/>
        <v>1</v>
      </c>
      <c r="O22">
        <f t="shared" si="5"/>
        <v>0.1</v>
      </c>
    </row>
    <row r="23" spans="1:15">
      <c r="A23" s="23" t="s">
        <v>68</v>
      </c>
      <c r="B23" s="10">
        <v>5300</v>
      </c>
      <c r="C23" s="12">
        <v>2.2275753125</v>
      </c>
      <c r="D23" s="11">
        <v>0.5</v>
      </c>
      <c r="E23" s="11">
        <v>56.5</v>
      </c>
      <c r="F23" s="11">
        <v>0.6</v>
      </c>
      <c r="G23" s="11">
        <v>0.13500000000000001</v>
      </c>
      <c r="H23" s="10">
        <v>1</v>
      </c>
      <c r="I23" s="25">
        <f t="shared" si="0"/>
        <v>0.6</v>
      </c>
      <c r="J23" s="25">
        <f t="shared" si="1"/>
        <v>0.13500000000000001</v>
      </c>
      <c r="K23" s="11">
        <v>1228.3</v>
      </c>
      <c r="L23" s="10">
        <f t="shared" si="2"/>
        <v>5.2440835481770831</v>
      </c>
      <c r="M23">
        <f t="shared" si="3"/>
        <v>6468</v>
      </c>
      <c r="N23">
        <f t="shared" si="4"/>
        <v>9</v>
      </c>
      <c r="O23">
        <f t="shared" si="5"/>
        <v>1.9</v>
      </c>
    </row>
    <row r="24" spans="1:15">
      <c r="A24" s="23" t="s">
        <v>68</v>
      </c>
      <c r="B24" s="10">
        <v>4130</v>
      </c>
      <c r="C24" s="12">
        <v>0.48080943189999997</v>
      </c>
      <c r="D24" s="11">
        <v>0.10199999999999999</v>
      </c>
      <c r="E24" s="11">
        <v>56.5</v>
      </c>
      <c r="F24" s="11">
        <v>0.7</v>
      </c>
      <c r="G24" s="11">
        <v>0.09</v>
      </c>
      <c r="H24" s="10">
        <v>1</v>
      </c>
      <c r="I24" s="25">
        <f t="shared" si="0"/>
        <v>0.7</v>
      </c>
      <c r="J24" s="25">
        <f t="shared" si="1"/>
        <v>0.09</v>
      </c>
      <c r="K24" s="11">
        <v>223.7</v>
      </c>
      <c r="L24" s="10">
        <f t="shared" si="2"/>
        <v>0.230908729669975</v>
      </c>
      <c r="M24">
        <f t="shared" si="3"/>
        <v>285</v>
      </c>
      <c r="N24">
        <f t="shared" si="4"/>
        <v>0</v>
      </c>
      <c r="O24">
        <f t="shared" si="5"/>
        <v>0.1</v>
      </c>
    </row>
    <row r="25" spans="1:15">
      <c r="A25" s="23" t="s">
        <v>68</v>
      </c>
      <c r="B25" s="10">
        <v>4130</v>
      </c>
      <c r="C25" s="12">
        <v>1.1131095439000001</v>
      </c>
      <c r="D25" s="11">
        <v>0.309</v>
      </c>
      <c r="E25" s="11">
        <v>56.5</v>
      </c>
      <c r="F25" s="11">
        <v>0.7</v>
      </c>
      <c r="G25" s="11">
        <v>0.09</v>
      </c>
      <c r="H25" s="10">
        <v>1</v>
      </c>
      <c r="I25" s="25">
        <f t="shared" si="0"/>
        <v>0.7</v>
      </c>
      <c r="J25" s="25">
        <f t="shared" si="1"/>
        <v>0.09</v>
      </c>
      <c r="K25" s="11">
        <v>381</v>
      </c>
      <c r="L25" s="10">
        <f t="shared" si="2"/>
        <v>1.6194352476815126</v>
      </c>
      <c r="M25">
        <f t="shared" si="3"/>
        <v>1998</v>
      </c>
      <c r="N25">
        <f t="shared" si="4"/>
        <v>3</v>
      </c>
      <c r="O25">
        <f t="shared" si="5"/>
        <v>0.4</v>
      </c>
    </row>
    <row r="26" spans="1:15">
      <c r="A26" s="23" t="s">
        <v>68</v>
      </c>
      <c r="B26" s="10">
        <v>1920</v>
      </c>
      <c r="C26" s="12">
        <v>1.4425987499999999E-2</v>
      </c>
      <c r="D26" s="11">
        <v>0.23400000000000001</v>
      </c>
      <c r="E26" s="11">
        <v>56.5</v>
      </c>
      <c r="F26" s="11">
        <v>1.2</v>
      </c>
      <c r="G26" s="11">
        <v>7.5999999999999998E-2</v>
      </c>
      <c r="H26" s="10">
        <v>1</v>
      </c>
      <c r="I26" s="25">
        <f t="shared" si="0"/>
        <v>1.2</v>
      </c>
      <c r="J26" s="25">
        <f t="shared" si="1"/>
        <v>7.5999999999999998E-2</v>
      </c>
      <c r="K26" s="11">
        <v>3.7</v>
      </c>
      <c r="L26" s="10">
        <f t="shared" si="2"/>
        <v>1.5893831728124998E-2</v>
      </c>
      <c r="M26">
        <f t="shared" si="3"/>
        <v>20</v>
      </c>
      <c r="N26">
        <f t="shared" si="4"/>
        <v>0</v>
      </c>
      <c r="O26">
        <f t="shared" si="5"/>
        <v>0</v>
      </c>
    </row>
    <row r="27" spans="1:15">
      <c r="A27" s="23" t="s">
        <v>68</v>
      </c>
      <c r="B27" s="10">
        <v>4130</v>
      </c>
      <c r="C27" s="12">
        <v>6.17721018E-2</v>
      </c>
      <c r="D27" s="11">
        <v>0.41299999999999998</v>
      </c>
      <c r="E27" s="11">
        <v>56.5</v>
      </c>
      <c r="F27" s="11">
        <v>0.7</v>
      </c>
      <c r="G27" s="11">
        <v>0.09</v>
      </c>
      <c r="H27" s="10">
        <v>1</v>
      </c>
      <c r="I27" s="25">
        <f t="shared" si="0"/>
        <v>0.7</v>
      </c>
      <c r="J27" s="25">
        <f t="shared" si="1"/>
        <v>0.09</v>
      </c>
      <c r="K27" s="11">
        <v>28.1</v>
      </c>
      <c r="L27" s="10">
        <f t="shared" si="2"/>
        <v>0.120118425787675</v>
      </c>
      <c r="M27">
        <f t="shared" si="3"/>
        <v>148</v>
      </c>
      <c r="N27">
        <f t="shared" si="4"/>
        <v>0</v>
      </c>
      <c r="O27">
        <f t="shared" si="5"/>
        <v>0</v>
      </c>
    </row>
    <row r="28" spans="1:15">
      <c r="A28" s="23" t="s">
        <v>68</v>
      </c>
      <c r="B28" s="10">
        <v>4130</v>
      </c>
      <c r="C28" s="12">
        <v>3.1108399700000001E-2</v>
      </c>
      <c r="D28" s="11">
        <v>0.41299999999999998</v>
      </c>
      <c r="E28" s="11">
        <v>56.5</v>
      </c>
      <c r="F28" s="11">
        <v>0.7</v>
      </c>
      <c r="G28" s="11">
        <v>0.09</v>
      </c>
      <c r="H28" s="10">
        <v>1</v>
      </c>
      <c r="I28" s="25">
        <f t="shared" si="0"/>
        <v>0.7</v>
      </c>
      <c r="J28" s="25">
        <f t="shared" si="1"/>
        <v>0.09</v>
      </c>
      <c r="K28" s="11">
        <v>14.2</v>
      </c>
      <c r="L28" s="10">
        <f t="shared" si="2"/>
        <v>6.0491579399970831E-2</v>
      </c>
      <c r="M28">
        <f t="shared" si="3"/>
        <v>75</v>
      </c>
      <c r="N28">
        <f t="shared" si="4"/>
        <v>0</v>
      </c>
      <c r="O28">
        <f t="shared" si="5"/>
        <v>0</v>
      </c>
    </row>
    <row r="29" spans="1:15">
      <c r="A29" s="23" t="s">
        <v>68</v>
      </c>
      <c r="B29" s="10">
        <v>4130</v>
      </c>
      <c r="C29" s="12">
        <v>0.65438207719999997</v>
      </c>
      <c r="D29" s="11">
        <v>0.309</v>
      </c>
      <c r="E29" s="11">
        <v>56.5</v>
      </c>
      <c r="F29" s="11">
        <v>0.7</v>
      </c>
      <c r="G29" s="11">
        <v>0.09</v>
      </c>
      <c r="H29" s="10">
        <v>1</v>
      </c>
      <c r="I29" s="25">
        <f t="shared" si="0"/>
        <v>0.7</v>
      </c>
      <c r="J29" s="25">
        <f t="shared" si="1"/>
        <v>0.09</v>
      </c>
      <c r="K29" s="11">
        <v>241.2</v>
      </c>
      <c r="L29" s="10">
        <f t="shared" si="2"/>
        <v>0.95204412456635001</v>
      </c>
      <c r="M29">
        <f t="shared" si="3"/>
        <v>1174</v>
      </c>
      <c r="N29">
        <f t="shared" si="4"/>
        <v>2</v>
      </c>
      <c r="O29">
        <f t="shared" si="5"/>
        <v>0.2</v>
      </c>
    </row>
    <row r="30" spans="1:15">
      <c r="A30" s="23" t="s">
        <v>68</v>
      </c>
      <c r="B30" s="10">
        <v>1920</v>
      </c>
      <c r="C30" s="12">
        <v>1.03931627E-2</v>
      </c>
      <c r="D30" s="11">
        <v>0.23400000000000001</v>
      </c>
      <c r="E30" s="11">
        <v>56.5</v>
      </c>
      <c r="F30" s="11">
        <v>1.2</v>
      </c>
      <c r="G30" s="11">
        <v>7.5999999999999998E-2</v>
      </c>
      <c r="H30" s="10">
        <v>1</v>
      </c>
      <c r="I30" s="25">
        <f t="shared" si="0"/>
        <v>1.2</v>
      </c>
      <c r="J30" s="25">
        <f t="shared" si="1"/>
        <v>7.5999999999999998E-2</v>
      </c>
      <c r="K30" s="11">
        <v>2.7</v>
      </c>
      <c r="L30" s="10">
        <f t="shared" si="2"/>
        <v>1.1450667004725001E-2</v>
      </c>
      <c r="M30">
        <f t="shared" si="3"/>
        <v>14</v>
      </c>
      <c r="N30">
        <f t="shared" si="4"/>
        <v>0</v>
      </c>
      <c r="O30">
        <f t="shared" si="5"/>
        <v>0</v>
      </c>
    </row>
    <row r="31" spans="1:15">
      <c r="A31" s="23" t="s">
        <v>68</v>
      </c>
      <c r="B31" s="10">
        <v>4130</v>
      </c>
      <c r="C31" s="12">
        <v>0.99062879930000003</v>
      </c>
      <c r="D31" s="11">
        <v>0.309</v>
      </c>
      <c r="E31" s="11">
        <v>56.5</v>
      </c>
      <c r="F31" s="11">
        <v>0.7</v>
      </c>
      <c r="G31" s="11">
        <v>0.09</v>
      </c>
      <c r="H31" s="10">
        <v>1</v>
      </c>
      <c r="I31" s="25">
        <f t="shared" si="0"/>
        <v>0.7</v>
      </c>
      <c r="J31" s="25">
        <f t="shared" si="1"/>
        <v>0.09</v>
      </c>
      <c r="K31" s="11">
        <v>376.9</v>
      </c>
      <c r="L31" s="10">
        <f t="shared" si="2"/>
        <v>1.4412410743815876</v>
      </c>
      <c r="M31">
        <f t="shared" si="3"/>
        <v>1778</v>
      </c>
      <c r="N31">
        <f t="shared" si="4"/>
        <v>3</v>
      </c>
      <c r="O31">
        <f t="shared" si="5"/>
        <v>0.4</v>
      </c>
    </row>
    <row r="32" spans="1:15">
      <c r="A32" s="23" t="s">
        <v>68</v>
      </c>
      <c r="B32" s="10">
        <v>3100</v>
      </c>
      <c r="C32" s="12">
        <v>11.086126757400001</v>
      </c>
      <c r="D32" s="11">
        <v>0.41099999999999998</v>
      </c>
      <c r="E32" s="11">
        <v>56.5</v>
      </c>
      <c r="F32" s="11">
        <v>1.2</v>
      </c>
      <c r="G32" s="11">
        <v>6.4000000000000001E-2</v>
      </c>
      <c r="H32" s="10">
        <v>1</v>
      </c>
      <c r="I32" s="25">
        <f t="shared" si="0"/>
        <v>1.2</v>
      </c>
      <c r="J32" s="25">
        <f t="shared" si="1"/>
        <v>6.4000000000000001E-2</v>
      </c>
      <c r="K32" s="11">
        <v>49754.3</v>
      </c>
      <c r="L32" s="10">
        <f t="shared" si="2"/>
        <v>21.453041041413673</v>
      </c>
      <c r="M32">
        <f t="shared" si="3"/>
        <v>26462</v>
      </c>
      <c r="N32">
        <f t="shared" si="4"/>
        <v>70</v>
      </c>
      <c r="O32">
        <f t="shared" si="5"/>
        <v>3.7</v>
      </c>
    </row>
    <row r="33" spans="1:15">
      <c r="A33" s="23" t="s">
        <v>68</v>
      </c>
      <c r="B33" s="10">
        <v>5300</v>
      </c>
      <c r="C33" s="12">
        <v>0.33216019990000001</v>
      </c>
      <c r="D33" s="11">
        <v>0.5</v>
      </c>
      <c r="E33" s="11">
        <v>56.5</v>
      </c>
      <c r="F33" s="11">
        <v>0.6</v>
      </c>
      <c r="G33" s="11">
        <v>0.13500000000000001</v>
      </c>
      <c r="H33" s="10">
        <v>1</v>
      </c>
      <c r="I33" s="25">
        <f t="shared" si="0"/>
        <v>0.6</v>
      </c>
      <c r="J33" s="25">
        <f t="shared" si="1"/>
        <v>0.13500000000000001</v>
      </c>
      <c r="K33" s="11">
        <v>183.2</v>
      </c>
      <c r="L33" s="10">
        <f t="shared" si="2"/>
        <v>0.78196047059791673</v>
      </c>
      <c r="M33">
        <f t="shared" si="3"/>
        <v>965</v>
      </c>
      <c r="N33">
        <f t="shared" si="4"/>
        <v>1</v>
      </c>
      <c r="O33">
        <f t="shared" si="5"/>
        <v>0.3</v>
      </c>
    </row>
    <row r="34" spans="1:15">
      <c r="A34" s="23" t="s">
        <v>68</v>
      </c>
      <c r="B34" s="10">
        <v>1920</v>
      </c>
      <c r="C34" s="12">
        <v>0.1752740012</v>
      </c>
      <c r="D34" s="11">
        <v>0.193</v>
      </c>
      <c r="E34" s="11">
        <v>56.5</v>
      </c>
      <c r="F34" s="11">
        <v>1.2</v>
      </c>
      <c r="G34" s="11">
        <v>7.5999999999999998E-2</v>
      </c>
      <c r="H34" s="10">
        <v>1</v>
      </c>
      <c r="I34" s="25">
        <f t="shared" si="0"/>
        <v>1.2</v>
      </c>
      <c r="J34" s="25">
        <f t="shared" si="1"/>
        <v>7.5999999999999998E-2</v>
      </c>
      <c r="K34" s="11">
        <v>37.299999999999997</v>
      </c>
      <c r="L34" s="10">
        <f t="shared" si="2"/>
        <v>0.15927294550711668</v>
      </c>
      <c r="M34">
        <f t="shared" si="3"/>
        <v>196</v>
      </c>
      <c r="N34">
        <f t="shared" si="4"/>
        <v>1</v>
      </c>
      <c r="O34">
        <f t="shared" si="5"/>
        <v>0</v>
      </c>
    </row>
    <row r="35" spans="1:15">
      <c r="A35" s="23" t="s">
        <v>68</v>
      </c>
      <c r="B35" s="10">
        <v>7410</v>
      </c>
      <c r="C35" s="12">
        <v>0.42467919929999998</v>
      </c>
      <c r="D35" s="11">
        <v>0.23400000000000001</v>
      </c>
      <c r="E35" s="11">
        <v>56.5</v>
      </c>
      <c r="F35" s="11">
        <v>1.51</v>
      </c>
      <c r="G35" s="11">
        <v>0.115</v>
      </c>
      <c r="H35" s="10">
        <v>1</v>
      </c>
      <c r="I35" s="25">
        <f t="shared" si="0"/>
        <v>1.51</v>
      </c>
      <c r="J35" s="25">
        <f t="shared" si="1"/>
        <v>0.115</v>
      </c>
      <c r="K35" s="11">
        <v>124.6</v>
      </c>
      <c r="L35" s="10">
        <f t="shared" si="2"/>
        <v>0.467890307828775</v>
      </c>
      <c r="M35">
        <f t="shared" si="3"/>
        <v>577</v>
      </c>
      <c r="N35">
        <f t="shared" si="4"/>
        <v>2</v>
      </c>
      <c r="O35">
        <f t="shared" si="5"/>
        <v>0.1</v>
      </c>
    </row>
    <row r="36" spans="1:15">
      <c r="A36" s="23" t="s">
        <v>68</v>
      </c>
      <c r="B36" s="10">
        <v>7410</v>
      </c>
      <c r="C36" s="12">
        <v>0.124652843</v>
      </c>
      <c r="D36" s="11">
        <v>0.23400000000000001</v>
      </c>
      <c r="E36" s="11">
        <v>56.5</v>
      </c>
      <c r="F36" s="11">
        <v>1.51</v>
      </c>
      <c r="G36" s="11">
        <v>0.115</v>
      </c>
      <c r="H36" s="10">
        <v>1</v>
      </c>
      <c r="I36" s="25">
        <f t="shared" si="0"/>
        <v>1.51</v>
      </c>
      <c r="J36" s="25">
        <f t="shared" si="1"/>
        <v>0.115</v>
      </c>
      <c r="K36" s="11">
        <v>32.200000000000003</v>
      </c>
      <c r="L36" s="10">
        <f t="shared" si="2"/>
        <v>0.13733626977525001</v>
      </c>
      <c r="M36">
        <f t="shared" si="3"/>
        <v>169</v>
      </c>
      <c r="N36">
        <f t="shared" si="4"/>
        <v>1</v>
      </c>
      <c r="O36">
        <f t="shared" si="5"/>
        <v>0</v>
      </c>
    </row>
    <row r="37" spans="1:15">
      <c r="A37" s="23" t="s">
        <v>68</v>
      </c>
      <c r="B37" s="10">
        <v>7410</v>
      </c>
      <c r="C37" s="12">
        <v>0.10768670180000001</v>
      </c>
      <c r="D37" s="11">
        <v>0.23400000000000001</v>
      </c>
      <c r="E37" s="11">
        <v>56.5</v>
      </c>
      <c r="F37" s="11">
        <v>1.51</v>
      </c>
      <c r="G37" s="11">
        <v>0.115</v>
      </c>
      <c r="H37" s="10">
        <v>1</v>
      </c>
      <c r="I37" s="25">
        <f t="shared" si="0"/>
        <v>1.51</v>
      </c>
      <c r="J37" s="25">
        <f t="shared" si="1"/>
        <v>0.115</v>
      </c>
      <c r="K37" s="11">
        <v>30.7</v>
      </c>
      <c r="L37" s="10">
        <f t="shared" si="2"/>
        <v>0.11864382370815001</v>
      </c>
      <c r="M37">
        <f t="shared" si="3"/>
        <v>146</v>
      </c>
      <c r="N37">
        <f t="shared" si="4"/>
        <v>0</v>
      </c>
      <c r="O37">
        <f t="shared" si="5"/>
        <v>0</v>
      </c>
    </row>
    <row r="38" spans="1:15">
      <c r="A38" s="23" t="s">
        <v>68</v>
      </c>
      <c r="B38" s="10">
        <v>4130</v>
      </c>
      <c r="C38" s="12">
        <v>0.38312149670000001</v>
      </c>
      <c r="D38" s="11">
        <v>0.309</v>
      </c>
      <c r="E38" s="11">
        <v>56.5</v>
      </c>
      <c r="F38" s="11">
        <v>0.7</v>
      </c>
      <c r="G38" s="11">
        <v>0.09</v>
      </c>
      <c r="H38" s="10">
        <v>1</v>
      </c>
      <c r="I38" s="25">
        <f t="shared" si="0"/>
        <v>0.7</v>
      </c>
      <c r="J38" s="25">
        <f t="shared" si="1"/>
        <v>0.09</v>
      </c>
      <c r="K38" s="11">
        <v>148.19999999999999</v>
      </c>
      <c r="L38" s="10">
        <f t="shared" si="2"/>
        <v>0.5573938875114125</v>
      </c>
      <c r="M38">
        <f t="shared" si="3"/>
        <v>688</v>
      </c>
      <c r="N38">
        <f t="shared" si="4"/>
        <v>1</v>
      </c>
      <c r="O38">
        <f t="shared" si="5"/>
        <v>0.1</v>
      </c>
    </row>
    <row r="39" spans="1:15">
      <c r="A39" s="23" t="s">
        <v>68</v>
      </c>
      <c r="B39" s="10">
        <v>1400</v>
      </c>
      <c r="C39" s="12">
        <v>2.9794889809999998</v>
      </c>
      <c r="D39" s="11">
        <v>0.88700000000000001</v>
      </c>
      <c r="E39" s="11">
        <v>56.5</v>
      </c>
      <c r="F39" s="11">
        <v>1.93</v>
      </c>
      <c r="G39" s="11">
        <v>0.497</v>
      </c>
      <c r="H39" s="10">
        <v>1</v>
      </c>
      <c r="I39" s="25">
        <f t="shared" si="0"/>
        <v>1.93</v>
      </c>
      <c r="J39" s="25">
        <f t="shared" si="1"/>
        <v>0.497</v>
      </c>
      <c r="K39" s="11">
        <v>2945</v>
      </c>
      <c r="L39" s="10">
        <f t="shared" si="2"/>
        <v>12.443215002275457</v>
      </c>
      <c r="M39">
        <f t="shared" si="3"/>
        <v>15348</v>
      </c>
      <c r="N39">
        <f t="shared" si="4"/>
        <v>65</v>
      </c>
      <c r="O39">
        <f t="shared" si="5"/>
        <v>16.8</v>
      </c>
    </row>
    <row r="40" spans="1:15">
      <c r="A40" s="23" t="s">
        <v>68</v>
      </c>
      <c r="B40" s="10">
        <v>4130</v>
      </c>
      <c r="C40" s="12">
        <v>8.3559444199999999E-2</v>
      </c>
      <c r="D40" s="11">
        <v>0.309</v>
      </c>
      <c r="E40" s="11">
        <v>56.5</v>
      </c>
      <c r="F40" s="11">
        <v>0.7</v>
      </c>
      <c r="G40" s="11">
        <v>0.09</v>
      </c>
      <c r="H40" s="10">
        <v>1</v>
      </c>
      <c r="I40" s="25">
        <f t="shared" si="0"/>
        <v>0.7</v>
      </c>
      <c r="J40" s="25">
        <f t="shared" si="1"/>
        <v>0.09</v>
      </c>
      <c r="K40" s="11">
        <v>28.5</v>
      </c>
      <c r="L40" s="10">
        <f t="shared" si="2"/>
        <v>0.121568546380475</v>
      </c>
      <c r="M40">
        <f t="shared" si="3"/>
        <v>150</v>
      </c>
      <c r="N40">
        <f t="shared" si="4"/>
        <v>0</v>
      </c>
      <c r="O40">
        <f t="shared" si="5"/>
        <v>0</v>
      </c>
    </row>
    <row r="41" spans="1:15">
      <c r="A41" s="23" t="s">
        <v>68</v>
      </c>
      <c r="B41" s="10">
        <v>4130</v>
      </c>
      <c r="C41" s="12">
        <v>3.8807501199999997E-2</v>
      </c>
      <c r="D41" s="11">
        <v>0.41299999999999998</v>
      </c>
      <c r="E41" s="11">
        <v>56.5</v>
      </c>
      <c r="F41" s="11">
        <v>0.7</v>
      </c>
      <c r="G41" s="11">
        <v>0.09</v>
      </c>
      <c r="H41" s="10">
        <v>1</v>
      </c>
      <c r="I41" s="25">
        <f t="shared" si="0"/>
        <v>0.7</v>
      </c>
      <c r="J41" s="25">
        <f t="shared" si="1"/>
        <v>0.09</v>
      </c>
      <c r="K41" s="11">
        <v>17.7</v>
      </c>
      <c r="L41" s="10">
        <f t="shared" si="2"/>
        <v>7.5462803062616657E-2</v>
      </c>
      <c r="M41">
        <f t="shared" si="3"/>
        <v>93</v>
      </c>
      <c r="N41">
        <f t="shared" si="4"/>
        <v>0</v>
      </c>
      <c r="O41">
        <f t="shared" si="5"/>
        <v>0</v>
      </c>
    </row>
    <row r="42" spans="1:15">
      <c r="A42" s="23" t="s">
        <v>68</v>
      </c>
      <c r="B42" s="10">
        <v>1400</v>
      </c>
      <c r="C42" s="12">
        <v>2.2590702099999999E-2</v>
      </c>
      <c r="D42" s="11">
        <v>0.88800000000000001</v>
      </c>
      <c r="E42" s="11">
        <v>56.5</v>
      </c>
      <c r="F42" s="11">
        <v>1.93</v>
      </c>
      <c r="G42" s="11">
        <v>0.497</v>
      </c>
      <c r="H42" s="10">
        <v>1</v>
      </c>
      <c r="I42" s="25">
        <f t="shared" si="0"/>
        <v>1.93</v>
      </c>
      <c r="J42" s="25">
        <f t="shared" si="1"/>
        <v>0.497</v>
      </c>
      <c r="K42" s="11">
        <v>22.1</v>
      </c>
      <c r="L42" s="10">
        <f t="shared" si="2"/>
        <v>9.4451725480100002E-2</v>
      </c>
      <c r="M42">
        <f t="shared" si="3"/>
        <v>117</v>
      </c>
      <c r="N42">
        <f t="shared" si="4"/>
        <v>0</v>
      </c>
      <c r="O42">
        <f t="shared" si="5"/>
        <v>0.1</v>
      </c>
    </row>
    <row r="43" spans="1:15">
      <c r="A43" s="23" t="s">
        <v>68</v>
      </c>
      <c r="B43" s="10">
        <v>1400</v>
      </c>
      <c r="C43" s="12">
        <v>2.1815250000000001E-3</v>
      </c>
      <c r="D43" s="11">
        <v>0.88800000000000001</v>
      </c>
      <c r="E43" s="11">
        <v>56.5</v>
      </c>
      <c r="F43" s="11">
        <v>1.93</v>
      </c>
      <c r="G43" s="11">
        <v>0.497</v>
      </c>
      <c r="H43" s="10">
        <v>1</v>
      </c>
      <c r="I43" s="25">
        <f t="shared" si="0"/>
        <v>1.93</v>
      </c>
      <c r="J43" s="25">
        <f t="shared" si="1"/>
        <v>0.497</v>
      </c>
      <c r="K43" s="11">
        <v>2.1</v>
      </c>
      <c r="L43" s="10">
        <f t="shared" si="2"/>
        <v>9.1209560250000016E-3</v>
      </c>
      <c r="M43">
        <f t="shared" si="3"/>
        <v>11</v>
      </c>
      <c r="N43">
        <f t="shared" si="4"/>
        <v>0</v>
      </c>
      <c r="O43">
        <f t="shared" si="5"/>
        <v>0</v>
      </c>
    </row>
    <row r="44" spans="1:15">
      <c r="A44" s="23" t="s">
        <v>68</v>
      </c>
      <c r="B44" s="10">
        <v>4130</v>
      </c>
      <c r="C44" s="12">
        <v>3.2936392199999998E-2</v>
      </c>
      <c r="D44" s="11">
        <v>0.41299999999999998</v>
      </c>
      <c r="E44" s="11">
        <v>56.5</v>
      </c>
      <c r="F44" s="11">
        <v>0.7</v>
      </c>
      <c r="G44" s="11">
        <v>0.09</v>
      </c>
      <c r="H44" s="10">
        <v>1</v>
      </c>
      <c r="I44" s="25">
        <f t="shared" si="0"/>
        <v>0.7</v>
      </c>
      <c r="J44" s="25">
        <f t="shared" si="1"/>
        <v>0.09</v>
      </c>
      <c r="K44" s="11">
        <v>15</v>
      </c>
      <c r="L44" s="10">
        <f t="shared" si="2"/>
        <v>6.4046186982574985E-2</v>
      </c>
      <c r="M44">
        <f t="shared" si="3"/>
        <v>79</v>
      </c>
      <c r="N44">
        <f t="shared" si="4"/>
        <v>0</v>
      </c>
      <c r="O44">
        <f t="shared" si="5"/>
        <v>0</v>
      </c>
    </row>
    <row r="45" spans="1:15">
      <c r="A45" s="23" t="s">
        <v>68</v>
      </c>
      <c r="B45" s="10">
        <v>4130</v>
      </c>
      <c r="C45" s="12">
        <v>5.1998554699999998E-2</v>
      </c>
      <c r="D45" s="11">
        <v>0.309</v>
      </c>
      <c r="E45" s="11">
        <v>56.5</v>
      </c>
      <c r="F45" s="11">
        <v>0.7</v>
      </c>
      <c r="G45" s="11">
        <v>0.09</v>
      </c>
      <c r="H45" s="10">
        <v>1</v>
      </c>
      <c r="I45" s="25">
        <f t="shared" si="0"/>
        <v>0.7</v>
      </c>
      <c r="J45" s="25">
        <f t="shared" si="1"/>
        <v>0.09</v>
      </c>
      <c r="K45" s="11">
        <v>17.7</v>
      </c>
      <c r="L45" s="10">
        <f t="shared" si="2"/>
        <v>7.5651397269162493E-2</v>
      </c>
      <c r="M45">
        <f t="shared" si="3"/>
        <v>93</v>
      </c>
      <c r="N45">
        <f t="shared" si="4"/>
        <v>0</v>
      </c>
      <c r="O45">
        <f t="shared" si="5"/>
        <v>0</v>
      </c>
    </row>
    <row r="46" spans="1:15">
      <c r="A46" s="23" t="s">
        <v>68</v>
      </c>
      <c r="B46" s="10">
        <v>4130</v>
      </c>
      <c r="C46" s="12">
        <v>0.32983494260000001</v>
      </c>
      <c r="D46" s="11">
        <v>0.309</v>
      </c>
      <c r="E46" s="11">
        <v>56.5</v>
      </c>
      <c r="F46" s="11">
        <v>0.7</v>
      </c>
      <c r="G46" s="11">
        <v>0.09</v>
      </c>
      <c r="H46" s="10">
        <v>1</v>
      </c>
      <c r="I46" s="25">
        <f t="shared" si="0"/>
        <v>0.7</v>
      </c>
      <c r="J46" s="25">
        <f t="shared" si="1"/>
        <v>0.09</v>
      </c>
      <c r="K46" s="11">
        <v>122.4</v>
      </c>
      <c r="L46" s="10">
        <f t="shared" si="2"/>
        <v>0.47986861211517501</v>
      </c>
      <c r="M46">
        <f t="shared" si="3"/>
        <v>592</v>
      </c>
      <c r="N46">
        <f t="shared" si="4"/>
        <v>1</v>
      </c>
      <c r="O46">
        <f t="shared" si="5"/>
        <v>0.1</v>
      </c>
    </row>
    <row r="47" spans="1:15">
      <c r="A47" s="23" t="s">
        <v>68</v>
      </c>
      <c r="B47" s="10">
        <v>3100</v>
      </c>
      <c r="C47" s="12">
        <v>1.65451564E-2</v>
      </c>
      <c r="D47" s="11">
        <v>0.41099999999999998</v>
      </c>
      <c r="E47" s="11">
        <v>56.5</v>
      </c>
      <c r="F47" s="11">
        <v>1.2</v>
      </c>
      <c r="G47" s="11">
        <v>6.4000000000000001E-2</v>
      </c>
      <c r="H47" s="10">
        <v>1</v>
      </c>
      <c r="I47" s="25">
        <f t="shared" si="0"/>
        <v>1.2</v>
      </c>
      <c r="J47" s="25">
        <f t="shared" si="1"/>
        <v>6.4000000000000001E-2</v>
      </c>
      <c r="K47" s="11">
        <v>7.5</v>
      </c>
      <c r="L47" s="10">
        <f t="shared" si="2"/>
        <v>3.201694577855E-2</v>
      </c>
      <c r="M47">
        <f t="shared" si="3"/>
        <v>39</v>
      </c>
      <c r="N47">
        <f t="shared" si="4"/>
        <v>0</v>
      </c>
      <c r="O47">
        <f t="shared" si="5"/>
        <v>0</v>
      </c>
    </row>
    <row r="48" spans="1:15">
      <c r="A48" s="23" t="s">
        <v>68</v>
      </c>
      <c r="B48" s="10">
        <v>4130</v>
      </c>
      <c r="C48" s="12">
        <v>1.7875811869</v>
      </c>
      <c r="D48" s="11">
        <v>0.10199999999999999</v>
      </c>
      <c r="E48" s="11">
        <v>56.5</v>
      </c>
      <c r="F48" s="11">
        <v>0.7</v>
      </c>
      <c r="G48" s="11">
        <v>0.09</v>
      </c>
      <c r="H48" s="10">
        <v>1</v>
      </c>
      <c r="I48" s="25">
        <f t="shared" si="0"/>
        <v>0.7</v>
      </c>
      <c r="J48" s="25">
        <f t="shared" si="1"/>
        <v>0.09</v>
      </c>
      <c r="K48" s="11">
        <v>201.1</v>
      </c>
      <c r="L48" s="10">
        <f t="shared" si="2"/>
        <v>0.85848586500872504</v>
      </c>
      <c r="M48">
        <f t="shared" si="3"/>
        <v>1059</v>
      </c>
      <c r="N48">
        <f t="shared" si="4"/>
        <v>2</v>
      </c>
      <c r="O48">
        <f t="shared" si="5"/>
        <v>0.2</v>
      </c>
    </row>
    <row r="49" spans="1:15">
      <c r="A49" s="23" t="s">
        <v>68</v>
      </c>
      <c r="B49" s="10">
        <v>1900</v>
      </c>
      <c r="C49" s="12">
        <v>0.69310524250000005</v>
      </c>
      <c r="D49" s="11">
        <v>0.151</v>
      </c>
      <c r="E49" s="11">
        <v>56.5</v>
      </c>
      <c r="F49" s="11">
        <v>1.2</v>
      </c>
      <c r="G49" s="11">
        <v>7.5999999999999998E-2</v>
      </c>
      <c r="H49" s="10">
        <v>1</v>
      </c>
      <c r="I49" s="25">
        <f t="shared" si="0"/>
        <v>1.2</v>
      </c>
      <c r="J49" s="25">
        <f t="shared" si="1"/>
        <v>7.5999999999999998E-2</v>
      </c>
      <c r="K49" s="11">
        <v>115.4</v>
      </c>
      <c r="L49" s="10">
        <f t="shared" si="2"/>
        <v>0.49276894803239585</v>
      </c>
      <c r="M49">
        <f t="shared" si="3"/>
        <v>608</v>
      </c>
      <c r="N49">
        <f t="shared" si="4"/>
        <v>2</v>
      </c>
      <c r="O49">
        <f t="shared" si="5"/>
        <v>0.1</v>
      </c>
    </row>
    <row r="50" spans="1:15">
      <c r="A50" s="23" t="s">
        <v>68</v>
      </c>
      <c r="B50" s="10">
        <v>3100</v>
      </c>
      <c r="C50" s="12">
        <v>0.1679794044</v>
      </c>
      <c r="D50" s="11">
        <v>0.41099999999999998</v>
      </c>
      <c r="E50" s="11">
        <v>56.5</v>
      </c>
      <c r="F50" s="11">
        <v>1.2</v>
      </c>
      <c r="G50" s="11">
        <v>6.4000000000000001E-2</v>
      </c>
      <c r="H50" s="10">
        <v>1</v>
      </c>
      <c r="I50" s="25">
        <f t="shared" si="0"/>
        <v>1.2</v>
      </c>
      <c r="J50" s="25">
        <f t="shared" si="1"/>
        <v>6.4000000000000001E-2</v>
      </c>
      <c r="K50" s="11">
        <v>76.099999999999994</v>
      </c>
      <c r="L50" s="10">
        <f t="shared" si="2"/>
        <v>0.32506114493955002</v>
      </c>
      <c r="M50">
        <f t="shared" si="3"/>
        <v>401</v>
      </c>
      <c r="N50">
        <f t="shared" si="4"/>
        <v>1</v>
      </c>
      <c r="O50">
        <f t="shared" si="5"/>
        <v>0.1</v>
      </c>
    </row>
    <row r="51" spans="1:15">
      <c r="A51" s="23" t="s">
        <v>68</v>
      </c>
      <c r="B51" s="10">
        <v>1100</v>
      </c>
      <c r="C51" s="12">
        <v>2.3604056500000001E-2</v>
      </c>
      <c r="D51" s="11">
        <v>0.28599999999999998</v>
      </c>
      <c r="E51" s="11">
        <v>56.5</v>
      </c>
      <c r="F51" s="11">
        <v>1.85</v>
      </c>
      <c r="G51" s="11">
        <v>0.22</v>
      </c>
      <c r="H51" s="10">
        <v>1</v>
      </c>
      <c r="I51" s="25">
        <f t="shared" si="0"/>
        <v>1.85</v>
      </c>
      <c r="J51" s="25">
        <f t="shared" si="1"/>
        <v>0.22</v>
      </c>
      <c r="K51" s="11">
        <v>7.4</v>
      </c>
      <c r="L51" s="10">
        <f t="shared" si="2"/>
        <v>3.1784829081958337E-2</v>
      </c>
      <c r="M51">
        <f t="shared" si="3"/>
        <v>39</v>
      </c>
      <c r="N51">
        <f t="shared" si="4"/>
        <v>0</v>
      </c>
      <c r="O51">
        <f t="shared" si="5"/>
        <v>0</v>
      </c>
    </row>
    <row r="52" spans="1:15">
      <c r="A52" s="23" t="s">
        <v>68</v>
      </c>
      <c r="B52" s="10">
        <v>4130</v>
      </c>
      <c r="C52" s="12">
        <v>2.932559972</v>
      </c>
      <c r="D52" s="11">
        <v>0.10199999999999999</v>
      </c>
      <c r="E52" s="11">
        <v>56.5</v>
      </c>
      <c r="F52" s="11">
        <v>0.7</v>
      </c>
      <c r="G52" s="11">
        <v>0.09</v>
      </c>
      <c r="H52" s="10">
        <v>1</v>
      </c>
      <c r="I52" s="25">
        <f t="shared" si="0"/>
        <v>0.7</v>
      </c>
      <c r="J52" s="25">
        <f t="shared" si="1"/>
        <v>0.09</v>
      </c>
      <c r="K52" s="11">
        <v>329.9</v>
      </c>
      <c r="L52" s="10">
        <f t="shared" si="2"/>
        <v>1.4083619265529999</v>
      </c>
      <c r="M52">
        <f t="shared" si="3"/>
        <v>1737</v>
      </c>
      <c r="N52">
        <f t="shared" si="4"/>
        <v>3</v>
      </c>
      <c r="O52">
        <f t="shared" si="5"/>
        <v>0.3</v>
      </c>
    </row>
    <row r="53" spans="1:15">
      <c r="A53" s="23" t="s">
        <v>68</v>
      </c>
      <c r="B53" s="10">
        <v>4130</v>
      </c>
      <c r="C53" s="12">
        <v>1.57299963E-2</v>
      </c>
      <c r="D53" s="11">
        <v>0.10199999999999999</v>
      </c>
      <c r="E53" s="11">
        <v>56.5</v>
      </c>
      <c r="F53" s="11">
        <v>0.7</v>
      </c>
      <c r="G53" s="11">
        <v>0.09</v>
      </c>
      <c r="H53" s="10">
        <v>1</v>
      </c>
      <c r="I53" s="25">
        <f t="shared" si="0"/>
        <v>0.7</v>
      </c>
      <c r="J53" s="25">
        <f t="shared" si="1"/>
        <v>0.09</v>
      </c>
      <c r="K53" s="11">
        <v>3.6</v>
      </c>
      <c r="L53" s="10">
        <f t="shared" si="2"/>
        <v>7.5543307230749998E-3</v>
      </c>
      <c r="M53">
        <f t="shared" si="3"/>
        <v>9</v>
      </c>
      <c r="N53">
        <f t="shared" si="4"/>
        <v>0</v>
      </c>
      <c r="O53">
        <f t="shared" si="5"/>
        <v>0</v>
      </c>
    </row>
    <row r="54" spans="1:15">
      <c r="A54" s="23" t="s">
        <v>68</v>
      </c>
      <c r="B54" s="10">
        <v>4130</v>
      </c>
      <c r="C54" s="12">
        <v>0.1200013487</v>
      </c>
      <c r="D54" s="11">
        <v>0.309</v>
      </c>
      <c r="E54" s="11">
        <v>56.5</v>
      </c>
      <c r="F54" s="11">
        <v>0.7</v>
      </c>
      <c r="G54" s="11">
        <v>0.09</v>
      </c>
      <c r="H54" s="10">
        <v>1</v>
      </c>
      <c r="I54" s="25">
        <f t="shared" si="0"/>
        <v>0.7</v>
      </c>
      <c r="J54" s="25">
        <f t="shared" si="1"/>
        <v>0.09</v>
      </c>
      <c r="K54" s="11">
        <v>82.6</v>
      </c>
      <c r="L54" s="10">
        <f t="shared" si="2"/>
        <v>0.17458696218991251</v>
      </c>
      <c r="M54">
        <f t="shared" si="3"/>
        <v>215</v>
      </c>
      <c r="N54">
        <f t="shared" si="4"/>
        <v>0</v>
      </c>
      <c r="O54">
        <f t="shared" si="5"/>
        <v>0</v>
      </c>
    </row>
    <row r="55" spans="1:15">
      <c r="A55" s="23" t="s">
        <v>68</v>
      </c>
      <c r="B55" s="10">
        <v>1200</v>
      </c>
      <c r="C55" s="12">
        <v>0.16489940610000001</v>
      </c>
      <c r="D55" s="11">
        <v>0.22</v>
      </c>
      <c r="E55" s="11">
        <v>56.5</v>
      </c>
      <c r="F55" s="11">
        <v>2.23</v>
      </c>
      <c r="G55" s="11">
        <v>0.316</v>
      </c>
      <c r="H55" s="10">
        <v>1</v>
      </c>
      <c r="I55" s="25">
        <f t="shared" si="0"/>
        <v>2.23</v>
      </c>
      <c r="J55" s="25">
        <f t="shared" si="1"/>
        <v>0.316</v>
      </c>
      <c r="K55" s="11">
        <v>687.9</v>
      </c>
      <c r="L55" s="10">
        <f t="shared" si="2"/>
        <v>0.17080830148525003</v>
      </c>
      <c r="M55">
        <f t="shared" si="3"/>
        <v>211</v>
      </c>
      <c r="N55">
        <f t="shared" si="4"/>
        <v>1</v>
      </c>
      <c r="O55">
        <f t="shared" si="5"/>
        <v>0.1</v>
      </c>
    </row>
    <row r="56" spans="1:15">
      <c r="A56" s="23" t="s">
        <v>68</v>
      </c>
      <c r="B56" s="10">
        <v>1200</v>
      </c>
      <c r="C56" s="12">
        <v>1.685043297</v>
      </c>
      <c r="D56" s="11">
        <v>0.38900000000000001</v>
      </c>
      <c r="E56" s="11">
        <v>56.5</v>
      </c>
      <c r="F56" s="11">
        <v>2.23</v>
      </c>
      <c r="G56" s="11">
        <v>0.316</v>
      </c>
      <c r="H56" s="10">
        <v>1</v>
      </c>
      <c r="I56" s="25">
        <f t="shared" si="0"/>
        <v>2.23</v>
      </c>
      <c r="J56" s="25">
        <f t="shared" si="1"/>
        <v>0.316</v>
      </c>
      <c r="K56" s="11">
        <v>734.7</v>
      </c>
      <c r="L56" s="10">
        <f t="shared" si="2"/>
        <v>3.0862270085928749</v>
      </c>
      <c r="M56">
        <f t="shared" si="3"/>
        <v>3807</v>
      </c>
      <c r="N56">
        <f t="shared" si="4"/>
        <v>19</v>
      </c>
      <c r="O56">
        <f t="shared" si="5"/>
        <v>2.7</v>
      </c>
    </row>
    <row r="57" spans="1:15">
      <c r="A57" s="23" t="s">
        <v>68</v>
      </c>
      <c r="B57" s="10">
        <v>1200</v>
      </c>
      <c r="C57" s="12">
        <v>1.5701543799999999E-2</v>
      </c>
      <c r="D57" s="11">
        <v>0.30399999999999999</v>
      </c>
      <c r="E57" s="11">
        <v>56.5</v>
      </c>
      <c r="F57" s="11">
        <v>2.23</v>
      </c>
      <c r="G57" s="11">
        <v>0.316</v>
      </c>
      <c r="H57" s="10">
        <v>1</v>
      </c>
      <c r="I57" s="25">
        <f t="shared" si="0"/>
        <v>2.23</v>
      </c>
      <c r="J57" s="25">
        <f t="shared" si="1"/>
        <v>0.316</v>
      </c>
      <c r="K57" s="11">
        <v>5.3</v>
      </c>
      <c r="L57" s="10">
        <f t="shared" si="2"/>
        <v>2.2474143025733331E-2</v>
      </c>
      <c r="M57">
        <f t="shared" si="3"/>
        <v>28</v>
      </c>
      <c r="N57">
        <f t="shared" si="4"/>
        <v>0</v>
      </c>
      <c r="O57">
        <f t="shared" si="5"/>
        <v>0</v>
      </c>
    </row>
    <row r="58" spans="1:15">
      <c r="A58" s="23" t="s">
        <v>68</v>
      </c>
      <c r="B58" s="10">
        <v>1920</v>
      </c>
      <c r="C58" s="12">
        <v>0.37853268039999999</v>
      </c>
      <c r="D58" s="11">
        <v>0.23400000000000001</v>
      </c>
      <c r="E58" s="11">
        <v>56.5</v>
      </c>
      <c r="F58" s="11">
        <v>1.2</v>
      </c>
      <c r="G58" s="11">
        <v>7.5999999999999998E-2</v>
      </c>
      <c r="H58" s="10">
        <v>1</v>
      </c>
      <c r="I58" s="25">
        <f t="shared" si="0"/>
        <v>1.2</v>
      </c>
      <c r="J58" s="25">
        <f t="shared" si="1"/>
        <v>7.5999999999999998E-2</v>
      </c>
      <c r="K58" s="11">
        <v>97.7</v>
      </c>
      <c r="L58" s="10">
        <f t="shared" si="2"/>
        <v>0.41704838063069999</v>
      </c>
      <c r="M58">
        <f t="shared" si="3"/>
        <v>514</v>
      </c>
      <c r="N58">
        <f t="shared" si="4"/>
        <v>1</v>
      </c>
      <c r="O58">
        <f t="shared" si="5"/>
        <v>0.1</v>
      </c>
    </row>
    <row r="59" spans="1:15">
      <c r="A59" s="23" t="s">
        <v>68</v>
      </c>
      <c r="B59" s="10">
        <v>1900</v>
      </c>
      <c r="C59" s="12">
        <v>0.37993399010000001</v>
      </c>
      <c r="D59" s="11">
        <v>0.151</v>
      </c>
      <c r="E59" s="11">
        <v>56.5</v>
      </c>
      <c r="F59" s="11">
        <v>1.2</v>
      </c>
      <c r="G59" s="11">
        <v>7.5999999999999998E-2</v>
      </c>
      <c r="H59" s="10">
        <v>1</v>
      </c>
      <c r="I59" s="25">
        <f t="shared" si="0"/>
        <v>1.2</v>
      </c>
      <c r="J59" s="25">
        <f t="shared" si="1"/>
        <v>7.5999999999999998E-2</v>
      </c>
      <c r="K59" s="11">
        <v>79.400000000000006</v>
      </c>
      <c r="L59" s="10">
        <f t="shared" si="2"/>
        <v>0.27011723637817914</v>
      </c>
      <c r="M59">
        <f t="shared" si="3"/>
        <v>333</v>
      </c>
      <c r="N59">
        <f t="shared" si="4"/>
        <v>1</v>
      </c>
      <c r="O59">
        <f t="shared" si="5"/>
        <v>0.1</v>
      </c>
    </row>
    <row r="60" spans="1:15">
      <c r="A60" s="23" t="s">
        <v>68</v>
      </c>
      <c r="B60" s="10">
        <v>1800</v>
      </c>
      <c r="C60" s="12">
        <v>0.40279846390000001</v>
      </c>
      <c r="D60" s="11">
        <v>0.183</v>
      </c>
      <c r="E60" s="11">
        <v>56.5</v>
      </c>
      <c r="F60" s="11">
        <v>1.25</v>
      </c>
      <c r="G60" s="11">
        <v>7.5999999999999998E-2</v>
      </c>
      <c r="H60" s="10">
        <v>1</v>
      </c>
      <c r="I60" s="25">
        <f t="shared" si="0"/>
        <v>1.25</v>
      </c>
      <c r="J60" s="25">
        <f t="shared" si="1"/>
        <v>7.5999999999999998E-2</v>
      </c>
      <c r="K60" s="11">
        <v>82.7</v>
      </c>
      <c r="L60" s="10">
        <f t="shared" si="2"/>
        <v>0.34706122645783749</v>
      </c>
      <c r="M60">
        <f t="shared" si="3"/>
        <v>428</v>
      </c>
      <c r="N60">
        <f t="shared" si="4"/>
        <v>1</v>
      </c>
      <c r="O60">
        <f t="shared" si="5"/>
        <v>0.1</v>
      </c>
    </row>
    <row r="61" spans="1:15">
      <c r="A61" s="23" t="s">
        <v>68</v>
      </c>
      <c r="B61" s="10">
        <v>1800</v>
      </c>
      <c r="C61" s="12">
        <v>3.3699111776000001</v>
      </c>
      <c r="D61" s="11">
        <v>0.183</v>
      </c>
      <c r="E61" s="11">
        <v>56.5</v>
      </c>
      <c r="F61" s="11">
        <v>1.25</v>
      </c>
      <c r="G61" s="11">
        <v>7.5999999999999998E-2</v>
      </c>
      <c r="H61" s="10">
        <v>1</v>
      </c>
      <c r="I61" s="25">
        <f t="shared" si="0"/>
        <v>1.25</v>
      </c>
      <c r="J61" s="25">
        <f t="shared" si="1"/>
        <v>7.5999999999999998E-2</v>
      </c>
      <c r="K61" s="11">
        <v>712.6</v>
      </c>
      <c r="L61" s="10">
        <f t="shared" si="2"/>
        <v>2.9035997183995996</v>
      </c>
      <c r="M61">
        <f t="shared" si="3"/>
        <v>3582</v>
      </c>
      <c r="N61">
        <f t="shared" si="4"/>
        <v>10</v>
      </c>
      <c r="O61">
        <f t="shared" si="5"/>
        <v>0.6</v>
      </c>
    </row>
    <row r="62" spans="1:15">
      <c r="A62" s="23" t="s">
        <v>68</v>
      </c>
      <c r="B62" s="10">
        <v>1920</v>
      </c>
      <c r="C62" s="12">
        <v>0.68376925830000002</v>
      </c>
      <c r="D62" s="11">
        <v>0.27600000000000002</v>
      </c>
      <c r="E62" s="11">
        <v>56.5</v>
      </c>
      <c r="F62" s="11">
        <v>1.2</v>
      </c>
      <c r="G62" s="11">
        <v>7.5999999999999998E-2</v>
      </c>
      <c r="H62" s="10">
        <v>1</v>
      </c>
      <c r="I62" s="25">
        <f t="shared" si="0"/>
        <v>1.2</v>
      </c>
      <c r="J62" s="25">
        <f t="shared" si="1"/>
        <v>7.5999999999999998E-2</v>
      </c>
      <c r="K62" s="11">
        <v>208.1</v>
      </c>
      <c r="L62" s="10">
        <f t="shared" si="2"/>
        <v>0.88855815116085013</v>
      </c>
      <c r="M62">
        <f t="shared" si="3"/>
        <v>1096</v>
      </c>
      <c r="N62">
        <f t="shared" si="4"/>
        <v>3</v>
      </c>
      <c r="O62">
        <f t="shared" si="5"/>
        <v>0.2</v>
      </c>
    </row>
    <row r="63" spans="1:15">
      <c r="A63" s="23" t="s">
        <v>68</v>
      </c>
      <c r="B63" s="10">
        <v>4130</v>
      </c>
      <c r="C63" s="12">
        <v>0.1030624727</v>
      </c>
      <c r="D63" s="11">
        <v>0.10199999999999999</v>
      </c>
      <c r="E63" s="11">
        <v>56.5</v>
      </c>
      <c r="F63" s="11">
        <v>0.7</v>
      </c>
      <c r="G63" s="11">
        <v>0.09</v>
      </c>
      <c r="H63" s="10">
        <v>1</v>
      </c>
      <c r="I63" s="25">
        <f t="shared" si="0"/>
        <v>0.7</v>
      </c>
      <c r="J63" s="25">
        <f t="shared" si="1"/>
        <v>0.09</v>
      </c>
      <c r="K63" s="11">
        <v>11.6</v>
      </c>
      <c r="L63" s="10">
        <f t="shared" si="2"/>
        <v>4.9495752514175005E-2</v>
      </c>
      <c r="M63">
        <f t="shared" si="3"/>
        <v>61</v>
      </c>
      <c r="N63">
        <f t="shared" si="4"/>
        <v>0</v>
      </c>
      <c r="O63">
        <f t="shared" si="5"/>
        <v>0</v>
      </c>
    </row>
    <row r="64" spans="1:15">
      <c r="A64" s="23" t="s">
        <v>68</v>
      </c>
      <c r="B64" s="10">
        <v>4130</v>
      </c>
      <c r="C64" s="12">
        <v>1.5631738933999999</v>
      </c>
      <c r="D64" s="11">
        <v>0.10199999999999999</v>
      </c>
      <c r="E64" s="11">
        <v>56.5</v>
      </c>
      <c r="F64" s="11">
        <v>0.7</v>
      </c>
      <c r="G64" s="11">
        <v>0.09</v>
      </c>
      <c r="H64" s="10">
        <v>1</v>
      </c>
      <c r="I64" s="25">
        <f t="shared" si="0"/>
        <v>0.7</v>
      </c>
      <c r="J64" s="25">
        <f t="shared" si="1"/>
        <v>0.09</v>
      </c>
      <c r="K64" s="11">
        <v>175.8</v>
      </c>
      <c r="L64" s="10">
        <f t="shared" si="2"/>
        <v>0.75071426230534988</v>
      </c>
      <c r="M64">
        <f t="shared" si="3"/>
        <v>926</v>
      </c>
      <c r="N64">
        <f t="shared" si="4"/>
        <v>1</v>
      </c>
      <c r="O64">
        <f t="shared" si="5"/>
        <v>0.2</v>
      </c>
    </row>
    <row r="65" spans="1:15">
      <c r="A65" s="23" t="s">
        <v>68</v>
      </c>
      <c r="B65" s="10">
        <v>4130</v>
      </c>
      <c r="C65" s="12">
        <v>0.26867778110000001</v>
      </c>
      <c r="D65" s="11">
        <v>0.309</v>
      </c>
      <c r="E65" s="11">
        <v>56.5</v>
      </c>
      <c r="F65" s="11">
        <v>0.7</v>
      </c>
      <c r="G65" s="11">
        <v>0.09</v>
      </c>
      <c r="H65" s="10">
        <v>1</v>
      </c>
      <c r="I65" s="25">
        <f t="shared" si="0"/>
        <v>0.7</v>
      </c>
      <c r="J65" s="25">
        <f t="shared" si="1"/>
        <v>0.09</v>
      </c>
      <c r="K65" s="11">
        <v>91.6</v>
      </c>
      <c r="L65" s="10">
        <f t="shared" si="2"/>
        <v>0.39089258677786254</v>
      </c>
      <c r="M65">
        <f t="shared" si="3"/>
        <v>482</v>
      </c>
      <c r="N65">
        <f t="shared" si="4"/>
        <v>1</v>
      </c>
      <c r="O65">
        <f t="shared" si="5"/>
        <v>0.1</v>
      </c>
    </row>
    <row r="66" spans="1:15">
      <c r="A66" s="23" t="s">
        <v>68</v>
      </c>
      <c r="B66" s="10">
        <v>4130</v>
      </c>
      <c r="C66" s="12">
        <v>8.47951963E-2</v>
      </c>
      <c r="D66" s="11">
        <v>0.309</v>
      </c>
      <c r="E66" s="11">
        <v>56.5</v>
      </c>
      <c r="F66" s="11">
        <v>0.7</v>
      </c>
      <c r="G66" s="11">
        <v>0.09</v>
      </c>
      <c r="H66" s="10">
        <v>1</v>
      </c>
      <c r="I66" s="25">
        <f t="shared" si="0"/>
        <v>0.7</v>
      </c>
      <c r="J66" s="25">
        <f t="shared" si="1"/>
        <v>0.09</v>
      </c>
      <c r="K66" s="11">
        <v>28.9</v>
      </c>
      <c r="L66" s="10">
        <f t="shared" si="2"/>
        <v>0.12336641121696251</v>
      </c>
      <c r="M66">
        <f t="shared" si="3"/>
        <v>152</v>
      </c>
      <c r="N66">
        <f t="shared" si="4"/>
        <v>0</v>
      </c>
      <c r="O66">
        <f t="shared" si="5"/>
        <v>0</v>
      </c>
    </row>
    <row r="67" spans="1:15">
      <c r="A67" s="23" t="s">
        <v>68</v>
      </c>
      <c r="B67" s="10">
        <v>1800</v>
      </c>
      <c r="C67" s="12">
        <v>0.53961776490000002</v>
      </c>
      <c r="D67" s="11">
        <v>0.21</v>
      </c>
      <c r="E67" s="11">
        <v>56.5</v>
      </c>
      <c r="F67" s="11">
        <v>1.25</v>
      </c>
      <c r="G67" s="11">
        <v>7.5999999999999998E-2</v>
      </c>
      <c r="H67" s="10">
        <v>1</v>
      </c>
      <c r="I67" s="25">
        <f t="shared" ref="I67:I130" si="6">F67</f>
        <v>1.25</v>
      </c>
      <c r="J67" s="25">
        <f t="shared" ref="J67:J130" si="7">G67</f>
        <v>7.5999999999999998E-2</v>
      </c>
      <c r="K67" s="11">
        <v>125</v>
      </c>
      <c r="L67" s="10">
        <f t="shared" ref="L67:L130" si="8">E67*D67*C67/12</f>
        <v>0.53354706504487504</v>
      </c>
      <c r="M67">
        <f t="shared" ref="M67:M130" si="9">ROUND(E67*D67*C67*102.79,0)</f>
        <v>658</v>
      </c>
      <c r="N67">
        <f t="shared" ref="N67:N130" si="10">ROUND(I67*M67*0.002205,0)</f>
        <v>2</v>
      </c>
      <c r="O67">
        <f t="shared" ref="O67:O130" si="11">ROUND(J67*M67*0.002205,1)</f>
        <v>0.1</v>
      </c>
    </row>
    <row r="68" spans="1:15">
      <c r="A68" s="23" t="s">
        <v>68</v>
      </c>
      <c r="B68" s="10">
        <v>1920</v>
      </c>
      <c r="C68" s="12">
        <v>0.18160452539999999</v>
      </c>
      <c r="D68" s="11">
        <v>0.23400000000000001</v>
      </c>
      <c r="E68" s="11">
        <v>56.5</v>
      </c>
      <c r="F68" s="11">
        <v>1.2</v>
      </c>
      <c r="G68" s="11">
        <v>7.5999999999999998E-2</v>
      </c>
      <c r="H68" s="10">
        <v>1</v>
      </c>
      <c r="I68" s="25">
        <f t="shared" si="6"/>
        <v>1.2</v>
      </c>
      <c r="J68" s="25">
        <f t="shared" si="7"/>
        <v>7.5999999999999998E-2</v>
      </c>
      <c r="K68" s="11">
        <v>46.9</v>
      </c>
      <c r="L68" s="10">
        <f t="shared" si="8"/>
        <v>0.20008278585944997</v>
      </c>
      <c r="M68">
        <f t="shared" si="9"/>
        <v>247</v>
      </c>
      <c r="N68">
        <f t="shared" si="10"/>
        <v>1</v>
      </c>
      <c r="O68">
        <f t="shared" si="11"/>
        <v>0</v>
      </c>
    </row>
    <row r="69" spans="1:15">
      <c r="A69" s="23" t="s">
        <v>68</v>
      </c>
      <c r="B69" s="10">
        <v>1200</v>
      </c>
      <c r="C69" s="12">
        <v>1.7124250000000001E-3</v>
      </c>
      <c r="D69" s="11">
        <v>0.22</v>
      </c>
      <c r="E69" s="11">
        <v>56.5</v>
      </c>
      <c r="F69" s="11">
        <v>2.23</v>
      </c>
      <c r="G69" s="11">
        <v>0.316</v>
      </c>
      <c r="H69" s="10">
        <v>1</v>
      </c>
      <c r="I69" s="25">
        <f t="shared" si="6"/>
        <v>2.23</v>
      </c>
      <c r="J69" s="25">
        <f t="shared" si="7"/>
        <v>0.316</v>
      </c>
      <c r="K69" s="11">
        <v>89.4</v>
      </c>
      <c r="L69" s="10">
        <f t="shared" si="8"/>
        <v>1.7737868958333334E-3</v>
      </c>
      <c r="M69">
        <f t="shared" si="9"/>
        <v>2</v>
      </c>
      <c r="N69">
        <f t="shared" si="10"/>
        <v>0</v>
      </c>
      <c r="O69">
        <f t="shared" si="11"/>
        <v>0</v>
      </c>
    </row>
    <row r="70" spans="1:15">
      <c r="A70" s="23" t="s">
        <v>68</v>
      </c>
      <c r="B70" s="10">
        <v>1200</v>
      </c>
      <c r="C70" s="12">
        <v>5.2229067000000001E-3</v>
      </c>
      <c r="D70" s="11">
        <v>0.22</v>
      </c>
      <c r="E70" s="11">
        <v>56.5</v>
      </c>
      <c r="F70" s="11">
        <v>2.23</v>
      </c>
      <c r="G70" s="11">
        <v>0.316</v>
      </c>
      <c r="H70" s="10">
        <v>1</v>
      </c>
      <c r="I70" s="25">
        <f t="shared" si="6"/>
        <v>2.23</v>
      </c>
      <c r="J70" s="25">
        <f t="shared" si="7"/>
        <v>0.316</v>
      </c>
      <c r="K70" s="11">
        <v>740.1</v>
      </c>
      <c r="L70" s="10">
        <f t="shared" si="8"/>
        <v>5.4100608567499995E-3</v>
      </c>
      <c r="M70">
        <f t="shared" si="9"/>
        <v>7</v>
      </c>
      <c r="N70">
        <f t="shared" si="10"/>
        <v>0</v>
      </c>
      <c r="O70">
        <f t="shared" si="11"/>
        <v>0</v>
      </c>
    </row>
    <row r="71" spans="1:15">
      <c r="A71" s="23" t="s">
        <v>68</v>
      </c>
      <c r="B71" s="10">
        <v>1200</v>
      </c>
      <c r="C71" s="12">
        <v>1.1150709243000001</v>
      </c>
      <c r="D71" s="11">
        <v>0.38900000000000001</v>
      </c>
      <c r="E71" s="11">
        <v>56.5</v>
      </c>
      <c r="F71" s="11">
        <v>2.23</v>
      </c>
      <c r="G71" s="11">
        <v>0.316</v>
      </c>
      <c r="H71" s="10">
        <v>1</v>
      </c>
      <c r="I71" s="25">
        <f t="shared" si="6"/>
        <v>2.23</v>
      </c>
      <c r="J71" s="25">
        <f t="shared" si="7"/>
        <v>0.316</v>
      </c>
      <c r="K71" s="11">
        <v>478.4</v>
      </c>
      <c r="L71" s="10">
        <f t="shared" si="8"/>
        <v>2.0422988591439628</v>
      </c>
      <c r="M71">
        <f t="shared" si="9"/>
        <v>2519</v>
      </c>
      <c r="N71">
        <f t="shared" si="10"/>
        <v>12</v>
      </c>
      <c r="O71">
        <f t="shared" si="11"/>
        <v>1.8</v>
      </c>
    </row>
    <row r="72" spans="1:15">
      <c r="A72" s="23" t="s">
        <v>68</v>
      </c>
      <c r="B72" s="10">
        <v>1200</v>
      </c>
      <c r="C72" s="12">
        <v>1.7048791544999999</v>
      </c>
      <c r="D72" s="11">
        <v>0.22</v>
      </c>
      <c r="E72" s="11">
        <v>56.5</v>
      </c>
      <c r="F72" s="11">
        <v>2.23</v>
      </c>
      <c r="G72" s="11">
        <v>0.316</v>
      </c>
      <c r="H72" s="10">
        <v>1</v>
      </c>
      <c r="I72" s="25">
        <f t="shared" si="6"/>
        <v>2.23</v>
      </c>
      <c r="J72" s="25">
        <f t="shared" si="7"/>
        <v>0.316</v>
      </c>
      <c r="K72" s="11">
        <v>413.7</v>
      </c>
      <c r="L72" s="10">
        <f t="shared" si="8"/>
        <v>1.7659706575362499</v>
      </c>
      <c r="M72">
        <f t="shared" si="9"/>
        <v>2178</v>
      </c>
      <c r="N72">
        <f t="shared" si="10"/>
        <v>11</v>
      </c>
      <c r="O72">
        <f t="shared" si="11"/>
        <v>1.5</v>
      </c>
    </row>
    <row r="73" spans="1:15">
      <c r="A73" s="23" t="s">
        <v>68</v>
      </c>
      <c r="B73" s="10">
        <v>1200</v>
      </c>
      <c r="C73" s="12">
        <v>0.28115574059999998</v>
      </c>
      <c r="D73" s="11">
        <v>0.47299999999999998</v>
      </c>
      <c r="E73" s="11">
        <v>56.5</v>
      </c>
      <c r="F73" s="11">
        <v>2.23</v>
      </c>
      <c r="G73" s="11">
        <v>0.316</v>
      </c>
      <c r="H73" s="10">
        <v>1</v>
      </c>
      <c r="I73" s="25">
        <f t="shared" si="6"/>
        <v>2.23</v>
      </c>
      <c r="J73" s="25">
        <f t="shared" si="7"/>
        <v>0.316</v>
      </c>
      <c r="K73" s="11">
        <v>146.69999999999999</v>
      </c>
      <c r="L73" s="10">
        <f t="shared" si="8"/>
        <v>0.626145549138725</v>
      </c>
      <c r="M73">
        <f t="shared" si="9"/>
        <v>772</v>
      </c>
      <c r="N73">
        <f t="shared" si="10"/>
        <v>4</v>
      </c>
      <c r="O73">
        <f t="shared" si="11"/>
        <v>0.5</v>
      </c>
    </row>
    <row r="74" spans="1:15">
      <c r="A74" s="23" t="s">
        <v>68</v>
      </c>
      <c r="B74" s="10">
        <v>4130</v>
      </c>
      <c r="C74" s="12">
        <v>1.7546210799999999</v>
      </c>
      <c r="D74" s="11">
        <v>0.309</v>
      </c>
      <c r="E74" s="11">
        <v>56.5</v>
      </c>
      <c r="F74" s="11">
        <v>0.7</v>
      </c>
      <c r="G74" s="11">
        <v>0.09</v>
      </c>
      <c r="H74" s="10">
        <v>1</v>
      </c>
      <c r="I74" s="25">
        <f t="shared" si="6"/>
        <v>0.7</v>
      </c>
      <c r="J74" s="25">
        <f t="shared" si="7"/>
        <v>0.09</v>
      </c>
      <c r="K74" s="11">
        <v>597.9</v>
      </c>
      <c r="L74" s="10">
        <f t="shared" si="8"/>
        <v>2.5527543437650002</v>
      </c>
      <c r="M74">
        <f t="shared" si="9"/>
        <v>3149</v>
      </c>
      <c r="N74">
        <f t="shared" si="10"/>
        <v>5</v>
      </c>
      <c r="O74">
        <f t="shared" si="11"/>
        <v>0.6</v>
      </c>
    </row>
    <row r="75" spans="1:15">
      <c r="A75" s="23" t="s">
        <v>68</v>
      </c>
      <c r="B75" s="10">
        <v>6410</v>
      </c>
      <c r="C75" s="12">
        <v>1.2024530308000001</v>
      </c>
      <c r="D75" s="11">
        <v>0.30299999999999999</v>
      </c>
      <c r="E75" s="11">
        <v>56.5</v>
      </c>
      <c r="F75" s="11">
        <v>0</v>
      </c>
      <c r="G75" s="11">
        <v>0</v>
      </c>
      <c r="H75" s="10">
        <v>1</v>
      </c>
      <c r="I75" s="25">
        <f t="shared" si="6"/>
        <v>0</v>
      </c>
      <c r="J75" s="25">
        <f t="shared" si="7"/>
        <v>0</v>
      </c>
      <c r="K75" s="11">
        <v>401.8</v>
      </c>
      <c r="L75" s="10">
        <f t="shared" si="8"/>
        <v>1.7154495550650501</v>
      </c>
      <c r="M75">
        <f t="shared" si="9"/>
        <v>2116</v>
      </c>
      <c r="N75">
        <f t="shared" si="10"/>
        <v>0</v>
      </c>
      <c r="O75">
        <f t="shared" si="11"/>
        <v>0</v>
      </c>
    </row>
    <row r="76" spans="1:15">
      <c r="A76" s="23" t="s">
        <v>68</v>
      </c>
      <c r="B76" s="10">
        <v>6410</v>
      </c>
      <c r="C76" s="12">
        <v>7.5601718999999998E-2</v>
      </c>
      <c r="D76" s="11">
        <v>0.30299999999999999</v>
      </c>
      <c r="E76" s="11">
        <v>56.5</v>
      </c>
      <c r="F76" s="11">
        <v>0</v>
      </c>
      <c r="G76" s="11">
        <v>0</v>
      </c>
      <c r="H76" s="10">
        <v>1</v>
      </c>
      <c r="I76" s="25">
        <f t="shared" si="6"/>
        <v>0</v>
      </c>
      <c r="J76" s="25">
        <f t="shared" si="7"/>
        <v>0</v>
      </c>
      <c r="K76" s="11">
        <v>25.3</v>
      </c>
      <c r="L76" s="10">
        <f t="shared" si="8"/>
        <v>0.10785530236837498</v>
      </c>
      <c r="M76">
        <f t="shared" si="9"/>
        <v>133</v>
      </c>
      <c r="N76">
        <f t="shared" si="10"/>
        <v>0</v>
      </c>
      <c r="O76">
        <f t="shared" si="11"/>
        <v>0</v>
      </c>
    </row>
    <row r="77" spans="1:15">
      <c r="A77" s="23" t="s">
        <v>68</v>
      </c>
      <c r="B77" s="10">
        <v>1200</v>
      </c>
      <c r="C77" s="12">
        <v>1.40983489E-2</v>
      </c>
      <c r="D77" s="11">
        <v>0.22</v>
      </c>
      <c r="E77" s="11">
        <v>56.5</v>
      </c>
      <c r="F77" s="11">
        <v>2.23</v>
      </c>
      <c r="G77" s="11">
        <v>0.316</v>
      </c>
      <c r="H77" s="10">
        <v>1</v>
      </c>
      <c r="I77" s="25">
        <f t="shared" si="6"/>
        <v>2.23</v>
      </c>
      <c r="J77" s="25">
        <f t="shared" si="7"/>
        <v>0.316</v>
      </c>
      <c r="K77" s="11">
        <v>3.4</v>
      </c>
      <c r="L77" s="10">
        <f t="shared" si="8"/>
        <v>1.4603539735583334E-2</v>
      </c>
      <c r="M77">
        <f t="shared" si="9"/>
        <v>18</v>
      </c>
      <c r="N77">
        <f t="shared" si="10"/>
        <v>0</v>
      </c>
      <c r="O77">
        <f t="shared" si="11"/>
        <v>0</v>
      </c>
    </row>
    <row r="78" spans="1:15">
      <c r="A78" s="23" t="s">
        <v>68</v>
      </c>
      <c r="B78" s="10">
        <v>1900</v>
      </c>
      <c r="C78" s="12">
        <v>0.65973172989999995</v>
      </c>
      <c r="D78" s="11">
        <v>0.151</v>
      </c>
      <c r="E78" s="11">
        <v>56.5</v>
      </c>
      <c r="F78" s="11">
        <v>1.2</v>
      </c>
      <c r="G78" s="11">
        <v>7.5999999999999998E-2</v>
      </c>
      <c r="H78" s="10">
        <v>1</v>
      </c>
      <c r="I78" s="25">
        <f t="shared" si="6"/>
        <v>1.2</v>
      </c>
      <c r="J78" s="25">
        <f t="shared" si="7"/>
        <v>7.5999999999999998E-2</v>
      </c>
      <c r="K78" s="11">
        <v>109.9</v>
      </c>
      <c r="L78" s="10">
        <f t="shared" si="8"/>
        <v>0.46904177113682072</v>
      </c>
      <c r="M78">
        <f t="shared" si="9"/>
        <v>579</v>
      </c>
      <c r="N78">
        <f t="shared" si="10"/>
        <v>2</v>
      </c>
      <c r="O78">
        <f t="shared" si="11"/>
        <v>0.1</v>
      </c>
    </row>
    <row r="79" spans="1:15">
      <c r="A79" s="23" t="s">
        <v>68</v>
      </c>
      <c r="B79" s="10">
        <v>6410</v>
      </c>
      <c r="C79" s="12">
        <v>9.9625728100000005E-2</v>
      </c>
      <c r="D79" s="11">
        <v>0.30299999999999999</v>
      </c>
      <c r="E79" s="11">
        <v>56.5</v>
      </c>
      <c r="F79" s="11">
        <v>0</v>
      </c>
      <c r="G79" s="11">
        <v>0</v>
      </c>
      <c r="H79" s="10">
        <v>1</v>
      </c>
      <c r="I79" s="25">
        <f t="shared" si="6"/>
        <v>0</v>
      </c>
      <c r="J79" s="25">
        <f t="shared" si="7"/>
        <v>0</v>
      </c>
      <c r="K79" s="11">
        <v>33.299999999999997</v>
      </c>
      <c r="L79" s="10">
        <f t="shared" si="8"/>
        <v>0.14212855435066249</v>
      </c>
      <c r="M79">
        <f t="shared" si="9"/>
        <v>175</v>
      </c>
      <c r="N79">
        <f t="shared" si="10"/>
        <v>0</v>
      </c>
      <c r="O79">
        <f t="shared" si="11"/>
        <v>0</v>
      </c>
    </row>
    <row r="80" spans="1:15">
      <c r="A80" s="23" t="s">
        <v>68</v>
      </c>
      <c r="B80" s="10">
        <v>1800</v>
      </c>
      <c r="C80" s="12">
        <v>4.2391712999999996E-3</v>
      </c>
      <c r="D80" s="11">
        <v>0.21</v>
      </c>
      <c r="E80" s="11">
        <v>56.5</v>
      </c>
      <c r="F80" s="11">
        <v>1.25</v>
      </c>
      <c r="G80" s="11">
        <v>7.5999999999999998E-2</v>
      </c>
      <c r="H80" s="10">
        <v>1</v>
      </c>
      <c r="I80" s="25">
        <f t="shared" si="6"/>
        <v>1.25</v>
      </c>
      <c r="J80" s="25">
        <f t="shared" si="7"/>
        <v>7.5999999999999998E-2</v>
      </c>
      <c r="K80" s="11">
        <v>1</v>
      </c>
      <c r="L80" s="10">
        <f t="shared" si="8"/>
        <v>4.1914806228749999E-3</v>
      </c>
      <c r="M80">
        <f t="shared" si="9"/>
        <v>5</v>
      </c>
      <c r="N80">
        <f t="shared" si="10"/>
        <v>0</v>
      </c>
      <c r="O80">
        <f t="shared" si="11"/>
        <v>0</v>
      </c>
    </row>
    <row r="81" spans="1:15">
      <c r="A81" s="23" t="s">
        <v>68</v>
      </c>
      <c r="B81" s="10">
        <v>1800</v>
      </c>
      <c r="C81" s="12">
        <v>6.7095767599999995E-2</v>
      </c>
      <c r="D81" s="11">
        <v>0.21</v>
      </c>
      <c r="E81" s="11">
        <v>56.5</v>
      </c>
      <c r="F81" s="11">
        <v>1.25</v>
      </c>
      <c r="G81" s="11">
        <v>7.5999999999999998E-2</v>
      </c>
      <c r="H81" s="10">
        <v>1</v>
      </c>
      <c r="I81" s="25">
        <f t="shared" si="6"/>
        <v>1.25</v>
      </c>
      <c r="J81" s="25">
        <f t="shared" si="7"/>
        <v>7.5999999999999998E-2</v>
      </c>
      <c r="K81" s="11">
        <v>15.5</v>
      </c>
      <c r="L81" s="10">
        <f t="shared" si="8"/>
        <v>6.6340940214500002E-2</v>
      </c>
      <c r="M81">
        <f t="shared" si="9"/>
        <v>82</v>
      </c>
      <c r="N81">
        <f t="shared" si="10"/>
        <v>0</v>
      </c>
      <c r="O81">
        <f t="shared" si="11"/>
        <v>0</v>
      </c>
    </row>
    <row r="82" spans="1:15">
      <c r="A82" s="23" t="s">
        <v>68</v>
      </c>
      <c r="B82" s="10">
        <v>1200</v>
      </c>
      <c r="C82" s="12">
        <v>2.4083620000000001E-4</v>
      </c>
      <c r="D82" s="11">
        <v>0.22</v>
      </c>
      <c r="E82" s="11">
        <v>56.5</v>
      </c>
      <c r="F82" s="11">
        <v>2.23</v>
      </c>
      <c r="G82" s="11">
        <v>0.316</v>
      </c>
      <c r="H82" s="10">
        <v>1</v>
      </c>
      <c r="I82" s="25">
        <f t="shared" si="6"/>
        <v>2.23</v>
      </c>
      <c r="J82" s="25">
        <f t="shared" si="7"/>
        <v>0.316</v>
      </c>
      <c r="K82" s="11">
        <v>0.1</v>
      </c>
      <c r="L82" s="10">
        <f t="shared" si="8"/>
        <v>2.4946616383333335E-4</v>
      </c>
      <c r="M82">
        <f t="shared" si="9"/>
        <v>0</v>
      </c>
      <c r="N82">
        <f t="shared" si="10"/>
        <v>0</v>
      </c>
      <c r="O82">
        <f t="shared" si="11"/>
        <v>0</v>
      </c>
    </row>
    <row r="83" spans="1:15">
      <c r="A83" s="23" t="s">
        <v>68</v>
      </c>
      <c r="B83" s="10">
        <v>1900</v>
      </c>
      <c r="C83" s="12">
        <v>2.9079263599999999E-2</v>
      </c>
      <c r="D83" s="11">
        <v>0.151</v>
      </c>
      <c r="E83" s="11">
        <v>56.5</v>
      </c>
      <c r="F83" s="11">
        <v>1.2</v>
      </c>
      <c r="G83" s="11">
        <v>7.5999999999999998E-2</v>
      </c>
      <c r="H83" s="10">
        <v>1</v>
      </c>
      <c r="I83" s="25">
        <f t="shared" si="6"/>
        <v>1.2</v>
      </c>
      <c r="J83" s="25">
        <f t="shared" si="7"/>
        <v>7.5999999999999998E-2</v>
      </c>
      <c r="K83" s="11">
        <v>5.0999999999999996</v>
      </c>
      <c r="L83" s="10">
        <f t="shared" si="8"/>
        <v>2.0674144783616667E-2</v>
      </c>
      <c r="M83">
        <f t="shared" si="9"/>
        <v>26</v>
      </c>
      <c r="N83">
        <f t="shared" si="10"/>
        <v>0</v>
      </c>
      <c r="O83">
        <f t="shared" si="11"/>
        <v>0</v>
      </c>
    </row>
    <row r="84" spans="1:15">
      <c r="A84" s="23" t="s">
        <v>68</v>
      </c>
      <c r="B84" s="10">
        <v>3100</v>
      </c>
      <c r="C84" s="12">
        <v>0.48077815219999998</v>
      </c>
      <c r="D84" s="11">
        <v>0.41099999999999998</v>
      </c>
      <c r="E84" s="11">
        <v>56.5</v>
      </c>
      <c r="F84" s="11">
        <v>1.2</v>
      </c>
      <c r="G84" s="11">
        <v>6.4000000000000001E-2</v>
      </c>
      <c r="H84" s="10">
        <v>1</v>
      </c>
      <c r="I84" s="25">
        <f t="shared" si="6"/>
        <v>1.2</v>
      </c>
      <c r="J84" s="25">
        <f t="shared" si="7"/>
        <v>6.4000000000000001E-2</v>
      </c>
      <c r="K84" s="11">
        <v>217.9</v>
      </c>
      <c r="L84" s="10">
        <f t="shared" si="8"/>
        <v>0.930365821776025</v>
      </c>
      <c r="M84">
        <f t="shared" si="9"/>
        <v>1148</v>
      </c>
      <c r="N84">
        <f t="shared" si="10"/>
        <v>3</v>
      </c>
      <c r="O84">
        <f t="shared" si="11"/>
        <v>0.2</v>
      </c>
    </row>
    <row r="85" spans="1:15">
      <c r="A85" s="23" t="s">
        <v>68</v>
      </c>
      <c r="B85" s="10">
        <v>1200</v>
      </c>
      <c r="C85" s="12">
        <v>5.8119693200000003E-2</v>
      </c>
      <c r="D85" s="11">
        <v>0.30399999999999999</v>
      </c>
      <c r="E85" s="11">
        <v>56.5</v>
      </c>
      <c r="F85" s="11">
        <v>2.23</v>
      </c>
      <c r="G85" s="11">
        <v>0.316</v>
      </c>
      <c r="H85" s="10">
        <v>1</v>
      </c>
      <c r="I85" s="25">
        <f t="shared" si="6"/>
        <v>2.23</v>
      </c>
      <c r="J85" s="25">
        <f t="shared" si="7"/>
        <v>0.316</v>
      </c>
      <c r="K85" s="11">
        <v>19.5</v>
      </c>
      <c r="L85" s="10">
        <f t="shared" si="8"/>
        <v>8.3188654200266665E-2</v>
      </c>
      <c r="M85">
        <f t="shared" si="9"/>
        <v>103</v>
      </c>
      <c r="N85">
        <f t="shared" si="10"/>
        <v>1</v>
      </c>
      <c r="O85">
        <f t="shared" si="11"/>
        <v>0.1</v>
      </c>
    </row>
    <row r="86" spans="1:15">
      <c r="A86" s="23" t="s">
        <v>68</v>
      </c>
      <c r="B86" s="10">
        <v>4130</v>
      </c>
      <c r="C86" s="12">
        <v>0.27267618700000001</v>
      </c>
      <c r="D86" s="11">
        <v>0.309</v>
      </c>
      <c r="E86" s="11">
        <v>56.5</v>
      </c>
      <c r="F86" s="11">
        <v>0.7</v>
      </c>
      <c r="G86" s="11">
        <v>0.09</v>
      </c>
      <c r="H86" s="10">
        <v>1</v>
      </c>
      <c r="I86" s="25">
        <f t="shared" si="6"/>
        <v>0.7</v>
      </c>
      <c r="J86" s="25">
        <f t="shared" si="7"/>
        <v>0.09</v>
      </c>
      <c r="K86" s="11">
        <v>92.9</v>
      </c>
      <c r="L86" s="10">
        <f t="shared" si="8"/>
        <v>0.39670976756162507</v>
      </c>
      <c r="M86">
        <f t="shared" si="9"/>
        <v>489</v>
      </c>
      <c r="N86">
        <f t="shared" si="10"/>
        <v>1</v>
      </c>
      <c r="O86">
        <f t="shared" si="11"/>
        <v>0.1</v>
      </c>
    </row>
    <row r="87" spans="1:15">
      <c r="A87" s="23" t="s">
        <v>68</v>
      </c>
      <c r="B87" s="10">
        <v>4130</v>
      </c>
      <c r="C87" s="12">
        <v>0.82885119630000004</v>
      </c>
      <c r="D87" s="11">
        <v>0.10199999999999999</v>
      </c>
      <c r="E87" s="11">
        <v>56.5</v>
      </c>
      <c r="F87" s="11">
        <v>0.7</v>
      </c>
      <c r="G87" s="11">
        <v>0.09</v>
      </c>
      <c r="H87" s="10">
        <v>1</v>
      </c>
      <c r="I87" s="25">
        <f t="shared" si="6"/>
        <v>0.7</v>
      </c>
      <c r="J87" s="25">
        <f t="shared" si="7"/>
        <v>0.09</v>
      </c>
      <c r="K87" s="11">
        <v>93.2</v>
      </c>
      <c r="L87" s="10">
        <f t="shared" si="8"/>
        <v>0.39805578702307498</v>
      </c>
      <c r="M87">
        <f t="shared" si="9"/>
        <v>491</v>
      </c>
      <c r="N87">
        <f t="shared" si="10"/>
        <v>1</v>
      </c>
      <c r="O87">
        <f t="shared" si="11"/>
        <v>0.1</v>
      </c>
    </row>
    <row r="88" spans="1:15">
      <c r="A88" s="23" t="s">
        <v>68</v>
      </c>
      <c r="B88" s="10">
        <v>1900</v>
      </c>
      <c r="C88" s="12">
        <v>0.50190700089999996</v>
      </c>
      <c r="D88" s="11">
        <v>0.151</v>
      </c>
      <c r="E88" s="11">
        <v>56.5</v>
      </c>
      <c r="F88" s="11">
        <v>1.2</v>
      </c>
      <c r="G88" s="11">
        <v>7.5999999999999998E-2</v>
      </c>
      <c r="H88" s="10">
        <v>1</v>
      </c>
      <c r="I88" s="25">
        <f t="shared" si="6"/>
        <v>1.2</v>
      </c>
      <c r="J88" s="25">
        <f t="shared" si="7"/>
        <v>7.5999999999999998E-2</v>
      </c>
      <c r="K88" s="11">
        <v>83.6</v>
      </c>
      <c r="L88" s="10">
        <f t="shared" si="8"/>
        <v>0.35683496484819582</v>
      </c>
      <c r="M88">
        <f t="shared" si="9"/>
        <v>440</v>
      </c>
      <c r="N88">
        <f t="shared" si="10"/>
        <v>1</v>
      </c>
      <c r="O88">
        <f t="shared" si="11"/>
        <v>0.1</v>
      </c>
    </row>
    <row r="89" spans="1:15">
      <c r="A89" s="23" t="s">
        <v>68</v>
      </c>
      <c r="B89" s="10">
        <v>1900</v>
      </c>
      <c r="C89" s="12">
        <v>0.1271697208</v>
      </c>
      <c r="D89" s="11">
        <v>0.151</v>
      </c>
      <c r="E89" s="11">
        <v>56.5</v>
      </c>
      <c r="F89" s="11">
        <v>1.2</v>
      </c>
      <c r="G89" s="11">
        <v>7.5999999999999998E-2</v>
      </c>
      <c r="H89" s="10">
        <v>1</v>
      </c>
      <c r="I89" s="25">
        <f t="shared" si="6"/>
        <v>1.2</v>
      </c>
      <c r="J89" s="25">
        <f t="shared" si="7"/>
        <v>7.5999999999999998E-2</v>
      </c>
      <c r="K89" s="11">
        <v>22.1</v>
      </c>
      <c r="L89" s="10">
        <f t="shared" si="8"/>
        <v>9.0412372750433331E-2</v>
      </c>
      <c r="M89">
        <f t="shared" si="9"/>
        <v>112</v>
      </c>
      <c r="N89">
        <f t="shared" si="10"/>
        <v>0</v>
      </c>
      <c r="O89">
        <f t="shared" si="11"/>
        <v>0</v>
      </c>
    </row>
    <row r="90" spans="1:15">
      <c r="A90" s="23" t="s">
        <v>68</v>
      </c>
      <c r="B90" s="10">
        <v>3100</v>
      </c>
      <c r="C90" s="12">
        <v>0.40429722410000002</v>
      </c>
      <c r="D90" s="11">
        <v>0.41099999999999998</v>
      </c>
      <c r="E90" s="11">
        <v>56.5</v>
      </c>
      <c r="F90" s="11">
        <v>1.2</v>
      </c>
      <c r="G90" s="11">
        <v>6.4000000000000001E-2</v>
      </c>
      <c r="H90" s="10">
        <v>1</v>
      </c>
      <c r="I90" s="25">
        <f t="shared" si="6"/>
        <v>1.2</v>
      </c>
      <c r="J90" s="25">
        <f t="shared" si="7"/>
        <v>6.4000000000000001E-2</v>
      </c>
      <c r="K90" s="11">
        <v>183.3</v>
      </c>
      <c r="L90" s="10">
        <f t="shared" si="8"/>
        <v>0.78236566578651257</v>
      </c>
      <c r="M90">
        <f t="shared" si="9"/>
        <v>965</v>
      </c>
      <c r="N90">
        <f t="shared" si="10"/>
        <v>3</v>
      </c>
      <c r="O90">
        <f t="shared" si="11"/>
        <v>0.1</v>
      </c>
    </row>
    <row r="91" spans="1:15">
      <c r="A91" s="23" t="s">
        <v>68</v>
      </c>
      <c r="B91" s="10">
        <v>3100</v>
      </c>
      <c r="C91" s="12">
        <v>0.54951036180000001</v>
      </c>
      <c r="D91" s="11">
        <v>0.41099999999999998</v>
      </c>
      <c r="E91" s="11">
        <v>56.5</v>
      </c>
      <c r="F91" s="11">
        <v>1.2</v>
      </c>
      <c r="G91" s="11">
        <v>6.4000000000000001E-2</v>
      </c>
      <c r="H91" s="10">
        <v>1</v>
      </c>
      <c r="I91" s="25">
        <f t="shared" si="6"/>
        <v>1.2</v>
      </c>
      <c r="J91" s="25">
        <f t="shared" si="7"/>
        <v>6.4000000000000001E-2</v>
      </c>
      <c r="K91" s="11">
        <v>249.1</v>
      </c>
      <c r="L91" s="10">
        <f t="shared" si="8"/>
        <v>1.063371238878225</v>
      </c>
      <c r="M91">
        <f t="shared" si="9"/>
        <v>1312</v>
      </c>
      <c r="N91">
        <f t="shared" si="10"/>
        <v>3</v>
      </c>
      <c r="O91">
        <f t="shared" si="11"/>
        <v>0.2</v>
      </c>
    </row>
    <row r="92" spans="1:15">
      <c r="A92" s="23" t="s">
        <v>68</v>
      </c>
      <c r="B92" s="10">
        <v>3100</v>
      </c>
      <c r="C92" s="12">
        <v>1.0876395092</v>
      </c>
      <c r="D92" s="11">
        <v>0.3</v>
      </c>
      <c r="E92" s="11">
        <v>56.5</v>
      </c>
      <c r="F92" s="11">
        <v>1.2</v>
      </c>
      <c r="G92" s="11">
        <v>6.4000000000000001E-2</v>
      </c>
      <c r="H92" s="10">
        <v>1</v>
      </c>
      <c r="I92" s="25">
        <f t="shared" si="6"/>
        <v>1.2</v>
      </c>
      <c r="J92" s="25">
        <f t="shared" si="7"/>
        <v>6.4000000000000001E-2</v>
      </c>
      <c r="K92" s="11">
        <v>359.8</v>
      </c>
      <c r="L92" s="10">
        <f t="shared" si="8"/>
        <v>1.5362908067449998</v>
      </c>
      <c r="M92">
        <f t="shared" si="9"/>
        <v>1895</v>
      </c>
      <c r="N92">
        <f t="shared" si="10"/>
        <v>5</v>
      </c>
      <c r="O92">
        <f t="shared" si="11"/>
        <v>0.3</v>
      </c>
    </row>
    <row r="93" spans="1:15">
      <c r="A93" s="23" t="s">
        <v>68</v>
      </c>
      <c r="B93" s="10">
        <v>1900</v>
      </c>
      <c r="C93" s="12">
        <v>0.16939367050000001</v>
      </c>
      <c r="D93" s="11">
        <v>0.151</v>
      </c>
      <c r="E93" s="11">
        <v>56.5</v>
      </c>
      <c r="F93" s="11">
        <v>1.2</v>
      </c>
      <c r="G93" s="11">
        <v>7.5999999999999998E-2</v>
      </c>
      <c r="H93" s="10">
        <v>1</v>
      </c>
      <c r="I93" s="25">
        <f t="shared" si="6"/>
        <v>1.2</v>
      </c>
      <c r="J93" s="25">
        <f t="shared" si="7"/>
        <v>7.5999999999999998E-2</v>
      </c>
      <c r="K93" s="11">
        <v>28.5</v>
      </c>
      <c r="L93" s="10">
        <f t="shared" si="8"/>
        <v>0.12043184165589584</v>
      </c>
      <c r="M93">
        <f t="shared" si="9"/>
        <v>149</v>
      </c>
      <c r="N93">
        <f t="shared" si="10"/>
        <v>0</v>
      </c>
      <c r="O93">
        <f t="shared" si="11"/>
        <v>0</v>
      </c>
    </row>
    <row r="94" spans="1:15">
      <c r="A94" s="23" t="s">
        <v>68</v>
      </c>
      <c r="B94" s="10">
        <v>3100</v>
      </c>
      <c r="C94" s="12">
        <v>7.8891499800000001E-2</v>
      </c>
      <c r="D94" s="11">
        <v>0.41099999999999998</v>
      </c>
      <c r="E94" s="11">
        <v>56.5</v>
      </c>
      <c r="F94" s="11">
        <v>1.2</v>
      </c>
      <c r="G94" s="11">
        <v>6.4000000000000001E-2</v>
      </c>
      <c r="H94" s="10">
        <v>1</v>
      </c>
      <c r="I94" s="25">
        <f t="shared" si="6"/>
        <v>1.2</v>
      </c>
      <c r="J94" s="25">
        <f t="shared" si="7"/>
        <v>6.4000000000000001E-2</v>
      </c>
      <c r="K94" s="11">
        <v>35.799999999999997</v>
      </c>
      <c r="L94" s="10">
        <f t="shared" si="8"/>
        <v>0.15266491355047498</v>
      </c>
      <c r="M94">
        <f t="shared" si="9"/>
        <v>188</v>
      </c>
      <c r="N94">
        <f t="shared" si="10"/>
        <v>0</v>
      </c>
      <c r="O94">
        <f t="shared" si="11"/>
        <v>0</v>
      </c>
    </row>
    <row r="95" spans="1:15">
      <c r="A95" s="23" t="s">
        <v>68</v>
      </c>
      <c r="B95" s="10">
        <v>3100</v>
      </c>
      <c r="C95" s="12">
        <v>3.2165793999999999E-3</v>
      </c>
      <c r="D95" s="11">
        <v>0.41099999999999998</v>
      </c>
      <c r="E95" s="11">
        <v>56.5</v>
      </c>
      <c r="F95" s="11">
        <v>1.2</v>
      </c>
      <c r="G95" s="11">
        <v>6.4000000000000001E-2</v>
      </c>
      <c r="H95" s="10">
        <v>1</v>
      </c>
      <c r="I95" s="25">
        <f t="shared" si="6"/>
        <v>1.2</v>
      </c>
      <c r="J95" s="25">
        <f t="shared" si="7"/>
        <v>6.4000000000000001E-2</v>
      </c>
      <c r="K95" s="11">
        <v>1.5</v>
      </c>
      <c r="L95" s="10">
        <f t="shared" si="8"/>
        <v>6.2244832114249993E-3</v>
      </c>
      <c r="M95">
        <f t="shared" si="9"/>
        <v>8</v>
      </c>
      <c r="N95">
        <f t="shared" si="10"/>
        <v>0</v>
      </c>
      <c r="O95">
        <f t="shared" si="11"/>
        <v>0</v>
      </c>
    </row>
    <row r="96" spans="1:15">
      <c r="A96" s="23" t="s">
        <v>68</v>
      </c>
      <c r="B96" s="10">
        <v>3100</v>
      </c>
      <c r="C96" s="12">
        <v>1.6225070575</v>
      </c>
      <c r="D96" s="11">
        <v>0.41099999999999998</v>
      </c>
      <c r="E96" s="11">
        <v>56.5</v>
      </c>
      <c r="F96" s="11">
        <v>1.2</v>
      </c>
      <c r="G96" s="11">
        <v>6.4000000000000001E-2</v>
      </c>
      <c r="H96" s="10">
        <v>1</v>
      </c>
      <c r="I96" s="25">
        <f t="shared" si="6"/>
        <v>1.2</v>
      </c>
      <c r="J96" s="25">
        <f t="shared" si="7"/>
        <v>6.4000000000000001E-2</v>
      </c>
      <c r="K96" s="11">
        <v>1170.7</v>
      </c>
      <c r="L96" s="10">
        <f t="shared" si="8"/>
        <v>3.1397539696446874</v>
      </c>
      <c r="M96">
        <f t="shared" si="9"/>
        <v>3873</v>
      </c>
      <c r="N96">
        <f t="shared" si="10"/>
        <v>10</v>
      </c>
      <c r="O96">
        <f t="shared" si="11"/>
        <v>0.5</v>
      </c>
    </row>
    <row r="97" spans="1:15">
      <c r="A97" s="23" t="s">
        <v>68</v>
      </c>
      <c r="B97" s="10">
        <v>1900</v>
      </c>
      <c r="C97" s="12">
        <v>1.3302960000000001E-2</v>
      </c>
      <c r="D97" s="11">
        <v>0.151</v>
      </c>
      <c r="E97" s="11">
        <v>56.5</v>
      </c>
      <c r="F97" s="11">
        <v>1.2</v>
      </c>
      <c r="G97" s="11">
        <v>7.5999999999999998E-2</v>
      </c>
      <c r="H97" s="10">
        <v>1</v>
      </c>
      <c r="I97" s="25">
        <f t="shared" si="6"/>
        <v>1.2</v>
      </c>
      <c r="J97" s="25">
        <f t="shared" si="7"/>
        <v>7.5999999999999998E-2</v>
      </c>
      <c r="K97" s="11">
        <v>2.2000000000000002</v>
      </c>
      <c r="L97" s="10">
        <f t="shared" si="8"/>
        <v>9.4578502700000001E-3</v>
      </c>
      <c r="M97">
        <f t="shared" si="9"/>
        <v>12</v>
      </c>
      <c r="N97">
        <f t="shared" si="10"/>
        <v>0</v>
      </c>
      <c r="O97">
        <f t="shared" si="11"/>
        <v>0</v>
      </c>
    </row>
    <row r="98" spans="1:15">
      <c r="A98" s="23" t="s">
        <v>68</v>
      </c>
      <c r="B98" s="10">
        <v>1900</v>
      </c>
      <c r="C98" s="12">
        <v>4.54538913E-2</v>
      </c>
      <c r="D98" s="11">
        <v>0.151</v>
      </c>
      <c r="E98" s="11">
        <v>56.5</v>
      </c>
      <c r="F98" s="11">
        <v>1.2</v>
      </c>
      <c r="G98" s="11">
        <v>7.5999999999999998E-2</v>
      </c>
      <c r="H98" s="10">
        <v>1</v>
      </c>
      <c r="I98" s="25">
        <f t="shared" si="6"/>
        <v>1.2</v>
      </c>
      <c r="J98" s="25">
        <f t="shared" si="7"/>
        <v>7.5999999999999998E-2</v>
      </c>
      <c r="K98" s="11">
        <v>7.6</v>
      </c>
      <c r="L98" s="10">
        <f t="shared" si="8"/>
        <v>3.2315822802162497E-2</v>
      </c>
      <c r="M98">
        <f t="shared" si="9"/>
        <v>40</v>
      </c>
      <c r="N98">
        <f t="shared" si="10"/>
        <v>0</v>
      </c>
      <c r="O98">
        <f t="shared" si="11"/>
        <v>0</v>
      </c>
    </row>
    <row r="99" spans="1:15">
      <c r="A99" s="23" t="s">
        <v>68</v>
      </c>
      <c r="B99" s="10">
        <v>6410</v>
      </c>
      <c r="C99" s="12">
        <v>2.6978403200000001E-2</v>
      </c>
      <c r="D99" s="11">
        <v>0.30299999999999999</v>
      </c>
      <c r="E99" s="11">
        <v>56.5</v>
      </c>
      <c r="F99" s="11">
        <v>0</v>
      </c>
      <c r="G99" s="11">
        <v>0</v>
      </c>
      <c r="H99" s="10">
        <v>1</v>
      </c>
      <c r="I99" s="25">
        <f t="shared" si="6"/>
        <v>0</v>
      </c>
      <c r="J99" s="25">
        <f t="shared" si="7"/>
        <v>0</v>
      </c>
      <c r="K99" s="11">
        <v>9</v>
      </c>
      <c r="L99" s="10">
        <f t="shared" si="8"/>
        <v>3.8488064465199999E-2</v>
      </c>
      <c r="M99">
        <f t="shared" si="9"/>
        <v>47</v>
      </c>
      <c r="N99">
        <f t="shared" si="10"/>
        <v>0</v>
      </c>
      <c r="O99">
        <f t="shared" si="11"/>
        <v>0</v>
      </c>
    </row>
    <row r="100" spans="1:15">
      <c r="A100" s="23" t="s">
        <v>68</v>
      </c>
      <c r="B100" s="10">
        <v>1100</v>
      </c>
      <c r="C100" s="12">
        <v>2.0115108551000001</v>
      </c>
      <c r="D100" s="11">
        <v>0.17399999999999999</v>
      </c>
      <c r="E100" s="11">
        <v>56.5</v>
      </c>
      <c r="F100" s="11">
        <v>1.85</v>
      </c>
      <c r="G100" s="11">
        <v>0.22</v>
      </c>
      <c r="H100" s="10">
        <v>1</v>
      </c>
      <c r="I100" s="25">
        <f t="shared" si="6"/>
        <v>1.85</v>
      </c>
      <c r="J100" s="25">
        <f t="shared" si="7"/>
        <v>0.22</v>
      </c>
      <c r="K100" s="11">
        <v>387.1</v>
      </c>
      <c r="L100" s="10">
        <f t="shared" si="8"/>
        <v>1.6479302680406749</v>
      </c>
      <c r="M100">
        <f t="shared" si="9"/>
        <v>2033</v>
      </c>
      <c r="N100">
        <f t="shared" si="10"/>
        <v>8</v>
      </c>
      <c r="O100">
        <f t="shared" si="11"/>
        <v>1</v>
      </c>
    </row>
    <row r="101" spans="1:15">
      <c r="A101" s="23" t="s">
        <v>68</v>
      </c>
      <c r="B101" s="10">
        <v>1100</v>
      </c>
      <c r="C101" s="12">
        <v>3.0670276600000001E-2</v>
      </c>
      <c r="D101" s="11">
        <v>0.17399999999999999</v>
      </c>
      <c r="E101" s="11">
        <v>56.5</v>
      </c>
      <c r="F101" s="11">
        <v>1.85</v>
      </c>
      <c r="G101" s="11">
        <v>0.22</v>
      </c>
      <c r="H101" s="10">
        <v>1</v>
      </c>
      <c r="I101" s="25">
        <f t="shared" si="6"/>
        <v>1.85</v>
      </c>
      <c r="J101" s="25">
        <f t="shared" si="7"/>
        <v>0.22</v>
      </c>
      <c r="K101" s="11">
        <v>14.6</v>
      </c>
      <c r="L101" s="10">
        <f t="shared" si="8"/>
        <v>2.5126624104549997E-2</v>
      </c>
      <c r="M101">
        <f t="shared" si="9"/>
        <v>31</v>
      </c>
      <c r="N101">
        <f t="shared" si="10"/>
        <v>0</v>
      </c>
      <c r="O101">
        <f t="shared" si="11"/>
        <v>0</v>
      </c>
    </row>
    <row r="102" spans="1:15">
      <c r="A102" s="23" t="s">
        <v>68</v>
      </c>
      <c r="B102" s="10">
        <v>1200</v>
      </c>
      <c r="C102" s="12">
        <v>0.28356876590000002</v>
      </c>
      <c r="D102" s="11">
        <v>0.22</v>
      </c>
      <c r="E102" s="11">
        <v>56.5</v>
      </c>
      <c r="F102" s="11">
        <v>2.23</v>
      </c>
      <c r="G102" s="11">
        <v>0.316</v>
      </c>
      <c r="H102" s="10">
        <v>1</v>
      </c>
      <c r="I102" s="25">
        <f t="shared" si="6"/>
        <v>2.23</v>
      </c>
      <c r="J102" s="25">
        <f t="shared" si="7"/>
        <v>0.316</v>
      </c>
      <c r="K102" s="11">
        <v>781.7</v>
      </c>
      <c r="L102" s="10">
        <f t="shared" si="8"/>
        <v>0.29372998001141665</v>
      </c>
      <c r="M102">
        <f t="shared" si="9"/>
        <v>362</v>
      </c>
      <c r="N102">
        <f t="shared" si="10"/>
        <v>2</v>
      </c>
      <c r="O102">
        <f t="shared" si="11"/>
        <v>0.3</v>
      </c>
    </row>
    <row r="103" spans="1:15">
      <c r="A103" s="23" t="s">
        <v>68</v>
      </c>
      <c r="B103" s="10">
        <v>1100</v>
      </c>
      <c r="C103" s="12">
        <v>0.66283387439999997</v>
      </c>
      <c r="D103" s="11">
        <v>0.28599999999999998</v>
      </c>
      <c r="E103" s="11">
        <v>56.5</v>
      </c>
      <c r="F103" s="11">
        <v>1.85</v>
      </c>
      <c r="G103" s="11">
        <v>0.22</v>
      </c>
      <c r="H103" s="10">
        <v>1</v>
      </c>
      <c r="I103" s="25">
        <f t="shared" si="6"/>
        <v>1.85</v>
      </c>
      <c r="J103" s="25">
        <f t="shared" si="7"/>
        <v>0.22</v>
      </c>
      <c r="K103" s="11">
        <v>209.1</v>
      </c>
      <c r="L103" s="10">
        <f t="shared" si="8"/>
        <v>0.89256104803579994</v>
      </c>
      <c r="M103">
        <f t="shared" si="9"/>
        <v>1101</v>
      </c>
      <c r="N103">
        <f t="shared" si="10"/>
        <v>4</v>
      </c>
      <c r="O103">
        <f t="shared" si="11"/>
        <v>0.5</v>
      </c>
    </row>
    <row r="104" spans="1:15">
      <c r="A104" s="23" t="s">
        <v>68</v>
      </c>
      <c r="B104" s="10">
        <v>1100</v>
      </c>
      <c r="C104" s="12">
        <v>0.72789664369999996</v>
      </c>
      <c r="D104" s="11">
        <v>0.34200000000000003</v>
      </c>
      <c r="E104" s="11">
        <v>56.5</v>
      </c>
      <c r="F104" s="11">
        <v>1.85</v>
      </c>
      <c r="G104" s="11">
        <v>0.22</v>
      </c>
      <c r="H104" s="10">
        <v>1</v>
      </c>
      <c r="I104" s="25">
        <f t="shared" si="6"/>
        <v>1.85</v>
      </c>
      <c r="J104" s="25">
        <f t="shared" si="7"/>
        <v>0.22</v>
      </c>
      <c r="K104" s="11">
        <v>274.5</v>
      </c>
      <c r="L104" s="10">
        <f t="shared" si="8"/>
        <v>1.172095570517925</v>
      </c>
      <c r="M104">
        <f t="shared" si="9"/>
        <v>1446</v>
      </c>
      <c r="N104">
        <f t="shared" si="10"/>
        <v>6</v>
      </c>
      <c r="O104">
        <f t="shared" si="11"/>
        <v>0.7</v>
      </c>
    </row>
    <row r="105" spans="1:15">
      <c r="A105" s="23" t="s">
        <v>68</v>
      </c>
      <c r="B105" s="10">
        <v>3100</v>
      </c>
      <c r="C105" s="12">
        <v>8.4486686000000005E-3</v>
      </c>
      <c r="D105" s="11">
        <v>0.41099999999999998</v>
      </c>
      <c r="E105" s="11">
        <v>56.5</v>
      </c>
      <c r="F105" s="11">
        <v>1.2</v>
      </c>
      <c r="G105" s="11">
        <v>6.4000000000000001E-2</v>
      </c>
      <c r="H105" s="10">
        <v>1</v>
      </c>
      <c r="I105" s="25">
        <f t="shared" si="6"/>
        <v>1.2</v>
      </c>
      <c r="J105" s="25">
        <f t="shared" si="7"/>
        <v>6.4000000000000001E-2</v>
      </c>
      <c r="K105" s="11">
        <v>3.8</v>
      </c>
      <c r="L105" s="10">
        <f t="shared" si="8"/>
        <v>1.6349229824575002E-2</v>
      </c>
      <c r="M105">
        <f t="shared" si="9"/>
        <v>20</v>
      </c>
      <c r="N105">
        <f t="shared" si="10"/>
        <v>0</v>
      </c>
      <c r="O105">
        <f t="shared" si="11"/>
        <v>0</v>
      </c>
    </row>
    <row r="106" spans="1:15">
      <c r="A106" s="23" t="s">
        <v>68</v>
      </c>
      <c r="B106" s="10">
        <v>1100</v>
      </c>
      <c r="C106" s="12">
        <v>0.19376384569999999</v>
      </c>
      <c r="D106" s="11">
        <v>0.34200000000000003</v>
      </c>
      <c r="E106" s="11">
        <v>56.5</v>
      </c>
      <c r="F106" s="11">
        <v>1.85</v>
      </c>
      <c r="G106" s="11">
        <v>0.22</v>
      </c>
      <c r="H106" s="10">
        <v>1</v>
      </c>
      <c r="I106" s="25">
        <f t="shared" si="6"/>
        <v>1.85</v>
      </c>
      <c r="J106" s="25">
        <f t="shared" si="7"/>
        <v>0.22</v>
      </c>
      <c r="K106" s="11">
        <v>73.099999999999994</v>
      </c>
      <c r="L106" s="10">
        <f t="shared" si="8"/>
        <v>0.31200823253842497</v>
      </c>
      <c r="M106">
        <f t="shared" si="9"/>
        <v>385</v>
      </c>
      <c r="N106">
        <f t="shared" si="10"/>
        <v>2</v>
      </c>
      <c r="O106">
        <f t="shared" si="11"/>
        <v>0.2</v>
      </c>
    </row>
    <row r="107" spans="1:15">
      <c r="A107" s="23" t="s">
        <v>68</v>
      </c>
      <c r="B107" s="10">
        <v>3100</v>
      </c>
      <c r="C107" s="12">
        <v>2.9149510100000001E-2</v>
      </c>
      <c r="D107" s="11">
        <v>0.41099999999999998</v>
      </c>
      <c r="E107" s="11">
        <v>56.5</v>
      </c>
      <c r="F107" s="11">
        <v>1.2</v>
      </c>
      <c r="G107" s="11">
        <v>6.4000000000000001E-2</v>
      </c>
      <c r="H107" s="10">
        <v>1</v>
      </c>
      <c r="I107" s="25">
        <f t="shared" si="6"/>
        <v>1.2</v>
      </c>
      <c r="J107" s="25">
        <f t="shared" si="7"/>
        <v>6.4000000000000001E-2</v>
      </c>
      <c r="K107" s="11">
        <v>13.2</v>
      </c>
      <c r="L107" s="10">
        <f t="shared" si="8"/>
        <v>5.6407945732262495E-2</v>
      </c>
      <c r="M107">
        <f t="shared" si="9"/>
        <v>70</v>
      </c>
      <c r="N107">
        <f t="shared" si="10"/>
        <v>0</v>
      </c>
      <c r="O107">
        <f t="shared" si="11"/>
        <v>0</v>
      </c>
    </row>
    <row r="108" spans="1:15">
      <c r="A108" s="23" t="s">
        <v>68</v>
      </c>
      <c r="B108" s="10">
        <v>4130</v>
      </c>
      <c r="C108" s="12">
        <v>8.3511179099999999E-2</v>
      </c>
      <c r="D108" s="11">
        <v>0.309</v>
      </c>
      <c r="E108" s="11">
        <v>56.5</v>
      </c>
      <c r="F108" s="11">
        <v>0.7</v>
      </c>
      <c r="G108" s="11">
        <v>0.09</v>
      </c>
      <c r="H108" s="10">
        <v>1</v>
      </c>
      <c r="I108" s="25">
        <f t="shared" si="6"/>
        <v>0.7</v>
      </c>
      <c r="J108" s="25">
        <f t="shared" si="7"/>
        <v>0.09</v>
      </c>
      <c r="K108" s="11">
        <v>28.5</v>
      </c>
      <c r="L108" s="10">
        <f t="shared" si="8"/>
        <v>0.1214983266931125</v>
      </c>
      <c r="M108">
        <f t="shared" si="9"/>
        <v>150</v>
      </c>
      <c r="N108">
        <f t="shared" si="10"/>
        <v>0</v>
      </c>
      <c r="O108">
        <f t="shared" si="11"/>
        <v>0</v>
      </c>
    </row>
    <row r="109" spans="1:15">
      <c r="A109" s="23" t="s">
        <v>68</v>
      </c>
      <c r="B109" s="10">
        <v>4130</v>
      </c>
      <c r="C109" s="12">
        <v>0.14107689270000001</v>
      </c>
      <c r="D109" s="11">
        <v>0.309</v>
      </c>
      <c r="E109" s="11">
        <v>56.5</v>
      </c>
      <c r="F109" s="11">
        <v>0.7</v>
      </c>
      <c r="G109" s="11">
        <v>0.09</v>
      </c>
      <c r="H109" s="10">
        <v>1</v>
      </c>
      <c r="I109" s="25">
        <f t="shared" si="6"/>
        <v>0.7</v>
      </c>
      <c r="J109" s="25">
        <f t="shared" si="7"/>
        <v>0.09</v>
      </c>
      <c r="K109" s="11">
        <v>48.1</v>
      </c>
      <c r="L109" s="10">
        <f t="shared" si="8"/>
        <v>0.20524924426691252</v>
      </c>
      <c r="M109">
        <f t="shared" si="9"/>
        <v>253</v>
      </c>
      <c r="N109">
        <f t="shared" si="10"/>
        <v>0</v>
      </c>
      <c r="O109">
        <f t="shared" si="11"/>
        <v>0.1</v>
      </c>
    </row>
    <row r="110" spans="1:15">
      <c r="A110" s="23" t="s">
        <v>68</v>
      </c>
      <c r="B110" s="10">
        <v>4130</v>
      </c>
      <c r="C110" s="12">
        <v>8.0115587799999999E-2</v>
      </c>
      <c r="D110" s="11">
        <v>0.10199999999999999</v>
      </c>
      <c r="E110" s="11">
        <v>56.5</v>
      </c>
      <c r="F110" s="11">
        <v>0.7</v>
      </c>
      <c r="G110" s="11">
        <v>0.09</v>
      </c>
      <c r="H110" s="10">
        <v>1</v>
      </c>
      <c r="I110" s="25">
        <f t="shared" si="6"/>
        <v>0.7</v>
      </c>
      <c r="J110" s="25">
        <f t="shared" si="7"/>
        <v>0.09</v>
      </c>
      <c r="K110" s="11">
        <v>9</v>
      </c>
      <c r="L110" s="10">
        <f t="shared" si="8"/>
        <v>3.8475511040949997E-2</v>
      </c>
      <c r="M110">
        <f t="shared" si="9"/>
        <v>47</v>
      </c>
      <c r="N110">
        <f t="shared" si="10"/>
        <v>0</v>
      </c>
      <c r="O110">
        <f t="shared" si="11"/>
        <v>0</v>
      </c>
    </row>
    <row r="111" spans="1:15">
      <c r="A111" s="23" t="s">
        <v>68</v>
      </c>
      <c r="B111" s="10">
        <v>6410</v>
      </c>
      <c r="C111" s="12">
        <v>8.8316702000000007E-3</v>
      </c>
      <c r="D111" s="11">
        <v>0.30299999999999999</v>
      </c>
      <c r="E111" s="11">
        <v>56.5</v>
      </c>
      <c r="F111" s="11">
        <v>0</v>
      </c>
      <c r="G111" s="11">
        <v>0</v>
      </c>
      <c r="H111" s="10">
        <v>1</v>
      </c>
      <c r="I111" s="25">
        <f t="shared" si="6"/>
        <v>0</v>
      </c>
      <c r="J111" s="25">
        <f t="shared" si="7"/>
        <v>0</v>
      </c>
      <c r="K111" s="11">
        <v>3</v>
      </c>
      <c r="L111" s="10">
        <f t="shared" si="8"/>
        <v>1.2599481499074999E-2</v>
      </c>
      <c r="M111">
        <f t="shared" si="9"/>
        <v>16</v>
      </c>
      <c r="N111">
        <f t="shared" si="10"/>
        <v>0</v>
      </c>
      <c r="O111">
        <f t="shared" si="11"/>
        <v>0</v>
      </c>
    </row>
    <row r="112" spans="1:15">
      <c r="A112" s="23" t="s">
        <v>68</v>
      </c>
      <c r="B112" s="10">
        <v>4130</v>
      </c>
      <c r="C112" s="12">
        <v>5.5917030800000003E-2</v>
      </c>
      <c r="D112" s="11">
        <v>0.309</v>
      </c>
      <c r="E112" s="11">
        <v>56.5</v>
      </c>
      <c r="F112" s="11">
        <v>0.7</v>
      </c>
      <c r="G112" s="11">
        <v>0.09</v>
      </c>
      <c r="H112" s="10">
        <v>1</v>
      </c>
      <c r="I112" s="25">
        <f t="shared" si="6"/>
        <v>0.7</v>
      </c>
      <c r="J112" s="25">
        <f t="shared" si="7"/>
        <v>0.09</v>
      </c>
      <c r="K112" s="11">
        <v>19.100000000000001</v>
      </c>
      <c r="L112" s="10">
        <f t="shared" si="8"/>
        <v>8.1352290185150014E-2</v>
      </c>
      <c r="M112">
        <f t="shared" si="9"/>
        <v>100</v>
      </c>
      <c r="N112">
        <f t="shared" si="10"/>
        <v>0</v>
      </c>
      <c r="O112">
        <f t="shared" si="11"/>
        <v>0</v>
      </c>
    </row>
    <row r="113" spans="1:15">
      <c r="A113" s="23" t="s">
        <v>68</v>
      </c>
      <c r="B113" s="10">
        <v>4130</v>
      </c>
      <c r="C113" s="12">
        <v>0.39430998270000001</v>
      </c>
      <c r="D113" s="11">
        <v>0.309</v>
      </c>
      <c r="E113" s="11">
        <v>56.5</v>
      </c>
      <c r="F113" s="11">
        <v>0.7</v>
      </c>
      <c r="G113" s="11">
        <v>0.09</v>
      </c>
      <c r="H113" s="10">
        <v>1</v>
      </c>
      <c r="I113" s="25">
        <f t="shared" si="6"/>
        <v>0.7</v>
      </c>
      <c r="J113" s="25">
        <f t="shared" si="7"/>
        <v>0.09</v>
      </c>
      <c r="K113" s="11">
        <v>134.4</v>
      </c>
      <c r="L113" s="10">
        <f t="shared" si="8"/>
        <v>0.57367173608066258</v>
      </c>
      <c r="M113">
        <f t="shared" si="9"/>
        <v>708</v>
      </c>
      <c r="N113">
        <f t="shared" si="10"/>
        <v>1</v>
      </c>
      <c r="O113">
        <f t="shared" si="11"/>
        <v>0.1</v>
      </c>
    </row>
    <row r="114" spans="1:15">
      <c r="A114" s="23" t="s">
        <v>68</v>
      </c>
      <c r="B114" s="10">
        <v>4130</v>
      </c>
      <c r="C114" s="12">
        <v>7.1253328000000001E-3</v>
      </c>
      <c r="D114" s="11">
        <v>0.10199999999999999</v>
      </c>
      <c r="E114" s="11">
        <v>56.5</v>
      </c>
      <c r="F114" s="11">
        <v>0.7</v>
      </c>
      <c r="G114" s="11">
        <v>0.09</v>
      </c>
      <c r="H114" s="10">
        <v>1</v>
      </c>
      <c r="I114" s="25">
        <f t="shared" si="6"/>
        <v>0.7</v>
      </c>
      <c r="J114" s="25">
        <f t="shared" si="7"/>
        <v>0.09</v>
      </c>
      <c r="K114" s="11">
        <v>0.8</v>
      </c>
      <c r="L114" s="10">
        <f t="shared" si="8"/>
        <v>3.4219410771999998E-3</v>
      </c>
      <c r="M114">
        <f t="shared" si="9"/>
        <v>4</v>
      </c>
      <c r="N114">
        <f t="shared" si="10"/>
        <v>0</v>
      </c>
      <c r="O114">
        <f t="shared" si="11"/>
        <v>0</v>
      </c>
    </row>
    <row r="115" spans="1:15">
      <c r="A115" s="23" t="s">
        <v>68</v>
      </c>
      <c r="B115" s="10">
        <v>4130</v>
      </c>
      <c r="C115" s="12">
        <v>3.6811266099999997E-2</v>
      </c>
      <c r="D115" s="11">
        <v>0.41299999999999998</v>
      </c>
      <c r="E115" s="11">
        <v>56.5</v>
      </c>
      <c r="F115" s="11">
        <v>0.7</v>
      </c>
      <c r="G115" s="11">
        <v>0.09</v>
      </c>
      <c r="H115" s="10">
        <v>1</v>
      </c>
      <c r="I115" s="25">
        <f t="shared" si="6"/>
        <v>0.7</v>
      </c>
      <c r="J115" s="25">
        <f t="shared" si="7"/>
        <v>0.09</v>
      </c>
      <c r="K115" s="11">
        <v>16.8</v>
      </c>
      <c r="L115" s="10">
        <f t="shared" si="8"/>
        <v>7.1581040734204154E-2</v>
      </c>
      <c r="M115">
        <f t="shared" si="9"/>
        <v>88</v>
      </c>
      <c r="N115">
        <f t="shared" si="10"/>
        <v>0</v>
      </c>
      <c r="O115">
        <f t="shared" si="11"/>
        <v>0</v>
      </c>
    </row>
    <row r="116" spans="1:15">
      <c r="A116" s="23" t="s">
        <v>68</v>
      </c>
      <c r="B116" s="10">
        <v>4130</v>
      </c>
      <c r="C116" s="12">
        <v>0.125069347</v>
      </c>
      <c r="D116" s="11">
        <v>0.41299999999999998</v>
      </c>
      <c r="E116" s="11">
        <v>56.5</v>
      </c>
      <c r="F116" s="11">
        <v>0.7</v>
      </c>
      <c r="G116" s="11">
        <v>0.09</v>
      </c>
      <c r="H116" s="10">
        <v>1</v>
      </c>
      <c r="I116" s="25">
        <f t="shared" si="6"/>
        <v>0.7</v>
      </c>
      <c r="J116" s="25">
        <f t="shared" si="7"/>
        <v>0.09</v>
      </c>
      <c r="K116" s="11">
        <v>57</v>
      </c>
      <c r="L116" s="10">
        <f t="shared" si="8"/>
        <v>0.24320255646429165</v>
      </c>
      <c r="M116">
        <f t="shared" si="9"/>
        <v>300</v>
      </c>
      <c r="N116">
        <f t="shared" si="10"/>
        <v>0</v>
      </c>
      <c r="O116">
        <f t="shared" si="11"/>
        <v>0.1</v>
      </c>
    </row>
    <row r="117" spans="1:15">
      <c r="A117" s="23" t="s">
        <v>68</v>
      </c>
      <c r="B117" s="10">
        <v>4130</v>
      </c>
      <c r="C117" s="12">
        <v>0.17611119880000001</v>
      </c>
      <c r="D117" s="11">
        <v>0.41299999999999998</v>
      </c>
      <c r="E117" s="11">
        <v>56.5</v>
      </c>
      <c r="F117" s="11">
        <v>0.7</v>
      </c>
      <c r="G117" s="11">
        <v>0.09</v>
      </c>
      <c r="H117" s="10">
        <v>1</v>
      </c>
      <c r="I117" s="25">
        <f t="shared" si="6"/>
        <v>0.7</v>
      </c>
      <c r="J117" s="25">
        <f t="shared" si="7"/>
        <v>0.09</v>
      </c>
      <c r="K117" s="11">
        <v>80.2</v>
      </c>
      <c r="L117" s="10">
        <f t="shared" si="8"/>
        <v>0.3424555640332167</v>
      </c>
      <c r="M117">
        <f t="shared" si="9"/>
        <v>422</v>
      </c>
      <c r="N117">
        <f t="shared" si="10"/>
        <v>1</v>
      </c>
      <c r="O117">
        <f t="shared" si="11"/>
        <v>0.1</v>
      </c>
    </row>
    <row r="118" spans="1:15">
      <c r="A118" s="23" t="s">
        <v>68</v>
      </c>
      <c r="B118" s="10">
        <v>4130</v>
      </c>
      <c r="C118" s="12">
        <v>1.9220162613</v>
      </c>
      <c r="D118" s="11">
        <v>0.41299999999999998</v>
      </c>
      <c r="E118" s="11">
        <v>56.5</v>
      </c>
      <c r="F118" s="11">
        <v>0.7</v>
      </c>
      <c r="G118" s="11">
        <v>0.09</v>
      </c>
      <c r="H118" s="10">
        <v>1</v>
      </c>
      <c r="I118" s="25">
        <f t="shared" si="6"/>
        <v>0.7</v>
      </c>
      <c r="J118" s="25">
        <f t="shared" si="7"/>
        <v>0.09</v>
      </c>
      <c r="K118" s="11">
        <v>875.4</v>
      </c>
      <c r="L118" s="10">
        <f t="shared" si="8"/>
        <v>3.7374407041087374</v>
      </c>
      <c r="M118">
        <f t="shared" si="9"/>
        <v>4610</v>
      </c>
      <c r="N118">
        <f t="shared" si="10"/>
        <v>7</v>
      </c>
      <c r="O118">
        <f t="shared" si="11"/>
        <v>0.9</v>
      </c>
    </row>
    <row r="119" spans="1:15">
      <c r="A119" s="23" t="s">
        <v>68</v>
      </c>
      <c r="B119" s="10">
        <v>1100</v>
      </c>
      <c r="C119" s="12">
        <v>6.8257409999999995E-4</v>
      </c>
      <c r="D119" s="11">
        <v>0.34200000000000003</v>
      </c>
      <c r="E119" s="11">
        <v>56.5</v>
      </c>
      <c r="F119" s="11">
        <v>1.85</v>
      </c>
      <c r="G119" s="11">
        <v>0.22</v>
      </c>
      <c r="H119" s="10">
        <v>1</v>
      </c>
      <c r="I119" s="25">
        <f t="shared" si="6"/>
        <v>1.85</v>
      </c>
      <c r="J119" s="25">
        <f t="shared" si="7"/>
        <v>0.22</v>
      </c>
      <c r="K119" s="11">
        <v>0.3</v>
      </c>
      <c r="L119" s="10">
        <f t="shared" si="8"/>
        <v>1.0991149445250001E-3</v>
      </c>
      <c r="M119">
        <f t="shared" si="9"/>
        <v>1</v>
      </c>
      <c r="N119">
        <f t="shared" si="10"/>
        <v>0</v>
      </c>
      <c r="O119">
        <f t="shared" si="11"/>
        <v>0</v>
      </c>
    </row>
    <row r="120" spans="1:15">
      <c r="A120" s="23" t="s">
        <v>68</v>
      </c>
      <c r="B120" s="10">
        <v>1100</v>
      </c>
      <c r="C120" s="12">
        <v>8.9749369999999999E-4</v>
      </c>
      <c r="D120" s="11">
        <v>0.28599999999999998</v>
      </c>
      <c r="E120" s="11">
        <v>56.5</v>
      </c>
      <c r="F120" s="11">
        <v>1.85</v>
      </c>
      <c r="G120" s="11">
        <v>0.22</v>
      </c>
      <c r="H120" s="10">
        <v>1</v>
      </c>
      <c r="I120" s="25">
        <f t="shared" si="6"/>
        <v>1.85</v>
      </c>
      <c r="J120" s="25">
        <f t="shared" si="7"/>
        <v>0.22</v>
      </c>
      <c r="K120" s="11">
        <v>0.3</v>
      </c>
      <c r="L120" s="10">
        <f t="shared" si="8"/>
        <v>1.2085500581916666E-3</v>
      </c>
      <c r="M120">
        <f t="shared" si="9"/>
        <v>1</v>
      </c>
      <c r="N120">
        <f t="shared" si="10"/>
        <v>0</v>
      </c>
      <c r="O120">
        <f t="shared" si="11"/>
        <v>0</v>
      </c>
    </row>
    <row r="121" spans="1:15">
      <c r="A121" s="23" t="s">
        <v>68</v>
      </c>
      <c r="B121" s="10">
        <v>4130</v>
      </c>
      <c r="C121" s="12">
        <v>0.23764556889999999</v>
      </c>
      <c r="D121" s="11">
        <v>0.309</v>
      </c>
      <c r="E121" s="11">
        <v>56.5</v>
      </c>
      <c r="F121" s="11">
        <v>0.7</v>
      </c>
      <c r="G121" s="11">
        <v>0.09</v>
      </c>
      <c r="H121" s="10">
        <v>1</v>
      </c>
      <c r="I121" s="25">
        <f t="shared" si="6"/>
        <v>0.7</v>
      </c>
      <c r="J121" s="25">
        <f t="shared" si="7"/>
        <v>0.09</v>
      </c>
      <c r="K121" s="11">
        <v>81</v>
      </c>
      <c r="L121" s="10">
        <f t="shared" si="8"/>
        <v>0.3457445970533875</v>
      </c>
      <c r="M121">
        <f t="shared" si="9"/>
        <v>426</v>
      </c>
      <c r="N121">
        <f t="shared" si="10"/>
        <v>1</v>
      </c>
      <c r="O121">
        <f t="shared" si="11"/>
        <v>0.1</v>
      </c>
    </row>
    <row r="122" spans="1:15">
      <c r="A122" s="23" t="s">
        <v>68</v>
      </c>
      <c r="B122" s="10">
        <v>4130</v>
      </c>
      <c r="C122" s="12">
        <v>1.0413666253</v>
      </c>
      <c r="D122" s="11">
        <v>0.309</v>
      </c>
      <c r="E122" s="11">
        <v>56.5</v>
      </c>
      <c r="F122" s="11">
        <v>0.7</v>
      </c>
      <c r="G122" s="11">
        <v>0.09</v>
      </c>
      <c r="H122" s="10">
        <v>1</v>
      </c>
      <c r="I122" s="25">
        <f t="shared" si="6"/>
        <v>0.7</v>
      </c>
      <c r="J122" s="25">
        <f t="shared" si="7"/>
        <v>0.09</v>
      </c>
      <c r="K122" s="11">
        <v>354.9</v>
      </c>
      <c r="L122" s="10">
        <f t="shared" si="8"/>
        <v>1.5150582689833376</v>
      </c>
      <c r="M122">
        <f t="shared" si="9"/>
        <v>1869</v>
      </c>
      <c r="N122">
        <f t="shared" si="10"/>
        <v>3</v>
      </c>
      <c r="O122">
        <f t="shared" si="11"/>
        <v>0.4</v>
      </c>
    </row>
    <row r="123" spans="1:15">
      <c r="A123" s="23" t="s">
        <v>68</v>
      </c>
      <c r="B123" s="10">
        <v>1100</v>
      </c>
      <c r="C123" s="12">
        <v>7.1135227300000006E-2</v>
      </c>
      <c r="D123" s="11">
        <v>0.28599999999999998</v>
      </c>
      <c r="E123" s="11">
        <v>56.5</v>
      </c>
      <c r="F123" s="11">
        <v>1.85</v>
      </c>
      <c r="G123" s="11">
        <v>0.22</v>
      </c>
      <c r="H123" s="10">
        <v>1</v>
      </c>
      <c r="I123" s="25">
        <f t="shared" si="6"/>
        <v>1.85</v>
      </c>
      <c r="J123" s="25">
        <f t="shared" si="7"/>
        <v>0.22</v>
      </c>
      <c r="K123" s="11">
        <v>22.4</v>
      </c>
      <c r="L123" s="10">
        <f t="shared" si="8"/>
        <v>9.5789511495058335E-2</v>
      </c>
      <c r="M123">
        <f t="shared" si="9"/>
        <v>118</v>
      </c>
      <c r="N123">
        <f t="shared" si="10"/>
        <v>0</v>
      </c>
      <c r="O123">
        <f t="shared" si="11"/>
        <v>0.1</v>
      </c>
    </row>
    <row r="124" spans="1:15">
      <c r="A124" s="23" t="s">
        <v>68</v>
      </c>
      <c r="B124" s="10">
        <v>1100</v>
      </c>
      <c r="C124" s="12">
        <v>6.0338299999999998E-5</v>
      </c>
      <c r="D124" s="11">
        <v>0.34200000000000003</v>
      </c>
      <c r="E124" s="11">
        <v>56.5</v>
      </c>
      <c r="F124" s="11">
        <v>1.85</v>
      </c>
      <c r="G124" s="11">
        <v>0.22</v>
      </c>
      <c r="H124" s="10">
        <v>1</v>
      </c>
      <c r="I124" s="25">
        <f t="shared" si="6"/>
        <v>1.85</v>
      </c>
      <c r="J124" s="25">
        <f t="shared" si="7"/>
        <v>0.22</v>
      </c>
      <c r="K124" s="11">
        <v>0</v>
      </c>
      <c r="L124" s="10">
        <f t="shared" si="8"/>
        <v>9.7159747575000001E-5</v>
      </c>
      <c r="M124">
        <f t="shared" si="9"/>
        <v>0</v>
      </c>
      <c r="N124">
        <f t="shared" si="10"/>
        <v>0</v>
      </c>
      <c r="O124">
        <f t="shared" si="11"/>
        <v>0</v>
      </c>
    </row>
    <row r="125" spans="1:15">
      <c r="A125" s="23" t="s">
        <v>68</v>
      </c>
      <c r="B125" s="10">
        <v>4130</v>
      </c>
      <c r="C125" s="12">
        <v>9.1210373000000008E-3</v>
      </c>
      <c r="D125" s="11">
        <v>0.309</v>
      </c>
      <c r="E125" s="11">
        <v>56.5</v>
      </c>
      <c r="F125" s="11">
        <v>0.7</v>
      </c>
      <c r="G125" s="11">
        <v>0.09</v>
      </c>
      <c r="H125" s="10">
        <v>1</v>
      </c>
      <c r="I125" s="25">
        <f t="shared" si="6"/>
        <v>0.7</v>
      </c>
      <c r="J125" s="25">
        <f t="shared" si="7"/>
        <v>0.09</v>
      </c>
      <c r="K125" s="11">
        <v>3.1</v>
      </c>
      <c r="L125" s="10">
        <f t="shared" si="8"/>
        <v>1.3269969141837501E-2</v>
      </c>
      <c r="M125">
        <f t="shared" si="9"/>
        <v>16</v>
      </c>
      <c r="N125">
        <f t="shared" si="10"/>
        <v>0</v>
      </c>
      <c r="O125">
        <f t="shared" si="11"/>
        <v>0</v>
      </c>
    </row>
    <row r="126" spans="1:15">
      <c r="A126" s="23" t="s">
        <v>68</v>
      </c>
      <c r="B126" s="10">
        <v>3100</v>
      </c>
      <c r="C126" s="12">
        <v>5.0551320599999998E-2</v>
      </c>
      <c r="D126" s="11">
        <v>0.41099999999999998</v>
      </c>
      <c r="E126" s="11">
        <v>56.5</v>
      </c>
      <c r="F126" s="11">
        <v>1.2</v>
      </c>
      <c r="G126" s="11">
        <v>6.4000000000000001E-2</v>
      </c>
      <c r="H126" s="10">
        <v>1</v>
      </c>
      <c r="I126" s="25">
        <f t="shared" si="6"/>
        <v>1.2</v>
      </c>
      <c r="J126" s="25">
        <f t="shared" si="7"/>
        <v>6.4000000000000001E-2</v>
      </c>
      <c r="K126" s="11">
        <v>22.9</v>
      </c>
      <c r="L126" s="10">
        <f t="shared" si="8"/>
        <v>9.7823124276074994E-2</v>
      </c>
      <c r="M126">
        <f t="shared" si="9"/>
        <v>121</v>
      </c>
      <c r="N126">
        <f t="shared" si="10"/>
        <v>0</v>
      </c>
      <c r="O126">
        <f t="shared" si="11"/>
        <v>0</v>
      </c>
    </row>
    <row r="127" spans="1:15">
      <c r="A127" s="23" t="s">
        <v>68</v>
      </c>
      <c r="B127" s="10">
        <v>4130</v>
      </c>
      <c r="C127" s="12">
        <v>5.7320329999999999E-4</v>
      </c>
      <c r="D127" s="11">
        <v>0.309</v>
      </c>
      <c r="E127" s="11">
        <v>56.5</v>
      </c>
      <c r="F127" s="11">
        <v>0.7</v>
      </c>
      <c r="G127" s="11">
        <v>0.09</v>
      </c>
      <c r="H127" s="10">
        <v>1</v>
      </c>
      <c r="I127" s="25">
        <f t="shared" si="6"/>
        <v>0.7</v>
      </c>
      <c r="J127" s="25">
        <f t="shared" si="7"/>
        <v>0.09</v>
      </c>
      <c r="K127" s="11">
        <v>0.2</v>
      </c>
      <c r="L127" s="10">
        <f t="shared" si="8"/>
        <v>8.3393915108749995E-4</v>
      </c>
      <c r="M127">
        <f t="shared" si="9"/>
        <v>1</v>
      </c>
      <c r="N127">
        <f t="shared" si="10"/>
        <v>0</v>
      </c>
      <c r="O127">
        <f t="shared" si="11"/>
        <v>0</v>
      </c>
    </row>
    <row r="128" spans="1:15">
      <c r="A128" s="23" t="s">
        <v>68</v>
      </c>
      <c r="B128" s="10">
        <v>4340</v>
      </c>
      <c r="C128" s="12">
        <v>0.1027434797</v>
      </c>
      <c r="D128" s="11">
        <v>0.41299999999999998</v>
      </c>
      <c r="E128" s="11">
        <v>56.5</v>
      </c>
      <c r="F128" s="11">
        <v>0.7</v>
      </c>
      <c r="G128" s="11">
        <v>0.09</v>
      </c>
      <c r="H128" s="10">
        <v>1</v>
      </c>
      <c r="I128" s="25">
        <f t="shared" si="6"/>
        <v>0.7</v>
      </c>
      <c r="J128" s="25">
        <f t="shared" si="7"/>
        <v>0.09</v>
      </c>
      <c r="K128" s="11">
        <v>46.8</v>
      </c>
      <c r="L128" s="10">
        <f t="shared" si="8"/>
        <v>0.19978897725497083</v>
      </c>
      <c r="M128">
        <f t="shared" si="9"/>
        <v>246</v>
      </c>
      <c r="N128">
        <f t="shared" si="10"/>
        <v>0</v>
      </c>
      <c r="O128">
        <f t="shared" si="11"/>
        <v>0</v>
      </c>
    </row>
    <row r="129" spans="1:15">
      <c r="A129" s="23" t="s">
        <v>68</v>
      </c>
      <c r="B129" s="10">
        <v>4130</v>
      </c>
      <c r="C129" s="12">
        <v>1.1530232600000001E-2</v>
      </c>
      <c r="D129" s="11">
        <v>0.41299999999999998</v>
      </c>
      <c r="E129" s="11">
        <v>56.5</v>
      </c>
      <c r="F129" s="11">
        <v>0.7</v>
      </c>
      <c r="G129" s="11">
        <v>0.09</v>
      </c>
      <c r="H129" s="10">
        <v>1</v>
      </c>
      <c r="I129" s="25">
        <f t="shared" si="6"/>
        <v>0.7</v>
      </c>
      <c r="J129" s="25">
        <f t="shared" si="7"/>
        <v>0.09</v>
      </c>
      <c r="K129" s="11">
        <v>5.3</v>
      </c>
      <c r="L129" s="10">
        <f t="shared" si="8"/>
        <v>2.2421017717058334E-2</v>
      </c>
      <c r="M129">
        <f t="shared" si="9"/>
        <v>28</v>
      </c>
      <c r="N129">
        <f t="shared" si="10"/>
        <v>0</v>
      </c>
      <c r="O129">
        <f t="shared" si="11"/>
        <v>0</v>
      </c>
    </row>
    <row r="130" spans="1:15">
      <c r="A130" s="23" t="s">
        <v>68</v>
      </c>
      <c r="B130" s="10">
        <v>1100</v>
      </c>
      <c r="C130" s="12">
        <v>1.0287161499999999E-2</v>
      </c>
      <c r="D130" s="11">
        <v>0.17399999999999999</v>
      </c>
      <c r="E130" s="11">
        <v>56.5</v>
      </c>
      <c r="F130" s="11">
        <v>1.85</v>
      </c>
      <c r="G130" s="11">
        <v>0.22</v>
      </c>
      <c r="H130" s="10">
        <v>1</v>
      </c>
      <c r="I130" s="25">
        <f t="shared" si="6"/>
        <v>1.85</v>
      </c>
      <c r="J130" s="25">
        <f t="shared" si="7"/>
        <v>0.22</v>
      </c>
      <c r="K130" s="11">
        <v>2</v>
      </c>
      <c r="L130" s="10">
        <f t="shared" si="8"/>
        <v>8.4277570588749979E-3</v>
      </c>
      <c r="M130">
        <f t="shared" si="9"/>
        <v>10</v>
      </c>
      <c r="N130">
        <f t="shared" si="10"/>
        <v>0</v>
      </c>
      <c r="O130">
        <f t="shared" si="11"/>
        <v>0</v>
      </c>
    </row>
    <row r="131" spans="1:15">
      <c r="A131" s="23" t="s">
        <v>68</v>
      </c>
      <c r="B131" s="10">
        <v>4130</v>
      </c>
      <c r="C131" s="12">
        <v>2.5015750195000002</v>
      </c>
      <c r="D131" s="11">
        <v>0.10199999999999999</v>
      </c>
      <c r="E131" s="11">
        <v>56.5</v>
      </c>
      <c r="F131" s="11">
        <v>0.7</v>
      </c>
      <c r="G131" s="11">
        <v>0.09</v>
      </c>
      <c r="H131" s="10">
        <v>1</v>
      </c>
      <c r="I131" s="25">
        <f t="shared" ref="I131:I194" si="12">F131</f>
        <v>0.7</v>
      </c>
      <c r="J131" s="25">
        <f t="shared" ref="J131:J194" si="13">G131</f>
        <v>0.09</v>
      </c>
      <c r="K131" s="11">
        <v>380</v>
      </c>
      <c r="L131" s="10">
        <f t="shared" ref="L131:L194" si="14">E131*D131*C131/12</f>
        <v>1.2013814031148751</v>
      </c>
      <c r="M131">
        <f t="shared" ref="M131:M194" si="15">ROUND(E131*D131*C131*102.79,0)</f>
        <v>1482</v>
      </c>
      <c r="N131">
        <f t="shared" ref="N131:N194" si="16">ROUND(I131*M131*0.002205,0)</f>
        <v>2</v>
      </c>
      <c r="O131">
        <f t="shared" ref="O131:O194" si="17">ROUND(J131*M131*0.002205,1)</f>
        <v>0.3</v>
      </c>
    </row>
    <row r="132" spans="1:15">
      <c r="A132" s="23" t="s">
        <v>68</v>
      </c>
      <c r="B132" s="10">
        <v>4130</v>
      </c>
      <c r="C132" s="12">
        <v>9.9595993199999996E-2</v>
      </c>
      <c r="D132" s="11">
        <v>0.10199999999999999</v>
      </c>
      <c r="E132" s="11">
        <v>56.5</v>
      </c>
      <c r="F132" s="11">
        <v>0.7</v>
      </c>
      <c r="G132" s="11">
        <v>0.09</v>
      </c>
      <c r="H132" s="10">
        <v>1</v>
      </c>
      <c r="I132" s="25">
        <f t="shared" si="12"/>
        <v>0.7</v>
      </c>
      <c r="J132" s="25">
        <f t="shared" si="13"/>
        <v>0.09</v>
      </c>
      <c r="K132" s="11">
        <v>11.2</v>
      </c>
      <c r="L132" s="10">
        <f t="shared" si="14"/>
        <v>4.7830975734300001E-2</v>
      </c>
      <c r="M132">
        <f t="shared" si="15"/>
        <v>59</v>
      </c>
      <c r="N132">
        <f t="shared" si="16"/>
        <v>0</v>
      </c>
      <c r="O132">
        <f t="shared" si="17"/>
        <v>0</v>
      </c>
    </row>
    <row r="133" spans="1:15">
      <c r="A133" s="23" t="s">
        <v>68</v>
      </c>
      <c r="B133" s="10">
        <v>6410</v>
      </c>
      <c r="C133" s="12">
        <v>0.39218358749999999</v>
      </c>
      <c r="D133" s="11">
        <v>0.30299999999999999</v>
      </c>
      <c r="E133" s="11">
        <v>56.5</v>
      </c>
      <c r="F133" s="11">
        <v>0</v>
      </c>
      <c r="G133" s="11">
        <v>0</v>
      </c>
      <c r="H133" s="10">
        <v>1</v>
      </c>
      <c r="I133" s="25">
        <f t="shared" si="12"/>
        <v>0</v>
      </c>
      <c r="J133" s="25">
        <f t="shared" si="13"/>
        <v>0</v>
      </c>
      <c r="K133" s="11">
        <v>131.1</v>
      </c>
      <c r="L133" s="10">
        <f t="shared" si="14"/>
        <v>0.55949891051718736</v>
      </c>
      <c r="M133">
        <f t="shared" si="15"/>
        <v>690</v>
      </c>
      <c r="N133">
        <f t="shared" si="16"/>
        <v>0</v>
      </c>
      <c r="O133">
        <f t="shared" si="17"/>
        <v>0</v>
      </c>
    </row>
    <row r="134" spans="1:15">
      <c r="A134" s="23" t="s">
        <v>68</v>
      </c>
      <c r="B134" s="10">
        <v>3200</v>
      </c>
      <c r="C134" s="12">
        <v>1.3784947487000001</v>
      </c>
      <c r="D134" s="11">
        <v>0.06</v>
      </c>
      <c r="E134" s="11">
        <v>56.5</v>
      </c>
      <c r="F134" s="11">
        <v>1.2</v>
      </c>
      <c r="G134" s="11">
        <v>6.4000000000000001E-2</v>
      </c>
      <c r="H134" s="10">
        <v>1</v>
      </c>
      <c r="I134" s="25">
        <f t="shared" si="12"/>
        <v>1.2</v>
      </c>
      <c r="J134" s="25">
        <f t="shared" si="13"/>
        <v>6.4000000000000001E-2</v>
      </c>
      <c r="K134" s="11">
        <v>91.2</v>
      </c>
      <c r="L134" s="10">
        <f t="shared" si="14"/>
        <v>0.38942476650774999</v>
      </c>
      <c r="M134">
        <f t="shared" si="15"/>
        <v>480</v>
      </c>
      <c r="N134">
        <f t="shared" si="16"/>
        <v>1</v>
      </c>
      <c r="O134">
        <f t="shared" si="17"/>
        <v>0.1</v>
      </c>
    </row>
    <row r="135" spans="1:15">
      <c r="A135" s="23" t="s">
        <v>68</v>
      </c>
      <c r="B135" s="10">
        <v>1200</v>
      </c>
      <c r="C135" s="12">
        <v>8.9754616100000004E-2</v>
      </c>
      <c r="D135" s="11">
        <v>0.38900000000000001</v>
      </c>
      <c r="E135" s="11">
        <v>56.5</v>
      </c>
      <c r="F135" s="11">
        <v>2.23</v>
      </c>
      <c r="G135" s="11">
        <v>0.316</v>
      </c>
      <c r="H135" s="10">
        <v>1</v>
      </c>
      <c r="I135" s="25">
        <f t="shared" si="12"/>
        <v>2.23</v>
      </c>
      <c r="J135" s="25">
        <f t="shared" si="13"/>
        <v>0.316</v>
      </c>
      <c r="K135" s="11">
        <v>38.5</v>
      </c>
      <c r="L135" s="10">
        <f t="shared" si="14"/>
        <v>0.16438931916282085</v>
      </c>
      <c r="M135">
        <f t="shared" si="15"/>
        <v>203</v>
      </c>
      <c r="N135">
        <f t="shared" si="16"/>
        <v>1</v>
      </c>
      <c r="O135">
        <f t="shared" si="17"/>
        <v>0.1</v>
      </c>
    </row>
    <row r="136" spans="1:15">
      <c r="A136" s="23" t="s">
        <v>68</v>
      </c>
      <c r="B136" s="10">
        <v>3200</v>
      </c>
      <c r="C136" s="12">
        <v>0.41825730999999999</v>
      </c>
      <c r="D136" s="11">
        <v>0.28699999999999998</v>
      </c>
      <c r="E136" s="11">
        <v>56.5</v>
      </c>
      <c r="F136" s="11">
        <v>1.2</v>
      </c>
      <c r="G136" s="11">
        <v>6.4000000000000001E-2</v>
      </c>
      <c r="H136" s="10">
        <v>1</v>
      </c>
      <c r="I136" s="25">
        <f t="shared" si="12"/>
        <v>1.2</v>
      </c>
      <c r="J136" s="25">
        <f t="shared" si="13"/>
        <v>6.4000000000000001E-2</v>
      </c>
      <c r="K136" s="11">
        <v>132.4</v>
      </c>
      <c r="L136" s="10">
        <f t="shared" si="14"/>
        <v>0.56518761752541657</v>
      </c>
      <c r="M136">
        <f t="shared" si="15"/>
        <v>697</v>
      </c>
      <c r="N136">
        <f t="shared" si="16"/>
        <v>2</v>
      </c>
      <c r="O136">
        <f t="shared" si="17"/>
        <v>0.1</v>
      </c>
    </row>
    <row r="137" spans="1:15">
      <c r="A137" s="23" t="s">
        <v>68</v>
      </c>
      <c r="B137" s="10">
        <v>4130</v>
      </c>
      <c r="C137" s="12">
        <v>0.13059339549999999</v>
      </c>
      <c r="D137" s="11">
        <v>0.41299999999999998</v>
      </c>
      <c r="E137" s="11">
        <v>56.5</v>
      </c>
      <c r="F137" s="11">
        <v>0.7</v>
      </c>
      <c r="G137" s="11">
        <v>0.09</v>
      </c>
      <c r="H137" s="10">
        <v>1</v>
      </c>
      <c r="I137" s="25">
        <f t="shared" si="12"/>
        <v>0.7</v>
      </c>
      <c r="J137" s="25">
        <f t="shared" si="13"/>
        <v>0.09</v>
      </c>
      <c r="K137" s="11">
        <v>59.5</v>
      </c>
      <c r="L137" s="10">
        <f t="shared" si="14"/>
        <v>0.25394429894122911</v>
      </c>
      <c r="M137">
        <f t="shared" si="15"/>
        <v>313</v>
      </c>
      <c r="N137">
        <f t="shared" si="16"/>
        <v>0</v>
      </c>
      <c r="O137">
        <f t="shared" si="17"/>
        <v>0.1</v>
      </c>
    </row>
    <row r="138" spans="1:15">
      <c r="A138" s="23" t="s">
        <v>68</v>
      </c>
      <c r="B138" s="10">
        <v>3100</v>
      </c>
      <c r="C138" s="12">
        <v>0.15965213289999999</v>
      </c>
      <c r="D138" s="11">
        <v>0.41099999999999998</v>
      </c>
      <c r="E138" s="11">
        <v>56.5</v>
      </c>
      <c r="F138" s="11">
        <v>1.2</v>
      </c>
      <c r="G138" s="11">
        <v>6.4000000000000001E-2</v>
      </c>
      <c r="H138" s="10">
        <v>1</v>
      </c>
      <c r="I138" s="25">
        <f t="shared" si="12"/>
        <v>1.2</v>
      </c>
      <c r="J138" s="25">
        <f t="shared" si="13"/>
        <v>6.4000000000000001E-2</v>
      </c>
      <c r="K138" s="11">
        <v>72.400000000000006</v>
      </c>
      <c r="L138" s="10">
        <f t="shared" si="14"/>
        <v>0.30894683367811249</v>
      </c>
      <c r="M138">
        <f t="shared" si="15"/>
        <v>381</v>
      </c>
      <c r="N138">
        <f t="shared" si="16"/>
        <v>1</v>
      </c>
      <c r="O138">
        <f t="shared" si="17"/>
        <v>0.1</v>
      </c>
    </row>
    <row r="139" spans="1:15">
      <c r="A139" s="23" t="s">
        <v>68</v>
      </c>
      <c r="B139" s="10">
        <v>1200</v>
      </c>
      <c r="C139" s="12">
        <v>1.1900811E-3</v>
      </c>
      <c r="D139" s="11">
        <v>0.30399999999999999</v>
      </c>
      <c r="E139" s="11">
        <v>56.5</v>
      </c>
      <c r="F139" s="11">
        <v>2.23</v>
      </c>
      <c r="G139" s="11">
        <v>0.316</v>
      </c>
      <c r="H139" s="10">
        <v>1</v>
      </c>
      <c r="I139" s="25">
        <f t="shared" si="12"/>
        <v>2.23</v>
      </c>
      <c r="J139" s="25">
        <f t="shared" si="13"/>
        <v>0.316</v>
      </c>
      <c r="K139" s="11">
        <v>0.4</v>
      </c>
      <c r="L139" s="10">
        <f t="shared" si="14"/>
        <v>1.7034027477999998E-3</v>
      </c>
      <c r="M139">
        <f t="shared" si="15"/>
        <v>2</v>
      </c>
      <c r="N139">
        <f t="shared" si="16"/>
        <v>0</v>
      </c>
      <c r="O139">
        <f t="shared" si="17"/>
        <v>0</v>
      </c>
    </row>
    <row r="140" spans="1:15">
      <c r="A140" s="23" t="s">
        <v>68</v>
      </c>
      <c r="B140" s="10">
        <v>1200</v>
      </c>
      <c r="C140" s="12">
        <v>1.6335482599999999E-2</v>
      </c>
      <c r="D140" s="11">
        <v>0.38900000000000001</v>
      </c>
      <c r="E140" s="11">
        <v>56.5</v>
      </c>
      <c r="F140" s="11">
        <v>2.23</v>
      </c>
      <c r="G140" s="11">
        <v>0.316</v>
      </c>
      <c r="H140" s="10">
        <v>1</v>
      </c>
      <c r="I140" s="25">
        <f t="shared" si="12"/>
        <v>2.23</v>
      </c>
      <c r="J140" s="25">
        <f t="shared" si="13"/>
        <v>0.316</v>
      </c>
      <c r="K140" s="11">
        <v>7</v>
      </c>
      <c r="L140" s="10">
        <f t="shared" si="14"/>
        <v>2.9919117027008335E-2</v>
      </c>
      <c r="M140">
        <f t="shared" si="15"/>
        <v>37</v>
      </c>
      <c r="N140">
        <f t="shared" si="16"/>
        <v>0</v>
      </c>
      <c r="O140">
        <f t="shared" si="17"/>
        <v>0</v>
      </c>
    </row>
    <row r="141" spans="1:15">
      <c r="A141" s="23" t="s">
        <v>68</v>
      </c>
      <c r="B141" s="10">
        <v>3200</v>
      </c>
      <c r="C141" s="12">
        <v>6.3696386899999999E-2</v>
      </c>
      <c r="D141" s="11">
        <v>0.28699999999999998</v>
      </c>
      <c r="E141" s="11">
        <v>56.5</v>
      </c>
      <c r="F141" s="11">
        <v>1.2</v>
      </c>
      <c r="G141" s="11">
        <v>6.4000000000000001E-2</v>
      </c>
      <c r="H141" s="10">
        <v>1</v>
      </c>
      <c r="I141" s="25">
        <f t="shared" si="12"/>
        <v>1.2</v>
      </c>
      <c r="J141" s="25">
        <f t="shared" si="13"/>
        <v>6.4000000000000001E-2</v>
      </c>
      <c r="K141" s="11">
        <v>20.2</v>
      </c>
      <c r="L141" s="10">
        <f t="shared" si="14"/>
        <v>8.6072396814745822E-2</v>
      </c>
      <c r="M141">
        <f t="shared" si="15"/>
        <v>106</v>
      </c>
      <c r="N141">
        <f t="shared" si="16"/>
        <v>0</v>
      </c>
      <c r="O141">
        <f t="shared" si="17"/>
        <v>0</v>
      </c>
    </row>
    <row r="142" spans="1:15">
      <c r="A142" s="23" t="s">
        <v>68</v>
      </c>
      <c r="B142" s="10">
        <v>3100</v>
      </c>
      <c r="C142" s="12">
        <v>6.2747205700000003E-2</v>
      </c>
      <c r="D142" s="11">
        <v>0.3</v>
      </c>
      <c r="E142" s="11">
        <v>56.5</v>
      </c>
      <c r="F142" s="11">
        <v>1.2</v>
      </c>
      <c r="G142" s="11">
        <v>6.4000000000000001E-2</v>
      </c>
      <c r="H142" s="10">
        <v>1</v>
      </c>
      <c r="I142" s="25">
        <f t="shared" si="12"/>
        <v>1.2</v>
      </c>
      <c r="J142" s="25">
        <f t="shared" si="13"/>
        <v>6.4000000000000001E-2</v>
      </c>
      <c r="K142" s="11">
        <v>20.8</v>
      </c>
      <c r="L142" s="10">
        <f t="shared" si="14"/>
        <v>8.8630428051250001E-2</v>
      </c>
      <c r="M142">
        <f t="shared" si="15"/>
        <v>109</v>
      </c>
      <c r="N142">
        <f t="shared" si="16"/>
        <v>0</v>
      </c>
      <c r="O142">
        <f t="shared" si="17"/>
        <v>0</v>
      </c>
    </row>
    <row r="143" spans="1:15">
      <c r="A143" s="23" t="s">
        <v>68</v>
      </c>
      <c r="B143" s="10">
        <v>1200</v>
      </c>
      <c r="C143" s="12">
        <v>2.7459714446999999</v>
      </c>
      <c r="D143" s="11">
        <v>0.22</v>
      </c>
      <c r="E143" s="11">
        <v>56.5</v>
      </c>
      <c r="F143" s="11">
        <v>2.23</v>
      </c>
      <c r="G143" s="11">
        <v>0.316</v>
      </c>
      <c r="H143" s="10">
        <v>1</v>
      </c>
      <c r="I143" s="25">
        <f t="shared" si="12"/>
        <v>2.23</v>
      </c>
      <c r="J143" s="25">
        <f t="shared" si="13"/>
        <v>0.316</v>
      </c>
      <c r="K143" s="11">
        <v>1094.7</v>
      </c>
      <c r="L143" s="10">
        <f t="shared" si="14"/>
        <v>2.8443687548017498</v>
      </c>
      <c r="M143">
        <f t="shared" si="15"/>
        <v>3508</v>
      </c>
      <c r="N143">
        <f t="shared" si="16"/>
        <v>17</v>
      </c>
      <c r="O143">
        <f t="shared" si="17"/>
        <v>2.4</v>
      </c>
    </row>
    <row r="144" spans="1:15">
      <c r="A144" s="23" t="s">
        <v>68</v>
      </c>
      <c r="B144" s="10">
        <v>1100</v>
      </c>
      <c r="C144" s="12">
        <v>1.1627810109000001</v>
      </c>
      <c r="D144" s="11">
        <v>0.34200000000000003</v>
      </c>
      <c r="E144" s="11">
        <v>56.5</v>
      </c>
      <c r="F144" s="11">
        <v>1.85</v>
      </c>
      <c r="G144" s="11">
        <v>0.22</v>
      </c>
      <c r="H144" s="10">
        <v>1</v>
      </c>
      <c r="I144" s="25">
        <f t="shared" si="12"/>
        <v>1.85</v>
      </c>
      <c r="J144" s="25">
        <f t="shared" si="13"/>
        <v>0.22</v>
      </c>
      <c r="K144" s="11">
        <v>438.6</v>
      </c>
      <c r="L144" s="10">
        <f t="shared" si="14"/>
        <v>1.872368122801725</v>
      </c>
      <c r="M144">
        <f t="shared" si="15"/>
        <v>2310</v>
      </c>
      <c r="N144">
        <f t="shared" si="16"/>
        <v>9</v>
      </c>
      <c r="O144">
        <f t="shared" si="17"/>
        <v>1.1000000000000001</v>
      </c>
    </row>
    <row r="145" spans="1:15">
      <c r="A145" s="23" t="s">
        <v>68</v>
      </c>
      <c r="B145" s="10">
        <v>3100</v>
      </c>
      <c r="C145" s="12">
        <v>4.8758660000000002E-4</v>
      </c>
      <c r="D145" s="11">
        <v>0.3</v>
      </c>
      <c r="E145" s="11">
        <v>56.5</v>
      </c>
      <c r="F145" s="11">
        <v>1.2</v>
      </c>
      <c r="G145" s="11">
        <v>6.4000000000000001E-2</v>
      </c>
      <c r="H145" s="10">
        <v>1</v>
      </c>
      <c r="I145" s="25">
        <f t="shared" si="12"/>
        <v>1.2</v>
      </c>
      <c r="J145" s="25">
        <f t="shared" si="13"/>
        <v>6.4000000000000001E-2</v>
      </c>
      <c r="K145" s="11">
        <v>0.2</v>
      </c>
      <c r="L145" s="10">
        <f t="shared" si="14"/>
        <v>6.8871607250000006E-4</v>
      </c>
      <c r="M145">
        <f t="shared" si="15"/>
        <v>1</v>
      </c>
      <c r="N145">
        <f t="shared" si="16"/>
        <v>0</v>
      </c>
      <c r="O145">
        <f t="shared" si="17"/>
        <v>0</v>
      </c>
    </row>
    <row r="146" spans="1:15">
      <c r="A146" s="23" t="s">
        <v>68</v>
      </c>
      <c r="B146" s="10">
        <v>1200</v>
      </c>
      <c r="C146" s="12">
        <v>6.8726200999999999E-3</v>
      </c>
      <c r="D146" s="11">
        <v>0.38900000000000001</v>
      </c>
      <c r="E146" s="11">
        <v>56.5</v>
      </c>
      <c r="F146" s="11">
        <v>2.23</v>
      </c>
      <c r="G146" s="11">
        <v>0.316</v>
      </c>
      <c r="H146" s="10">
        <v>1</v>
      </c>
      <c r="I146" s="25">
        <f t="shared" si="12"/>
        <v>2.23</v>
      </c>
      <c r="J146" s="25">
        <f t="shared" si="13"/>
        <v>0.316</v>
      </c>
      <c r="K146" s="11">
        <v>2.9</v>
      </c>
      <c r="L146" s="10">
        <f t="shared" si="14"/>
        <v>1.2587490072320835E-2</v>
      </c>
      <c r="M146">
        <f t="shared" si="15"/>
        <v>16</v>
      </c>
      <c r="N146">
        <f t="shared" si="16"/>
        <v>0</v>
      </c>
      <c r="O146">
        <f t="shared" si="17"/>
        <v>0</v>
      </c>
    </row>
    <row r="147" spans="1:15">
      <c r="A147" s="23" t="s">
        <v>68</v>
      </c>
      <c r="B147" s="10">
        <v>1100</v>
      </c>
      <c r="C147" s="12">
        <v>3.4259619999999998E-4</v>
      </c>
      <c r="D147" s="11">
        <v>0.34200000000000003</v>
      </c>
      <c r="E147" s="11">
        <v>56.5</v>
      </c>
      <c r="F147" s="11">
        <v>1.85</v>
      </c>
      <c r="G147" s="11">
        <v>0.22</v>
      </c>
      <c r="H147" s="10">
        <v>1</v>
      </c>
      <c r="I147" s="25">
        <f t="shared" si="12"/>
        <v>1.85</v>
      </c>
      <c r="J147" s="25">
        <f t="shared" si="13"/>
        <v>0.22</v>
      </c>
      <c r="K147" s="11">
        <v>0.1</v>
      </c>
      <c r="L147" s="10">
        <f t="shared" si="14"/>
        <v>5.5166553104999999E-4</v>
      </c>
      <c r="M147">
        <f t="shared" si="15"/>
        <v>1</v>
      </c>
      <c r="N147">
        <f t="shared" si="16"/>
        <v>0</v>
      </c>
      <c r="O147">
        <f t="shared" si="17"/>
        <v>0</v>
      </c>
    </row>
    <row r="148" spans="1:15">
      <c r="A148" s="23" t="s">
        <v>68</v>
      </c>
      <c r="B148" s="10">
        <v>3200</v>
      </c>
      <c r="C148" s="12">
        <v>2.2079700000000001E-5</v>
      </c>
      <c r="D148" s="11">
        <v>0.06</v>
      </c>
      <c r="E148" s="11">
        <v>56.5</v>
      </c>
      <c r="F148" s="11">
        <v>1.2</v>
      </c>
      <c r="G148" s="11">
        <v>6.4000000000000001E-2</v>
      </c>
      <c r="H148" s="10">
        <v>1</v>
      </c>
      <c r="I148" s="25">
        <f t="shared" si="12"/>
        <v>1.2</v>
      </c>
      <c r="J148" s="25">
        <f t="shared" si="13"/>
        <v>6.4000000000000001E-2</v>
      </c>
      <c r="K148" s="11">
        <v>0</v>
      </c>
      <c r="L148" s="10">
        <f t="shared" si="14"/>
        <v>6.23751525E-6</v>
      </c>
      <c r="M148">
        <f t="shared" si="15"/>
        <v>0</v>
      </c>
      <c r="N148">
        <f t="shared" si="16"/>
        <v>0</v>
      </c>
      <c r="O148">
        <f t="shared" si="17"/>
        <v>0</v>
      </c>
    </row>
    <row r="149" spans="1:15">
      <c r="A149" s="23" t="s">
        <v>68</v>
      </c>
      <c r="B149" s="10">
        <v>6410</v>
      </c>
      <c r="C149" s="12">
        <v>0.30890197949999998</v>
      </c>
      <c r="D149" s="11">
        <v>0.30299999999999999</v>
      </c>
      <c r="E149" s="11">
        <v>56.5</v>
      </c>
      <c r="F149" s="11">
        <v>0</v>
      </c>
      <c r="G149" s="11">
        <v>0</v>
      </c>
      <c r="H149" s="10">
        <v>1</v>
      </c>
      <c r="I149" s="25">
        <f t="shared" si="12"/>
        <v>0</v>
      </c>
      <c r="J149" s="25">
        <f t="shared" si="13"/>
        <v>0</v>
      </c>
      <c r="K149" s="11">
        <v>103.2</v>
      </c>
      <c r="L149" s="10">
        <f t="shared" si="14"/>
        <v>0.44068728650418748</v>
      </c>
      <c r="M149">
        <f t="shared" si="15"/>
        <v>544</v>
      </c>
      <c r="N149">
        <f t="shared" si="16"/>
        <v>0</v>
      </c>
      <c r="O149">
        <f t="shared" si="17"/>
        <v>0</v>
      </c>
    </row>
    <row r="150" spans="1:15">
      <c r="A150" s="23" t="s">
        <v>68</v>
      </c>
      <c r="B150" s="10">
        <v>3100</v>
      </c>
      <c r="C150" s="12">
        <v>1.1765542735000001</v>
      </c>
      <c r="D150" s="11">
        <v>0.41099999999999998</v>
      </c>
      <c r="E150" s="11">
        <v>56.5</v>
      </c>
      <c r="F150" s="11">
        <v>1.2</v>
      </c>
      <c r="G150" s="11">
        <v>6.4000000000000001E-2</v>
      </c>
      <c r="H150" s="10">
        <v>1</v>
      </c>
      <c r="I150" s="25">
        <f t="shared" si="12"/>
        <v>1.2</v>
      </c>
      <c r="J150" s="25">
        <f t="shared" si="13"/>
        <v>6.4000000000000001E-2</v>
      </c>
      <c r="K150" s="11">
        <v>533.29999999999995</v>
      </c>
      <c r="L150" s="10">
        <f t="shared" si="14"/>
        <v>2.2767795885066877</v>
      </c>
      <c r="M150">
        <f t="shared" si="15"/>
        <v>2808</v>
      </c>
      <c r="N150">
        <f t="shared" si="16"/>
        <v>7</v>
      </c>
      <c r="O150">
        <f t="shared" si="17"/>
        <v>0.4</v>
      </c>
    </row>
    <row r="151" spans="1:15">
      <c r="A151" s="23" t="s">
        <v>68</v>
      </c>
      <c r="B151" s="10">
        <v>3100</v>
      </c>
      <c r="C151" s="12">
        <v>0.21589016680000001</v>
      </c>
      <c r="D151" s="11">
        <v>0.3</v>
      </c>
      <c r="E151" s="11">
        <v>56.5</v>
      </c>
      <c r="F151" s="11">
        <v>1.2</v>
      </c>
      <c r="G151" s="11">
        <v>6.4000000000000001E-2</v>
      </c>
      <c r="H151" s="10">
        <v>1</v>
      </c>
      <c r="I151" s="25">
        <f t="shared" si="12"/>
        <v>1.2</v>
      </c>
      <c r="J151" s="25">
        <f t="shared" si="13"/>
        <v>6.4000000000000001E-2</v>
      </c>
      <c r="K151" s="11">
        <v>71.400000000000006</v>
      </c>
      <c r="L151" s="10">
        <f t="shared" si="14"/>
        <v>0.30494486060499998</v>
      </c>
      <c r="M151">
        <f t="shared" si="15"/>
        <v>376</v>
      </c>
      <c r="N151">
        <f t="shared" si="16"/>
        <v>1</v>
      </c>
      <c r="O151">
        <f t="shared" si="17"/>
        <v>0.1</v>
      </c>
    </row>
    <row r="152" spans="1:15">
      <c r="A152" s="23" t="s">
        <v>68</v>
      </c>
      <c r="B152" s="10">
        <v>1200</v>
      </c>
      <c r="C152" s="12">
        <v>0.34231114829999998</v>
      </c>
      <c r="D152" s="11">
        <v>0.38900000000000001</v>
      </c>
      <c r="E152" s="11">
        <v>56.5</v>
      </c>
      <c r="F152" s="11">
        <v>2.23</v>
      </c>
      <c r="G152" s="11">
        <v>0.316</v>
      </c>
      <c r="H152" s="10">
        <v>1</v>
      </c>
      <c r="I152" s="25">
        <f t="shared" si="12"/>
        <v>2.23</v>
      </c>
      <c r="J152" s="25">
        <f t="shared" si="13"/>
        <v>0.316</v>
      </c>
      <c r="K152" s="11">
        <v>146.9</v>
      </c>
      <c r="L152" s="10">
        <f t="shared" si="14"/>
        <v>0.6269571310759624</v>
      </c>
      <c r="M152">
        <f t="shared" si="15"/>
        <v>773</v>
      </c>
      <c r="N152">
        <f t="shared" si="16"/>
        <v>4</v>
      </c>
      <c r="O152">
        <f t="shared" si="17"/>
        <v>0.5</v>
      </c>
    </row>
    <row r="153" spans="1:15">
      <c r="A153" s="23" t="s">
        <v>68</v>
      </c>
      <c r="B153" s="10">
        <v>3100</v>
      </c>
      <c r="C153" s="12">
        <v>2.2224090520000002</v>
      </c>
      <c r="D153" s="11">
        <v>0.41099999999999998</v>
      </c>
      <c r="E153" s="11">
        <v>56.5</v>
      </c>
      <c r="F153" s="11">
        <v>1.2</v>
      </c>
      <c r="G153" s="11">
        <v>6.4000000000000001E-2</v>
      </c>
      <c r="H153" s="10">
        <v>1</v>
      </c>
      <c r="I153" s="25">
        <f t="shared" si="12"/>
        <v>1.2</v>
      </c>
      <c r="J153" s="25">
        <f t="shared" si="13"/>
        <v>6.4000000000000001E-2</v>
      </c>
      <c r="K153" s="11">
        <v>1007.3</v>
      </c>
      <c r="L153" s="10">
        <f t="shared" si="14"/>
        <v>4.3006393167515</v>
      </c>
      <c r="M153">
        <f t="shared" si="15"/>
        <v>5305</v>
      </c>
      <c r="N153">
        <f t="shared" si="16"/>
        <v>14</v>
      </c>
      <c r="O153">
        <f t="shared" si="17"/>
        <v>0.7</v>
      </c>
    </row>
    <row r="154" spans="1:15">
      <c r="A154" s="23" t="s">
        <v>68</v>
      </c>
      <c r="B154" s="10">
        <v>2130</v>
      </c>
      <c r="C154" s="12">
        <v>3.7938191E-3</v>
      </c>
      <c r="D154" s="11">
        <v>0.41099999999999998</v>
      </c>
      <c r="E154" s="11">
        <v>56.5</v>
      </c>
      <c r="F154" s="11">
        <v>2.52</v>
      </c>
      <c r="G154" s="11">
        <v>0.09</v>
      </c>
      <c r="H154" s="10">
        <v>1</v>
      </c>
      <c r="I154" s="25">
        <f t="shared" si="12"/>
        <v>2.52</v>
      </c>
      <c r="J154" s="25">
        <f t="shared" si="13"/>
        <v>0.09</v>
      </c>
      <c r="K154" s="11">
        <v>206.8</v>
      </c>
      <c r="L154" s="10">
        <f t="shared" si="14"/>
        <v>7.3415141858874993E-3</v>
      </c>
      <c r="M154">
        <f t="shared" si="15"/>
        <v>9</v>
      </c>
      <c r="N154">
        <f t="shared" si="16"/>
        <v>0</v>
      </c>
      <c r="O154">
        <f t="shared" si="17"/>
        <v>0</v>
      </c>
    </row>
    <row r="155" spans="1:15">
      <c r="A155" s="23" t="s">
        <v>68</v>
      </c>
      <c r="B155" s="10">
        <v>3100</v>
      </c>
      <c r="C155" s="12">
        <v>3.2752453000000001E-2</v>
      </c>
      <c r="D155" s="11">
        <v>0.3</v>
      </c>
      <c r="E155" s="11">
        <v>56.5</v>
      </c>
      <c r="F155" s="11">
        <v>1.2</v>
      </c>
      <c r="G155" s="11">
        <v>6.4000000000000001E-2</v>
      </c>
      <c r="H155" s="10">
        <v>1</v>
      </c>
      <c r="I155" s="25">
        <f t="shared" si="12"/>
        <v>1.2</v>
      </c>
      <c r="J155" s="25">
        <f t="shared" si="13"/>
        <v>6.4000000000000001E-2</v>
      </c>
      <c r="K155" s="11">
        <v>10.8</v>
      </c>
      <c r="L155" s="10">
        <f t="shared" si="14"/>
        <v>4.6262839862499995E-2</v>
      </c>
      <c r="M155">
        <f t="shared" si="15"/>
        <v>57</v>
      </c>
      <c r="N155">
        <f t="shared" si="16"/>
        <v>0</v>
      </c>
      <c r="O155">
        <f t="shared" si="17"/>
        <v>0</v>
      </c>
    </row>
    <row r="156" spans="1:15">
      <c r="A156" s="23" t="s">
        <v>68</v>
      </c>
      <c r="B156" s="10">
        <v>4340</v>
      </c>
      <c r="C156" s="12">
        <v>6.7197021537000001</v>
      </c>
      <c r="D156" s="11">
        <v>0.10199999999999999</v>
      </c>
      <c r="E156" s="11">
        <v>56.5</v>
      </c>
      <c r="F156" s="11">
        <v>0.7</v>
      </c>
      <c r="G156" s="11">
        <v>0.09</v>
      </c>
      <c r="H156" s="10">
        <v>1</v>
      </c>
      <c r="I156" s="25">
        <f t="shared" si="12"/>
        <v>0.7</v>
      </c>
      <c r="J156" s="25">
        <f t="shared" si="13"/>
        <v>0.09</v>
      </c>
      <c r="K156" s="11">
        <v>877.4</v>
      </c>
      <c r="L156" s="10">
        <f t="shared" si="14"/>
        <v>3.227136959314425</v>
      </c>
      <c r="M156">
        <f t="shared" si="15"/>
        <v>3981</v>
      </c>
      <c r="N156">
        <f t="shared" si="16"/>
        <v>6</v>
      </c>
      <c r="O156">
        <f t="shared" si="17"/>
        <v>0.8</v>
      </c>
    </row>
    <row r="157" spans="1:15">
      <c r="A157" s="23" t="s">
        <v>68</v>
      </c>
      <c r="B157" s="10">
        <v>4340</v>
      </c>
      <c r="C157" s="12">
        <v>4.8743608500000001E-2</v>
      </c>
      <c r="D157" s="11">
        <v>0.10199999999999999</v>
      </c>
      <c r="E157" s="11">
        <v>56.5</v>
      </c>
      <c r="F157" s="11">
        <v>0.7</v>
      </c>
      <c r="G157" s="11">
        <v>0.09</v>
      </c>
      <c r="H157" s="10">
        <v>1</v>
      </c>
      <c r="I157" s="25">
        <f t="shared" si="12"/>
        <v>0.7</v>
      </c>
      <c r="J157" s="25">
        <f t="shared" si="13"/>
        <v>0.09</v>
      </c>
      <c r="K157" s="11">
        <v>5.5</v>
      </c>
      <c r="L157" s="10">
        <f t="shared" si="14"/>
        <v>2.3409117982125E-2</v>
      </c>
      <c r="M157">
        <f t="shared" si="15"/>
        <v>29</v>
      </c>
      <c r="N157">
        <f t="shared" si="16"/>
        <v>0</v>
      </c>
      <c r="O157">
        <f t="shared" si="17"/>
        <v>0</v>
      </c>
    </row>
    <row r="158" spans="1:15">
      <c r="A158" s="23" t="s">
        <v>68</v>
      </c>
      <c r="B158" s="10">
        <v>4340</v>
      </c>
      <c r="C158" s="12">
        <v>1.0433749298999999</v>
      </c>
      <c r="D158" s="11">
        <v>0.309</v>
      </c>
      <c r="E158" s="11">
        <v>56.5</v>
      </c>
      <c r="F158" s="11">
        <v>0.7</v>
      </c>
      <c r="G158" s="11">
        <v>0.09</v>
      </c>
      <c r="H158" s="10">
        <v>1</v>
      </c>
      <c r="I158" s="25">
        <f t="shared" si="12"/>
        <v>0.7</v>
      </c>
      <c r="J158" s="25">
        <f t="shared" si="13"/>
        <v>0.09</v>
      </c>
      <c r="K158" s="11">
        <v>355.6</v>
      </c>
      <c r="L158" s="10">
        <f t="shared" si="14"/>
        <v>1.5179801011382625</v>
      </c>
      <c r="M158">
        <f t="shared" si="15"/>
        <v>1872</v>
      </c>
      <c r="N158">
        <f t="shared" si="16"/>
        <v>3</v>
      </c>
      <c r="O158">
        <f t="shared" si="17"/>
        <v>0.4</v>
      </c>
    </row>
    <row r="159" spans="1:15">
      <c r="A159" s="23" t="s">
        <v>68</v>
      </c>
      <c r="B159" s="10">
        <v>4130</v>
      </c>
      <c r="C159" s="12">
        <v>0.63145093299999999</v>
      </c>
      <c r="D159" s="11">
        <v>0.41299999999999998</v>
      </c>
      <c r="E159" s="11">
        <v>56.5</v>
      </c>
      <c r="F159" s="11">
        <v>0.7</v>
      </c>
      <c r="G159" s="11">
        <v>0.09</v>
      </c>
      <c r="H159" s="10">
        <v>1</v>
      </c>
      <c r="I159" s="25">
        <f t="shared" si="12"/>
        <v>0.7</v>
      </c>
      <c r="J159" s="25">
        <f t="shared" si="13"/>
        <v>0.09</v>
      </c>
      <c r="K159" s="11">
        <v>287.60000000000002</v>
      </c>
      <c r="L159" s="10">
        <f t="shared" si="14"/>
        <v>1.2278826496740416</v>
      </c>
      <c r="M159">
        <f t="shared" si="15"/>
        <v>1515</v>
      </c>
      <c r="N159">
        <f t="shared" si="16"/>
        <v>2</v>
      </c>
      <c r="O159">
        <f t="shared" si="17"/>
        <v>0.3</v>
      </c>
    </row>
    <row r="160" spans="1:15">
      <c r="A160" s="23" t="s">
        <v>68</v>
      </c>
      <c r="B160" s="10">
        <v>4340</v>
      </c>
      <c r="C160" s="12">
        <v>2.3012098784999999</v>
      </c>
      <c r="D160" s="11">
        <v>0.41299999999999998</v>
      </c>
      <c r="E160" s="11">
        <v>56.5</v>
      </c>
      <c r="F160" s="11">
        <v>0.7</v>
      </c>
      <c r="G160" s="11">
        <v>0.09</v>
      </c>
      <c r="H160" s="10">
        <v>1</v>
      </c>
      <c r="I160" s="25">
        <f t="shared" si="12"/>
        <v>0.7</v>
      </c>
      <c r="J160" s="25">
        <f t="shared" si="13"/>
        <v>0.09</v>
      </c>
      <c r="K160" s="11">
        <v>1048.0999999999999</v>
      </c>
      <c r="L160" s="10">
        <f t="shared" si="14"/>
        <v>4.474798492488187</v>
      </c>
      <c r="M160">
        <f t="shared" si="15"/>
        <v>5520</v>
      </c>
      <c r="N160">
        <f t="shared" si="16"/>
        <v>9</v>
      </c>
      <c r="O160">
        <f t="shared" si="17"/>
        <v>1.1000000000000001</v>
      </c>
    </row>
    <row r="161" spans="1:15">
      <c r="A161" s="23" t="s">
        <v>68</v>
      </c>
      <c r="B161" s="10">
        <v>1200</v>
      </c>
      <c r="C161" s="12">
        <v>0.12917663709999999</v>
      </c>
      <c r="D161" s="11">
        <v>0.22</v>
      </c>
      <c r="E161" s="11">
        <v>56.5</v>
      </c>
      <c r="F161" s="11">
        <v>2.23</v>
      </c>
      <c r="G161" s="11">
        <v>0.316</v>
      </c>
      <c r="H161" s="10">
        <v>1</v>
      </c>
      <c r="I161" s="25">
        <f t="shared" si="12"/>
        <v>2.23</v>
      </c>
      <c r="J161" s="25">
        <f t="shared" si="13"/>
        <v>0.316</v>
      </c>
      <c r="K161" s="11">
        <v>31.3</v>
      </c>
      <c r="L161" s="10">
        <f t="shared" si="14"/>
        <v>0.13380546659608331</v>
      </c>
      <c r="M161">
        <f t="shared" si="15"/>
        <v>165</v>
      </c>
      <c r="N161">
        <f t="shared" si="16"/>
        <v>1</v>
      </c>
      <c r="O161">
        <f t="shared" si="17"/>
        <v>0.1</v>
      </c>
    </row>
    <row r="162" spans="1:15">
      <c r="A162" s="23" t="s">
        <v>68</v>
      </c>
      <c r="B162" s="10">
        <v>4130</v>
      </c>
      <c r="C162" s="12">
        <v>4.3988214791000004</v>
      </c>
      <c r="D162" s="11">
        <v>0.309</v>
      </c>
      <c r="E162" s="11">
        <v>56.5</v>
      </c>
      <c r="F162" s="11">
        <v>0.7</v>
      </c>
      <c r="G162" s="11">
        <v>0.09</v>
      </c>
      <c r="H162" s="10">
        <v>1</v>
      </c>
      <c r="I162" s="25">
        <f t="shared" si="12"/>
        <v>0.7</v>
      </c>
      <c r="J162" s="25">
        <f t="shared" si="13"/>
        <v>0.09</v>
      </c>
      <c r="K162" s="11">
        <v>2739.1</v>
      </c>
      <c r="L162" s="10">
        <f t="shared" si="14"/>
        <v>6.3997353994056132</v>
      </c>
      <c r="M162">
        <f t="shared" si="15"/>
        <v>7894</v>
      </c>
      <c r="N162">
        <f t="shared" si="16"/>
        <v>12</v>
      </c>
      <c r="O162">
        <f t="shared" si="17"/>
        <v>1.6</v>
      </c>
    </row>
    <row r="163" spans="1:15">
      <c r="A163" s="23" t="s">
        <v>68</v>
      </c>
      <c r="B163" s="10">
        <v>4340</v>
      </c>
      <c r="C163" s="12">
        <v>0.11332641440000001</v>
      </c>
      <c r="D163" s="11">
        <v>0.10199999999999999</v>
      </c>
      <c r="E163" s="11">
        <v>56.5</v>
      </c>
      <c r="F163" s="11">
        <v>0.7</v>
      </c>
      <c r="G163" s="11">
        <v>0.09</v>
      </c>
      <c r="H163" s="10">
        <v>1</v>
      </c>
      <c r="I163" s="25">
        <f t="shared" si="12"/>
        <v>0.7</v>
      </c>
      <c r="J163" s="25">
        <f t="shared" si="13"/>
        <v>0.09</v>
      </c>
      <c r="K163" s="11">
        <v>12.7</v>
      </c>
      <c r="L163" s="10">
        <f t="shared" si="14"/>
        <v>5.4425010515600003E-2</v>
      </c>
      <c r="M163">
        <f t="shared" si="15"/>
        <v>67</v>
      </c>
      <c r="N163">
        <f t="shared" si="16"/>
        <v>0</v>
      </c>
      <c r="O163">
        <f t="shared" si="17"/>
        <v>0</v>
      </c>
    </row>
    <row r="164" spans="1:15">
      <c r="A164" s="23" t="s">
        <v>68</v>
      </c>
      <c r="B164" s="10">
        <v>4130</v>
      </c>
      <c r="C164" s="12">
        <v>0.1024051336</v>
      </c>
      <c r="D164" s="11">
        <v>0.41299999999999998</v>
      </c>
      <c r="E164" s="11">
        <v>56.5</v>
      </c>
      <c r="F164" s="11">
        <v>0.7</v>
      </c>
      <c r="G164" s="11">
        <v>0.09</v>
      </c>
      <c r="H164" s="10">
        <v>1</v>
      </c>
      <c r="I164" s="25">
        <f t="shared" si="12"/>
        <v>0.7</v>
      </c>
      <c r="J164" s="25">
        <f t="shared" si="13"/>
        <v>0.09</v>
      </c>
      <c r="K164" s="11">
        <v>46.6</v>
      </c>
      <c r="L164" s="10">
        <f t="shared" si="14"/>
        <v>0.19913104916576665</v>
      </c>
      <c r="M164">
        <f t="shared" si="15"/>
        <v>246</v>
      </c>
      <c r="N164">
        <f t="shared" si="16"/>
        <v>0</v>
      </c>
      <c r="O164">
        <f t="shared" si="17"/>
        <v>0</v>
      </c>
    </row>
    <row r="165" spans="1:15">
      <c r="A165" s="23" t="s">
        <v>68</v>
      </c>
      <c r="B165" s="10">
        <v>3100</v>
      </c>
      <c r="C165" s="12">
        <v>1.34533667E-2</v>
      </c>
      <c r="D165" s="11">
        <v>0.3</v>
      </c>
      <c r="E165" s="11">
        <v>56.5</v>
      </c>
      <c r="F165" s="11">
        <v>1.2</v>
      </c>
      <c r="G165" s="11">
        <v>6.4000000000000001E-2</v>
      </c>
      <c r="H165" s="10">
        <v>1</v>
      </c>
      <c r="I165" s="25">
        <f t="shared" si="12"/>
        <v>1.2</v>
      </c>
      <c r="J165" s="25">
        <f t="shared" si="13"/>
        <v>6.4000000000000001E-2</v>
      </c>
      <c r="K165" s="11">
        <v>4.5</v>
      </c>
      <c r="L165" s="10">
        <f t="shared" si="14"/>
        <v>1.900288046375E-2</v>
      </c>
      <c r="M165">
        <f t="shared" si="15"/>
        <v>23</v>
      </c>
      <c r="N165">
        <f t="shared" si="16"/>
        <v>0</v>
      </c>
      <c r="O165">
        <f t="shared" si="17"/>
        <v>0</v>
      </c>
    </row>
    <row r="166" spans="1:15">
      <c r="A166" s="23" t="s">
        <v>68</v>
      </c>
      <c r="B166" s="10">
        <v>4130</v>
      </c>
      <c r="C166" s="12">
        <v>0.15037154680000001</v>
      </c>
      <c r="D166" s="11">
        <v>0.41299999999999998</v>
      </c>
      <c r="E166" s="11">
        <v>56.5</v>
      </c>
      <c r="F166" s="11">
        <v>0.7</v>
      </c>
      <c r="G166" s="11">
        <v>0.09</v>
      </c>
      <c r="H166" s="10">
        <v>1</v>
      </c>
      <c r="I166" s="25">
        <f t="shared" si="12"/>
        <v>0.7</v>
      </c>
      <c r="J166" s="25">
        <f t="shared" si="13"/>
        <v>0.09</v>
      </c>
      <c r="K166" s="11">
        <v>68.5</v>
      </c>
      <c r="L166" s="10">
        <f t="shared" si="14"/>
        <v>0.29240373823371663</v>
      </c>
      <c r="M166">
        <f t="shared" si="15"/>
        <v>361</v>
      </c>
      <c r="N166">
        <f t="shared" si="16"/>
        <v>1</v>
      </c>
      <c r="O166">
        <f t="shared" si="17"/>
        <v>0.1</v>
      </c>
    </row>
    <row r="167" spans="1:15">
      <c r="A167" s="23" t="s">
        <v>68</v>
      </c>
      <c r="B167" s="10">
        <v>4130</v>
      </c>
      <c r="C167" s="12">
        <v>0.56668326989999995</v>
      </c>
      <c r="D167" s="11">
        <v>0.41299999999999998</v>
      </c>
      <c r="E167" s="11">
        <v>56.5</v>
      </c>
      <c r="F167" s="11">
        <v>0.7</v>
      </c>
      <c r="G167" s="11">
        <v>0.09</v>
      </c>
      <c r="H167" s="10">
        <v>1</v>
      </c>
      <c r="I167" s="25">
        <f t="shared" si="12"/>
        <v>0.7</v>
      </c>
      <c r="J167" s="25">
        <f t="shared" si="13"/>
        <v>0.09</v>
      </c>
      <c r="K167" s="11">
        <v>258.10000000000002</v>
      </c>
      <c r="L167" s="10">
        <f t="shared" si="14"/>
        <v>1.1019392301234623</v>
      </c>
      <c r="M167">
        <f t="shared" si="15"/>
        <v>1359</v>
      </c>
      <c r="N167">
        <f t="shared" si="16"/>
        <v>2</v>
      </c>
      <c r="O167">
        <f t="shared" si="17"/>
        <v>0.3</v>
      </c>
    </row>
    <row r="168" spans="1:15">
      <c r="A168" s="23" t="s">
        <v>68</v>
      </c>
      <c r="B168" s="10">
        <v>1200</v>
      </c>
      <c r="C168" s="12">
        <v>7.1341692000000002E-3</v>
      </c>
      <c r="D168" s="11">
        <v>0.22</v>
      </c>
      <c r="E168" s="11">
        <v>56.5</v>
      </c>
      <c r="F168" s="11">
        <v>2.23</v>
      </c>
      <c r="G168" s="11">
        <v>0.316</v>
      </c>
      <c r="H168" s="10">
        <v>1</v>
      </c>
      <c r="I168" s="25">
        <f t="shared" si="12"/>
        <v>2.23</v>
      </c>
      <c r="J168" s="25">
        <f t="shared" si="13"/>
        <v>0.316</v>
      </c>
      <c r="K168" s="11">
        <v>1.9</v>
      </c>
      <c r="L168" s="10">
        <f t="shared" si="14"/>
        <v>7.3898102630000004E-3</v>
      </c>
      <c r="M168">
        <f t="shared" si="15"/>
        <v>9</v>
      </c>
      <c r="N168">
        <f t="shared" si="16"/>
        <v>0</v>
      </c>
      <c r="O168">
        <f t="shared" si="17"/>
        <v>0</v>
      </c>
    </row>
    <row r="169" spans="1:15">
      <c r="A169" s="23" t="s">
        <v>68</v>
      </c>
      <c r="B169" s="10">
        <v>4130</v>
      </c>
      <c r="C169" s="12">
        <v>0.49354029900000002</v>
      </c>
      <c r="D169" s="11">
        <v>0.309</v>
      </c>
      <c r="E169" s="11">
        <v>56.5</v>
      </c>
      <c r="F169" s="11">
        <v>0.7</v>
      </c>
      <c r="G169" s="11">
        <v>0.09</v>
      </c>
      <c r="H169" s="10">
        <v>1</v>
      </c>
      <c r="I169" s="25">
        <f t="shared" si="12"/>
        <v>0.7</v>
      </c>
      <c r="J169" s="25">
        <f t="shared" si="13"/>
        <v>0.09</v>
      </c>
      <c r="K169" s="11">
        <v>477.7</v>
      </c>
      <c r="L169" s="10">
        <f t="shared" si="14"/>
        <v>0.71803944250762497</v>
      </c>
      <c r="M169">
        <f t="shared" si="15"/>
        <v>886</v>
      </c>
      <c r="N169">
        <f t="shared" si="16"/>
        <v>1</v>
      </c>
      <c r="O169">
        <f t="shared" si="17"/>
        <v>0.2</v>
      </c>
    </row>
    <row r="170" spans="1:15">
      <c r="A170" s="23" t="s">
        <v>68</v>
      </c>
      <c r="B170" s="10">
        <v>2130</v>
      </c>
      <c r="C170" s="12">
        <v>6.2282626999999998E-3</v>
      </c>
      <c r="D170" s="11">
        <v>0.33400000000000002</v>
      </c>
      <c r="E170" s="11">
        <v>56.5</v>
      </c>
      <c r="F170" s="11">
        <v>2.52</v>
      </c>
      <c r="G170" s="11">
        <v>0.09</v>
      </c>
      <c r="H170" s="10">
        <v>1</v>
      </c>
      <c r="I170" s="25">
        <f t="shared" si="12"/>
        <v>2.52</v>
      </c>
      <c r="J170" s="25">
        <f t="shared" si="13"/>
        <v>0.09</v>
      </c>
      <c r="K170" s="11">
        <v>59.6</v>
      </c>
      <c r="L170" s="10">
        <f t="shared" si="14"/>
        <v>9.7944621176416675E-3</v>
      </c>
      <c r="M170">
        <f t="shared" si="15"/>
        <v>12</v>
      </c>
      <c r="N170">
        <f t="shared" si="16"/>
        <v>0</v>
      </c>
      <c r="O170">
        <f t="shared" si="17"/>
        <v>0</v>
      </c>
    </row>
    <row r="171" spans="1:15">
      <c r="A171" s="23" t="s">
        <v>68</v>
      </c>
      <c r="B171" s="10">
        <v>1200</v>
      </c>
      <c r="C171" s="12">
        <v>1.9397489699999999E-2</v>
      </c>
      <c r="D171" s="11">
        <v>0.30399999999999999</v>
      </c>
      <c r="E171" s="11">
        <v>56.5</v>
      </c>
      <c r="F171" s="11">
        <v>2.23</v>
      </c>
      <c r="G171" s="11">
        <v>0.316</v>
      </c>
      <c r="H171" s="10">
        <v>1</v>
      </c>
      <c r="I171" s="25">
        <f t="shared" si="12"/>
        <v>2.23</v>
      </c>
      <c r="J171" s="25">
        <f t="shared" si="13"/>
        <v>0.316</v>
      </c>
      <c r="K171" s="11">
        <v>6.5</v>
      </c>
      <c r="L171" s="10">
        <f t="shared" si="14"/>
        <v>2.7764273590599995E-2</v>
      </c>
      <c r="M171">
        <f t="shared" si="15"/>
        <v>34</v>
      </c>
      <c r="N171">
        <f t="shared" si="16"/>
        <v>0</v>
      </c>
      <c r="O171">
        <f t="shared" si="17"/>
        <v>0</v>
      </c>
    </row>
    <row r="172" spans="1:15">
      <c r="A172" s="23" t="s">
        <v>68</v>
      </c>
      <c r="B172" s="10">
        <v>1200</v>
      </c>
      <c r="C172" s="12">
        <v>0.1061917357</v>
      </c>
      <c r="D172" s="11">
        <v>0.22</v>
      </c>
      <c r="E172" s="11">
        <v>56.5</v>
      </c>
      <c r="F172" s="11">
        <v>2.23</v>
      </c>
      <c r="G172" s="11">
        <v>0.316</v>
      </c>
      <c r="H172" s="10">
        <v>1</v>
      </c>
      <c r="I172" s="25">
        <f t="shared" si="12"/>
        <v>2.23</v>
      </c>
      <c r="J172" s="25">
        <f t="shared" si="13"/>
        <v>0.316</v>
      </c>
      <c r="K172" s="11">
        <v>71.8</v>
      </c>
      <c r="L172" s="10">
        <f t="shared" si="14"/>
        <v>0.10999693956258333</v>
      </c>
      <c r="M172">
        <f t="shared" si="15"/>
        <v>136</v>
      </c>
      <c r="N172">
        <f t="shared" si="16"/>
        <v>1</v>
      </c>
      <c r="O172">
        <f t="shared" si="17"/>
        <v>0.1</v>
      </c>
    </row>
    <row r="173" spans="1:15">
      <c r="A173" s="23" t="s">
        <v>68</v>
      </c>
      <c r="B173" s="10">
        <v>1200</v>
      </c>
      <c r="C173" s="12">
        <v>0.104508699</v>
      </c>
      <c r="D173" s="11">
        <v>0.38900000000000001</v>
      </c>
      <c r="E173" s="11">
        <v>56.5</v>
      </c>
      <c r="F173" s="11">
        <v>2.23</v>
      </c>
      <c r="G173" s="11">
        <v>0.316</v>
      </c>
      <c r="H173" s="10">
        <v>1</v>
      </c>
      <c r="I173" s="25">
        <f t="shared" si="12"/>
        <v>2.23</v>
      </c>
      <c r="J173" s="25">
        <f t="shared" si="13"/>
        <v>0.316</v>
      </c>
      <c r="K173" s="11">
        <v>44.8</v>
      </c>
      <c r="L173" s="10">
        <f t="shared" si="14"/>
        <v>0.191412036747625</v>
      </c>
      <c r="M173">
        <f t="shared" si="15"/>
        <v>236</v>
      </c>
      <c r="N173">
        <f t="shared" si="16"/>
        <v>1</v>
      </c>
      <c r="O173">
        <f t="shared" si="17"/>
        <v>0.2</v>
      </c>
    </row>
    <row r="174" spans="1:15">
      <c r="A174" s="23" t="s">
        <v>68</v>
      </c>
      <c r="B174" s="10">
        <v>1200</v>
      </c>
      <c r="C174" s="12">
        <v>0.21374629379999999</v>
      </c>
      <c r="D174" s="11">
        <v>0.22</v>
      </c>
      <c r="E174" s="11">
        <v>56.5</v>
      </c>
      <c r="F174" s="11">
        <v>2.23</v>
      </c>
      <c r="G174" s="11">
        <v>0.316</v>
      </c>
      <c r="H174" s="10">
        <v>1</v>
      </c>
      <c r="I174" s="25">
        <f t="shared" si="12"/>
        <v>2.23</v>
      </c>
      <c r="J174" s="25">
        <f t="shared" si="13"/>
        <v>0.316</v>
      </c>
      <c r="K174" s="11">
        <v>51.9</v>
      </c>
      <c r="L174" s="10">
        <f t="shared" si="14"/>
        <v>0.22140553599449997</v>
      </c>
      <c r="M174">
        <f t="shared" si="15"/>
        <v>273</v>
      </c>
      <c r="N174">
        <f t="shared" si="16"/>
        <v>1</v>
      </c>
      <c r="O174">
        <f t="shared" si="17"/>
        <v>0.2</v>
      </c>
    </row>
    <row r="175" spans="1:15">
      <c r="A175" s="23" t="s">
        <v>68</v>
      </c>
      <c r="B175" s="10">
        <v>1200</v>
      </c>
      <c r="C175" s="12">
        <v>5.0928107899999998E-2</v>
      </c>
      <c r="D175" s="11">
        <v>0.30399999999999999</v>
      </c>
      <c r="E175" s="11">
        <v>56.5</v>
      </c>
      <c r="F175" s="11">
        <v>2.23</v>
      </c>
      <c r="G175" s="11">
        <v>0.316</v>
      </c>
      <c r="H175" s="10">
        <v>1</v>
      </c>
      <c r="I175" s="25">
        <f t="shared" si="12"/>
        <v>2.23</v>
      </c>
      <c r="J175" s="25">
        <f t="shared" si="13"/>
        <v>0.316</v>
      </c>
      <c r="K175" s="11">
        <v>17.100000000000001</v>
      </c>
      <c r="L175" s="10">
        <f t="shared" si="14"/>
        <v>7.2895098440866654E-2</v>
      </c>
      <c r="M175">
        <f t="shared" si="15"/>
        <v>90</v>
      </c>
      <c r="N175">
        <f t="shared" si="16"/>
        <v>0</v>
      </c>
      <c r="O175">
        <f t="shared" si="17"/>
        <v>0.1</v>
      </c>
    </row>
    <row r="176" spans="1:15">
      <c r="A176" s="23" t="s">
        <v>68</v>
      </c>
      <c r="B176" s="10">
        <v>1200</v>
      </c>
      <c r="C176" s="12">
        <v>6.0790801999999998E-3</v>
      </c>
      <c r="D176" s="11">
        <v>0.38900000000000001</v>
      </c>
      <c r="E176" s="11">
        <v>56.5</v>
      </c>
      <c r="F176" s="11">
        <v>2.23</v>
      </c>
      <c r="G176" s="11">
        <v>0.316</v>
      </c>
      <c r="H176" s="10">
        <v>1</v>
      </c>
      <c r="I176" s="25">
        <f t="shared" si="12"/>
        <v>2.23</v>
      </c>
      <c r="J176" s="25">
        <f t="shared" si="13"/>
        <v>0.316</v>
      </c>
      <c r="K176" s="11">
        <v>2.6</v>
      </c>
      <c r="L176" s="10">
        <f t="shared" si="14"/>
        <v>1.1134088681308335E-2</v>
      </c>
      <c r="M176">
        <f t="shared" si="15"/>
        <v>14</v>
      </c>
      <c r="N176">
        <f t="shared" si="16"/>
        <v>0</v>
      </c>
      <c r="O176">
        <f t="shared" si="17"/>
        <v>0</v>
      </c>
    </row>
    <row r="177" spans="1:15">
      <c r="A177" s="23" t="s">
        <v>68</v>
      </c>
      <c r="B177" s="10">
        <v>4130</v>
      </c>
      <c r="C177" s="12">
        <v>8.9824034400000002E-2</v>
      </c>
      <c r="D177" s="11">
        <v>0.309</v>
      </c>
      <c r="E177" s="11">
        <v>56.5</v>
      </c>
      <c r="F177" s="11">
        <v>0.7</v>
      </c>
      <c r="G177" s="11">
        <v>0.09</v>
      </c>
      <c r="H177" s="10">
        <v>1</v>
      </c>
      <c r="I177" s="25">
        <f t="shared" si="12"/>
        <v>0.7</v>
      </c>
      <c r="J177" s="25">
        <f t="shared" si="13"/>
        <v>0.09</v>
      </c>
      <c r="K177" s="11">
        <v>30.6</v>
      </c>
      <c r="L177" s="10">
        <f t="shared" si="14"/>
        <v>0.1306827420477</v>
      </c>
      <c r="M177">
        <f t="shared" si="15"/>
        <v>161</v>
      </c>
      <c r="N177">
        <f t="shared" si="16"/>
        <v>0</v>
      </c>
      <c r="O177">
        <f t="shared" si="17"/>
        <v>0</v>
      </c>
    </row>
    <row r="178" spans="1:15">
      <c r="A178" s="23" t="s">
        <v>68</v>
      </c>
      <c r="B178" s="10">
        <v>4340</v>
      </c>
      <c r="C178" s="12">
        <v>7.7338940000000001E-4</v>
      </c>
      <c r="D178" s="11">
        <v>0.41299999999999998</v>
      </c>
      <c r="E178" s="11">
        <v>56.5</v>
      </c>
      <c r="F178" s="11">
        <v>0.7</v>
      </c>
      <c r="G178" s="11">
        <v>0.09</v>
      </c>
      <c r="H178" s="10">
        <v>1</v>
      </c>
      <c r="I178" s="25">
        <f t="shared" si="12"/>
        <v>0.7</v>
      </c>
      <c r="J178" s="25">
        <f t="shared" si="13"/>
        <v>0.09</v>
      </c>
      <c r="K178" s="11">
        <v>0.4</v>
      </c>
      <c r="L178" s="10">
        <f t="shared" si="14"/>
        <v>1.5038879128583332E-3</v>
      </c>
      <c r="M178">
        <f t="shared" si="15"/>
        <v>2</v>
      </c>
      <c r="N178">
        <f t="shared" si="16"/>
        <v>0</v>
      </c>
      <c r="O178">
        <f t="shared" si="17"/>
        <v>0</v>
      </c>
    </row>
    <row r="179" spans="1:15">
      <c r="A179" s="23" t="s">
        <v>68</v>
      </c>
      <c r="B179" s="10">
        <v>4340</v>
      </c>
      <c r="C179" s="12">
        <v>0.29627772759999998</v>
      </c>
      <c r="D179" s="11">
        <v>0.41299999999999998</v>
      </c>
      <c r="E179" s="11">
        <v>56.5</v>
      </c>
      <c r="F179" s="11">
        <v>0.7</v>
      </c>
      <c r="G179" s="11">
        <v>0.09</v>
      </c>
      <c r="H179" s="10">
        <v>1</v>
      </c>
      <c r="I179" s="25">
        <f t="shared" si="12"/>
        <v>0.7</v>
      </c>
      <c r="J179" s="25">
        <f t="shared" si="13"/>
        <v>0.09</v>
      </c>
      <c r="K179" s="11">
        <v>134.9</v>
      </c>
      <c r="L179" s="10">
        <f t="shared" si="14"/>
        <v>0.57612438622351658</v>
      </c>
      <c r="M179">
        <f t="shared" si="15"/>
        <v>711</v>
      </c>
      <c r="N179">
        <f t="shared" si="16"/>
        <v>1</v>
      </c>
      <c r="O179">
        <f t="shared" si="17"/>
        <v>0.1</v>
      </c>
    </row>
    <row r="180" spans="1:15">
      <c r="A180" s="23" t="s">
        <v>68</v>
      </c>
      <c r="B180" s="10">
        <v>4340</v>
      </c>
      <c r="C180" s="12">
        <v>8.3961784400000003E-2</v>
      </c>
      <c r="D180" s="11">
        <v>0.10199999999999999</v>
      </c>
      <c r="E180" s="11">
        <v>56.5</v>
      </c>
      <c r="F180" s="11">
        <v>0.7</v>
      </c>
      <c r="G180" s="11">
        <v>0.09</v>
      </c>
      <c r="H180" s="10">
        <v>1</v>
      </c>
      <c r="I180" s="25">
        <f t="shared" si="12"/>
        <v>0.7</v>
      </c>
      <c r="J180" s="25">
        <f t="shared" si="13"/>
        <v>0.09</v>
      </c>
      <c r="K180" s="11">
        <v>9.4</v>
      </c>
      <c r="L180" s="10">
        <f t="shared" si="14"/>
        <v>4.0322646958099999E-2</v>
      </c>
      <c r="M180">
        <f t="shared" si="15"/>
        <v>50</v>
      </c>
      <c r="N180">
        <f t="shared" si="16"/>
        <v>0</v>
      </c>
      <c r="O180">
        <f t="shared" si="17"/>
        <v>0</v>
      </c>
    </row>
    <row r="181" spans="1:15">
      <c r="A181" s="23" t="s">
        <v>68</v>
      </c>
      <c r="B181" s="10">
        <v>4340</v>
      </c>
      <c r="C181" s="12">
        <v>0.24063475509999999</v>
      </c>
      <c r="D181" s="11">
        <v>0.309</v>
      </c>
      <c r="E181" s="11">
        <v>56.5</v>
      </c>
      <c r="F181" s="11">
        <v>0.7</v>
      </c>
      <c r="G181" s="11">
        <v>0.09</v>
      </c>
      <c r="H181" s="10">
        <v>1</v>
      </c>
      <c r="I181" s="25">
        <f t="shared" si="12"/>
        <v>0.7</v>
      </c>
      <c r="J181" s="25">
        <f t="shared" si="13"/>
        <v>0.09</v>
      </c>
      <c r="K181" s="11">
        <v>82</v>
      </c>
      <c r="L181" s="10">
        <f t="shared" si="14"/>
        <v>0.35009348932611251</v>
      </c>
      <c r="M181">
        <f t="shared" si="15"/>
        <v>432</v>
      </c>
      <c r="N181">
        <f t="shared" si="16"/>
        <v>1</v>
      </c>
      <c r="O181">
        <f t="shared" si="17"/>
        <v>0.1</v>
      </c>
    </row>
    <row r="182" spans="1:15">
      <c r="A182" s="23" t="s">
        <v>68</v>
      </c>
      <c r="B182" s="10">
        <v>4340</v>
      </c>
      <c r="C182" s="12">
        <v>1.2368341879</v>
      </c>
      <c r="D182" s="11">
        <v>0.309</v>
      </c>
      <c r="E182" s="11">
        <v>56.5</v>
      </c>
      <c r="F182" s="11">
        <v>0.7</v>
      </c>
      <c r="G182" s="11">
        <v>0.09</v>
      </c>
      <c r="H182" s="10">
        <v>1</v>
      </c>
      <c r="I182" s="25">
        <f t="shared" si="12"/>
        <v>0.7</v>
      </c>
      <c r="J182" s="25">
        <f t="shared" si="13"/>
        <v>0.09</v>
      </c>
      <c r="K182" s="11">
        <v>421.5</v>
      </c>
      <c r="L182" s="10">
        <f t="shared" si="14"/>
        <v>1.7994391391210127</v>
      </c>
      <c r="M182">
        <f t="shared" si="15"/>
        <v>2220</v>
      </c>
      <c r="N182">
        <f t="shared" si="16"/>
        <v>3</v>
      </c>
      <c r="O182">
        <f t="shared" si="17"/>
        <v>0.4</v>
      </c>
    </row>
    <row r="183" spans="1:15">
      <c r="A183" s="23" t="s">
        <v>68</v>
      </c>
      <c r="B183" s="10">
        <v>1200</v>
      </c>
      <c r="C183" s="12">
        <v>1.5396049300000001E-2</v>
      </c>
      <c r="D183" s="11">
        <v>0.38900000000000001</v>
      </c>
      <c r="E183" s="11">
        <v>56.5</v>
      </c>
      <c r="F183" s="11">
        <v>2.23</v>
      </c>
      <c r="G183" s="11">
        <v>0.316</v>
      </c>
      <c r="H183" s="10">
        <v>1</v>
      </c>
      <c r="I183" s="25">
        <f t="shared" si="12"/>
        <v>2.23</v>
      </c>
      <c r="J183" s="25">
        <f t="shared" si="13"/>
        <v>0.316</v>
      </c>
      <c r="K183" s="11">
        <v>6.6</v>
      </c>
      <c r="L183" s="10">
        <f t="shared" si="14"/>
        <v>2.8198505795004169E-2</v>
      </c>
      <c r="M183">
        <f t="shared" si="15"/>
        <v>35</v>
      </c>
      <c r="N183">
        <f t="shared" si="16"/>
        <v>0</v>
      </c>
      <c r="O183">
        <f t="shared" si="17"/>
        <v>0</v>
      </c>
    </row>
    <row r="184" spans="1:15">
      <c r="A184" s="23" t="s">
        <v>68</v>
      </c>
      <c r="B184" s="10">
        <v>1200</v>
      </c>
      <c r="C184" s="12">
        <v>1.3692247000000001E-3</v>
      </c>
      <c r="D184" s="11">
        <v>0.22</v>
      </c>
      <c r="E184" s="11">
        <v>56.5</v>
      </c>
      <c r="F184" s="11">
        <v>2.23</v>
      </c>
      <c r="G184" s="11">
        <v>0.316</v>
      </c>
      <c r="H184" s="10">
        <v>1</v>
      </c>
      <c r="I184" s="25">
        <f t="shared" si="12"/>
        <v>2.23</v>
      </c>
      <c r="J184" s="25">
        <f t="shared" si="13"/>
        <v>0.316</v>
      </c>
      <c r="K184" s="11">
        <v>0.3</v>
      </c>
      <c r="L184" s="10">
        <f t="shared" si="14"/>
        <v>1.4182885850833333E-3</v>
      </c>
      <c r="M184">
        <f t="shared" si="15"/>
        <v>2</v>
      </c>
      <c r="N184">
        <f t="shared" si="16"/>
        <v>0</v>
      </c>
      <c r="O184">
        <f t="shared" si="17"/>
        <v>0</v>
      </c>
    </row>
    <row r="185" spans="1:15">
      <c r="A185" s="23" t="s">
        <v>68</v>
      </c>
      <c r="B185" s="10">
        <v>1200</v>
      </c>
      <c r="C185" s="12">
        <v>1.6271461500000001E-2</v>
      </c>
      <c r="D185" s="11">
        <v>0.38900000000000001</v>
      </c>
      <c r="E185" s="11">
        <v>56.5</v>
      </c>
      <c r="F185" s="11">
        <v>2.23</v>
      </c>
      <c r="G185" s="11">
        <v>0.316</v>
      </c>
      <c r="H185" s="10">
        <v>1</v>
      </c>
      <c r="I185" s="25">
        <f t="shared" si="12"/>
        <v>2.23</v>
      </c>
      <c r="J185" s="25">
        <f t="shared" si="13"/>
        <v>0.316</v>
      </c>
      <c r="K185" s="11">
        <v>7</v>
      </c>
      <c r="L185" s="10">
        <f t="shared" si="14"/>
        <v>2.9801859714812501E-2</v>
      </c>
      <c r="M185">
        <f t="shared" si="15"/>
        <v>37</v>
      </c>
      <c r="N185">
        <f t="shared" si="16"/>
        <v>0</v>
      </c>
      <c r="O185">
        <f t="shared" si="17"/>
        <v>0</v>
      </c>
    </row>
    <row r="186" spans="1:15">
      <c r="A186" s="23" t="s">
        <v>68</v>
      </c>
      <c r="B186" s="10">
        <v>4130</v>
      </c>
      <c r="C186" s="12">
        <v>0.28061885060000002</v>
      </c>
      <c r="D186" s="11">
        <v>0.10199999999999999</v>
      </c>
      <c r="E186" s="11">
        <v>56.5</v>
      </c>
      <c r="F186" s="11">
        <v>0.7</v>
      </c>
      <c r="G186" s="11">
        <v>0.09</v>
      </c>
      <c r="H186" s="10">
        <v>1</v>
      </c>
      <c r="I186" s="25">
        <f t="shared" si="12"/>
        <v>0.7</v>
      </c>
      <c r="J186" s="25">
        <f t="shared" si="13"/>
        <v>0.09</v>
      </c>
      <c r="K186" s="11">
        <v>31.6</v>
      </c>
      <c r="L186" s="10">
        <f t="shared" si="14"/>
        <v>0.13476720300065001</v>
      </c>
      <c r="M186">
        <f t="shared" si="15"/>
        <v>166</v>
      </c>
      <c r="N186">
        <f t="shared" si="16"/>
        <v>0</v>
      </c>
      <c r="O186">
        <f t="shared" si="17"/>
        <v>0</v>
      </c>
    </row>
    <row r="187" spans="1:15">
      <c r="A187" s="23" t="s">
        <v>68</v>
      </c>
      <c r="B187" s="10">
        <v>1200</v>
      </c>
      <c r="C187" s="12">
        <v>6.9479139400000001E-2</v>
      </c>
      <c r="D187" s="11">
        <v>0.22</v>
      </c>
      <c r="E187" s="11">
        <v>56.5</v>
      </c>
      <c r="F187" s="11">
        <v>2.23</v>
      </c>
      <c r="G187" s="11">
        <v>0.316</v>
      </c>
      <c r="H187" s="10">
        <v>1</v>
      </c>
      <c r="I187" s="25">
        <f t="shared" si="12"/>
        <v>2.23</v>
      </c>
      <c r="J187" s="25">
        <f t="shared" si="13"/>
        <v>0.316</v>
      </c>
      <c r="K187" s="11">
        <v>16.899999999999999</v>
      </c>
      <c r="L187" s="10">
        <f t="shared" si="14"/>
        <v>7.1968808561833339E-2</v>
      </c>
      <c r="M187">
        <f t="shared" si="15"/>
        <v>89</v>
      </c>
      <c r="N187">
        <f t="shared" si="16"/>
        <v>0</v>
      </c>
      <c r="O187">
        <f t="shared" si="17"/>
        <v>0.1</v>
      </c>
    </row>
    <row r="188" spans="1:15">
      <c r="A188" s="23" t="s">
        <v>68</v>
      </c>
      <c r="B188" s="10">
        <v>4340</v>
      </c>
      <c r="C188" s="12">
        <v>0.29858725530000002</v>
      </c>
      <c r="D188" s="11">
        <v>0.10199999999999999</v>
      </c>
      <c r="E188" s="11">
        <v>56.5</v>
      </c>
      <c r="F188" s="11">
        <v>0.7</v>
      </c>
      <c r="G188" s="11">
        <v>0.09</v>
      </c>
      <c r="H188" s="10">
        <v>1</v>
      </c>
      <c r="I188" s="25">
        <f t="shared" si="12"/>
        <v>0.7</v>
      </c>
      <c r="J188" s="25">
        <f t="shared" si="13"/>
        <v>0.09</v>
      </c>
      <c r="K188" s="11">
        <v>33.6</v>
      </c>
      <c r="L188" s="10">
        <f t="shared" si="14"/>
        <v>0.14339652935782501</v>
      </c>
      <c r="M188">
        <f t="shared" si="15"/>
        <v>177</v>
      </c>
      <c r="N188">
        <f t="shared" si="16"/>
        <v>0</v>
      </c>
      <c r="O188">
        <f t="shared" si="17"/>
        <v>0</v>
      </c>
    </row>
    <row r="189" spans="1:15">
      <c r="A189" s="23" t="s">
        <v>68</v>
      </c>
      <c r="B189" s="10">
        <v>4340</v>
      </c>
      <c r="C189" s="12">
        <v>1.5969787900000001E-2</v>
      </c>
      <c r="D189" s="11">
        <v>0.309</v>
      </c>
      <c r="E189" s="11">
        <v>56.5</v>
      </c>
      <c r="F189" s="11">
        <v>0.7</v>
      </c>
      <c r="G189" s="11">
        <v>0.09</v>
      </c>
      <c r="H189" s="10">
        <v>1</v>
      </c>
      <c r="I189" s="25">
        <f t="shared" si="12"/>
        <v>0.7</v>
      </c>
      <c r="J189" s="25">
        <f t="shared" si="13"/>
        <v>0.09</v>
      </c>
      <c r="K189" s="11">
        <v>5.4</v>
      </c>
      <c r="L189" s="10">
        <f t="shared" si="14"/>
        <v>2.3234045171012501E-2</v>
      </c>
      <c r="M189">
        <f t="shared" si="15"/>
        <v>29</v>
      </c>
      <c r="N189">
        <f t="shared" si="16"/>
        <v>0</v>
      </c>
      <c r="O189">
        <f t="shared" si="17"/>
        <v>0</v>
      </c>
    </row>
    <row r="190" spans="1:15">
      <c r="A190" s="23" t="s">
        <v>68</v>
      </c>
      <c r="B190" s="10">
        <v>4340</v>
      </c>
      <c r="C190" s="12">
        <v>1.0227318000000001E-2</v>
      </c>
      <c r="D190" s="11">
        <v>0.309</v>
      </c>
      <c r="E190" s="11">
        <v>56.5</v>
      </c>
      <c r="F190" s="11">
        <v>0.7</v>
      </c>
      <c r="G190" s="11">
        <v>0.09</v>
      </c>
      <c r="H190" s="10">
        <v>1</v>
      </c>
      <c r="I190" s="25">
        <f t="shared" si="12"/>
        <v>0.7</v>
      </c>
      <c r="J190" s="25">
        <f t="shared" si="13"/>
        <v>0.09</v>
      </c>
      <c r="K190" s="11">
        <v>3.5</v>
      </c>
      <c r="L190" s="10">
        <f t="shared" si="14"/>
        <v>1.4879469275250003E-2</v>
      </c>
      <c r="M190">
        <f t="shared" si="15"/>
        <v>18</v>
      </c>
      <c r="N190">
        <f t="shared" si="16"/>
        <v>0</v>
      </c>
      <c r="O190">
        <f t="shared" si="17"/>
        <v>0</v>
      </c>
    </row>
    <row r="191" spans="1:15">
      <c r="A191" s="23" t="s">
        <v>68</v>
      </c>
      <c r="B191" s="10">
        <v>4340</v>
      </c>
      <c r="C191" s="12">
        <v>4.1423786900000002E-2</v>
      </c>
      <c r="D191" s="11">
        <v>0.10199999999999999</v>
      </c>
      <c r="E191" s="11">
        <v>56.5</v>
      </c>
      <c r="F191" s="11">
        <v>0.7</v>
      </c>
      <c r="G191" s="11">
        <v>0.09</v>
      </c>
      <c r="H191" s="10">
        <v>1</v>
      </c>
      <c r="I191" s="25">
        <f t="shared" si="12"/>
        <v>0.7</v>
      </c>
      <c r="J191" s="25">
        <f t="shared" si="13"/>
        <v>0.09</v>
      </c>
      <c r="K191" s="11">
        <v>4.7</v>
      </c>
      <c r="L191" s="10">
        <f t="shared" si="14"/>
        <v>1.9893773658725002E-2</v>
      </c>
      <c r="M191">
        <f t="shared" si="15"/>
        <v>25</v>
      </c>
      <c r="N191">
        <f t="shared" si="16"/>
        <v>0</v>
      </c>
      <c r="O191">
        <f t="shared" si="17"/>
        <v>0</v>
      </c>
    </row>
    <row r="192" spans="1:15">
      <c r="A192" s="23" t="s">
        <v>68</v>
      </c>
      <c r="B192" s="10">
        <v>1200</v>
      </c>
      <c r="C192" s="12">
        <v>2.1489587393999998</v>
      </c>
      <c r="D192" s="11">
        <v>0.38900000000000001</v>
      </c>
      <c r="E192" s="11">
        <v>56.5</v>
      </c>
      <c r="F192" s="11">
        <v>2.23</v>
      </c>
      <c r="G192" s="11">
        <v>0.316</v>
      </c>
      <c r="H192" s="10">
        <v>1</v>
      </c>
      <c r="I192" s="25">
        <f t="shared" si="12"/>
        <v>2.23</v>
      </c>
      <c r="J192" s="25">
        <f t="shared" si="13"/>
        <v>0.316</v>
      </c>
      <c r="K192" s="11">
        <v>921.9</v>
      </c>
      <c r="L192" s="10">
        <f t="shared" si="14"/>
        <v>3.9359074711585751</v>
      </c>
      <c r="M192">
        <f t="shared" si="15"/>
        <v>4855</v>
      </c>
      <c r="N192">
        <f t="shared" si="16"/>
        <v>24</v>
      </c>
      <c r="O192">
        <f t="shared" si="17"/>
        <v>3.4</v>
      </c>
    </row>
    <row r="193" spans="1:15">
      <c r="A193" s="23" t="s">
        <v>68</v>
      </c>
      <c r="B193" s="10">
        <v>1200</v>
      </c>
      <c r="C193" s="12">
        <v>5.1952295599999997E-2</v>
      </c>
      <c r="D193" s="11">
        <v>0.22</v>
      </c>
      <c r="E193" s="11">
        <v>56.5</v>
      </c>
      <c r="F193" s="11">
        <v>2.23</v>
      </c>
      <c r="G193" s="11">
        <v>0.316</v>
      </c>
      <c r="H193" s="10">
        <v>1</v>
      </c>
      <c r="I193" s="25">
        <f t="shared" si="12"/>
        <v>2.23</v>
      </c>
      <c r="J193" s="25">
        <f t="shared" si="13"/>
        <v>0.316</v>
      </c>
      <c r="K193" s="11">
        <v>12.6</v>
      </c>
      <c r="L193" s="10">
        <f t="shared" si="14"/>
        <v>5.3813919525666665E-2</v>
      </c>
      <c r="M193">
        <f t="shared" si="15"/>
        <v>66</v>
      </c>
      <c r="N193">
        <f t="shared" si="16"/>
        <v>0</v>
      </c>
      <c r="O193">
        <f t="shared" si="17"/>
        <v>0</v>
      </c>
    </row>
    <row r="194" spans="1:15">
      <c r="A194" s="23" t="s">
        <v>68</v>
      </c>
      <c r="B194" s="10">
        <v>1200</v>
      </c>
      <c r="C194" s="12">
        <v>1.9049102655000001</v>
      </c>
      <c r="D194" s="11">
        <v>0.22</v>
      </c>
      <c r="E194" s="11">
        <v>56.5</v>
      </c>
      <c r="F194" s="11">
        <v>2.23</v>
      </c>
      <c r="G194" s="11">
        <v>0.316</v>
      </c>
      <c r="H194" s="10">
        <v>1</v>
      </c>
      <c r="I194" s="25">
        <f t="shared" si="12"/>
        <v>2.23</v>
      </c>
      <c r="J194" s="25">
        <f t="shared" si="13"/>
        <v>0.316</v>
      </c>
      <c r="K194" s="11">
        <v>514.20000000000005</v>
      </c>
      <c r="L194" s="10">
        <f t="shared" si="14"/>
        <v>1.9731695500137498</v>
      </c>
      <c r="M194">
        <f t="shared" si="15"/>
        <v>2434</v>
      </c>
      <c r="N194">
        <f t="shared" si="16"/>
        <v>12</v>
      </c>
      <c r="O194">
        <f t="shared" si="17"/>
        <v>1.7</v>
      </c>
    </row>
    <row r="195" spans="1:15">
      <c r="A195" s="23" t="s">
        <v>68</v>
      </c>
      <c r="B195" s="10">
        <v>4340</v>
      </c>
      <c r="C195" s="12">
        <v>3.2017475000000002E-3</v>
      </c>
      <c r="D195" s="11">
        <v>0.41299999999999998</v>
      </c>
      <c r="E195" s="11">
        <v>56.5</v>
      </c>
      <c r="F195" s="11">
        <v>0.7</v>
      </c>
      <c r="G195" s="11">
        <v>0.09</v>
      </c>
      <c r="H195" s="10">
        <v>1</v>
      </c>
      <c r="I195" s="25">
        <f t="shared" ref="I195:I238" si="18">F195</f>
        <v>0.7</v>
      </c>
      <c r="J195" s="25">
        <f t="shared" ref="J195:J238" si="19">G195</f>
        <v>0.09</v>
      </c>
      <c r="K195" s="11">
        <v>1.5</v>
      </c>
      <c r="L195" s="10">
        <f t="shared" ref="L195:L258" si="20">E195*D195*C195/12</f>
        <v>6.225931419895833E-3</v>
      </c>
      <c r="M195">
        <f t="shared" ref="M195:M258" si="21">ROUND(E195*D195*C195*102.79,0)</f>
        <v>8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23" t="s">
        <v>68</v>
      </c>
      <c r="B196" s="10">
        <v>4130</v>
      </c>
      <c r="C196" s="12">
        <v>2.1188098799999999E-2</v>
      </c>
      <c r="D196" s="11">
        <v>0.10199999999999999</v>
      </c>
      <c r="E196" s="11">
        <v>56.5</v>
      </c>
      <c r="F196" s="11">
        <v>0.7</v>
      </c>
      <c r="G196" s="11">
        <v>0.09</v>
      </c>
      <c r="H196" s="10">
        <v>1</v>
      </c>
      <c r="I196" s="25">
        <f t="shared" si="18"/>
        <v>0.7</v>
      </c>
      <c r="J196" s="25">
        <f t="shared" si="19"/>
        <v>0.09</v>
      </c>
      <c r="K196" s="11">
        <v>2.4</v>
      </c>
      <c r="L196" s="10">
        <f t="shared" si="20"/>
        <v>1.01755844487E-2</v>
      </c>
      <c r="M196">
        <f t="shared" si="21"/>
        <v>13</v>
      </c>
      <c r="N196">
        <f t="shared" si="22"/>
        <v>0</v>
      </c>
      <c r="O196">
        <f t="shared" si="23"/>
        <v>0</v>
      </c>
    </row>
    <row r="197" spans="1:15">
      <c r="A197" s="23" t="s">
        <v>68</v>
      </c>
      <c r="B197" s="10">
        <v>1200</v>
      </c>
      <c r="C197" s="12">
        <v>2.0417498700000002E-2</v>
      </c>
      <c r="D197" s="11">
        <v>0.30399999999999999</v>
      </c>
      <c r="E197" s="11">
        <v>56.5</v>
      </c>
      <c r="F197" s="11">
        <v>2.23</v>
      </c>
      <c r="G197" s="11">
        <v>0.316</v>
      </c>
      <c r="H197" s="10">
        <v>1</v>
      </c>
      <c r="I197" s="25">
        <f t="shared" si="18"/>
        <v>2.23</v>
      </c>
      <c r="J197" s="25">
        <f t="shared" si="19"/>
        <v>0.316</v>
      </c>
      <c r="K197" s="11">
        <v>6.8</v>
      </c>
      <c r="L197" s="10">
        <f t="shared" si="20"/>
        <v>2.92242464726E-2</v>
      </c>
      <c r="M197">
        <f t="shared" si="21"/>
        <v>36</v>
      </c>
      <c r="N197">
        <f t="shared" si="22"/>
        <v>0</v>
      </c>
      <c r="O197">
        <f t="shared" si="23"/>
        <v>0</v>
      </c>
    </row>
    <row r="198" spans="1:15">
      <c r="A198" s="23" t="s">
        <v>68</v>
      </c>
      <c r="B198" s="10">
        <v>4340</v>
      </c>
      <c r="C198" s="12">
        <v>0.33513443700000001</v>
      </c>
      <c r="D198" s="11">
        <v>0.41299999999999998</v>
      </c>
      <c r="E198" s="11">
        <v>56.5</v>
      </c>
      <c r="F198" s="11">
        <v>0.7</v>
      </c>
      <c r="G198" s="11">
        <v>0.09</v>
      </c>
      <c r="H198" s="10">
        <v>1</v>
      </c>
      <c r="I198" s="25">
        <f t="shared" si="18"/>
        <v>0.7</v>
      </c>
      <c r="J198" s="25">
        <f t="shared" si="19"/>
        <v>0.09</v>
      </c>
      <c r="K198" s="11">
        <v>152.6</v>
      </c>
      <c r="L198" s="10">
        <f t="shared" si="20"/>
        <v>0.65168287668137503</v>
      </c>
      <c r="M198">
        <f t="shared" si="21"/>
        <v>804</v>
      </c>
      <c r="N198">
        <f t="shared" si="22"/>
        <v>1</v>
      </c>
      <c r="O198">
        <f t="shared" si="23"/>
        <v>0.2</v>
      </c>
    </row>
    <row r="199" spans="1:15">
      <c r="A199" s="23" t="s">
        <v>68</v>
      </c>
      <c r="B199" s="10">
        <v>4340</v>
      </c>
      <c r="C199" s="12">
        <v>2.37177651E-2</v>
      </c>
      <c r="D199" s="11">
        <v>0.10199999999999999</v>
      </c>
      <c r="E199" s="11">
        <v>56.5</v>
      </c>
      <c r="F199" s="11">
        <v>0.7</v>
      </c>
      <c r="G199" s="11">
        <v>0.09</v>
      </c>
      <c r="H199" s="10">
        <v>1</v>
      </c>
      <c r="I199" s="25">
        <f t="shared" si="18"/>
        <v>0.7</v>
      </c>
      <c r="J199" s="25">
        <f t="shared" si="19"/>
        <v>0.09</v>
      </c>
      <c r="K199" s="11">
        <v>2.7</v>
      </c>
      <c r="L199" s="10">
        <f t="shared" si="20"/>
        <v>1.1390456689275E-2</v>
      </c>
      <c r="M199">
        <f t="shared" si="21"/>
        <v>14</v>
      </c>
      <c r="N199">
        <f t="shared" si="22"/>
        <v>0</v>
      </c>
      <c r="O199">
        <f t="shared" si="23"/>
        <v>0</v>
      </c>
    </row>
    <row r="200" spans="1:15">
      <c r="A200" s="23" t="s">
        <v>68</v>
      </c>
      <c r="B200" s="10">
        <v>1200</v>
      </c>
      <c r="C200" s="12">
        <v>2.6560321E-3</v>
      </c>
      <c r="D200" s="11">
        <v>0.30399999999999999</v>
      </c>
      <c r="E200" s="11">
        <v>56.5</v>
      </c>
      <c r="F200" s="11">
        <v>2.23</v>
      </c>
      <c r="G200" s="11">
        <v>0.316</v>
      </c>
      <c r="H200" s="10">
        <v>1</v>
      </c>
      <c r="I200" s="25">
        <f t="shared" si="18"/>
        <v>2.23</v>
      </c>
      <c r="J200" s="25">
        <f t="shared" si="19"/>
        <v>0.316</v>
      </c>
      <c r="K200" s="11">
        <v>0.9</v>
      </c>
      <c r="L200" s="10">
        <f t="shared" si="20"/>
        <v>3.8016672791333331E-3</v>
      </c>
      <c r="M200">
        <f t="shared" si="21"/>
        <v>5</v>
      </c>
      <c r="N200">
        <f t="shared" si="22"/>
        <v>0</v>
      </c>
      <c r="O200">
        <f t="shared" si="23"/>
        <v>0</v>
      </c>
    </row>
    <row r="201" spans="1:15">
      <c r="A201" s="23" t="s">
        <v>68</v>
      </c>
      <c r="B201" s="10">
        <v>4340</v>
      </c>
      <c r="C201" s="12">
        <v>6.4464969999999998E-4</v>
      </c>
      <c r="D201" s="11">
        <v>0.41299999999999998</v>
      </c>
      <c r="E201" s="11">
        <v>56.5</v>
      </c>
      <c r="F201" s="11">
        <v>0.7</v>
      </c>
      <c r="G201" s="11">
        <v>0.09</v>
      </c>
      <c r="H201" s="10">
        <v>1</v>
      </c>
      <c r="I201" s="25">
        <f t="shared" si="18"/>
        <v>0.7</v>
      </c>
      <c r="J201" s="25">
        <f t="shared" si="19"/>
        <v>0.09</v>
      </c>
      <c r="K201" s="11">
        <v>0.3</v>
      </c>
      <c r="L201" s="10">
        <f t="shared" si="20"/>
        <v>1.2535482020541665E-3</v>
      </c>
      <c r="M201">
        <f t="shared" si="21"/>
        <v>2</v>
      </c>
      <c r="N201">
        <f t="shared" si="22"/>
        <v>0</v>
      </c>
      <c r="O201">
        <f t="shared" si="23"/>
        <v>0</v>
      </c>
    </row>
    <row r="202" spans="1:15">
      <c r="A202" s="23" t="s">
        <v>68</v>
      </c>
      <c r="B202" s="10">
        <v>4340</v>
      </c>
      <c r="C202" s="12">
        <v>1.4758990000000001E-4</v>
      </c>
      <c r="D202" s="11">
        <v>0.309</v>
      </c>
      <c r="E202" s="11">
        <v>56.5</v>
      </c>
      <c r="F202" s="11">
        <v>0.7</v>
      </c>
      <c r="G202" s="11">
        <v>0.09</v>
      </c>
      <c r="H202" s="10">
        <v>1</v>
      </c>
      <c r="I202" s="25">
        <f t="shared" si="18"/>
        <v>0.7</v>
      </c>
      <c r="J202" s="25">
        <f t="shared" si="19"/>
        <v>0.09</v>
      </c>
      <c r="K202" s="11">
        <v>0.1</v>
      </c>
      <c r="L202" s="10">
        <f t="shared" si="20"/>
        <v>2.1472485576250002E-4</v>
      </c>
      <c r="M202">
        <f t="shared" si="21"/>
        <v>0</v>
      </c>
      <c r="N202">
        <f t="shared" si="22"/>
        <v>0</v>
      </c>
      <c r="O202">
        <f t="shared" si="23"/>
        <v>0</v>
      </c>
    </row>
    <row r="203" spans="1:15">
      <c r="A203" s="23" t="s">
        <v>68</v>
      </c>
      <c r="B203" s="10">
        <v>1200</v>
      </c>
      <c r="C203" s="12">
        <v>9.4462145799999994E-2</v>
      </c>
      <c r="D203" s="11">
        <v>0.30399999999999999</v>
      </c>
      <c r="E203" s="11">
        <v>56.5</v>
      </c>
      <c r="F203" s="11">
        <v>2.23</v>
      </c>
      <c r="G203" s="11">
        <v>0.316</v>
      </c>
      <c r="H203" s="10">
        <v>1</v>
      </c>
      <c r="I203" s="25">
        <f t="shared" si="18"/>
        <v>2.23</v>
      </c>
      <c r="J203" s="25">
        <f t="shared" si="19"/>
        <v>0.316</v>
      </c>
      <c r="K203" s="11">
        <v>31.7</v>
      </c>
      <c r="L203" s="10">
        <f t="shared" si="20"/>
        <v>0.13520681802173332</v>
      </c>
      <c r="M203">
        <f t="shared" si="21"/>
        <v>167</v>
      </c>
      <c r="N203">
        <f t="shared" si="22"/>
        <v>1</v>
      </c>
      <c r="O203">
        <f t="shared" si="23"/>
        <v>0.1</v>
      </c>
    </row>
    <row r="204" spans="1:15">
      <c r="A204" s="23" t="s">
        <v>68</v>
      </c>
      <c r="B204" s="10">
        <v>4130</v>
      </c>
      <c r="C204" s="12">
        <v>0.1205175362</v>
      </c>
      <c r="D204" s="11">
        <v>0.309</v>
      </c>
      <c r="E204" s="11">
        <v>56.5</v>
      </c>
      <c r="F204" s="11">
        <v>0.7</v>
      </c>
      <c r="G204" s="11">
        <v>0.09</v>
      </c>
      <c r="H204" s="10">
        <v>1</v>
      </c>
      <c r="I204" s="25">
        <f t="shared" si="18"/>
        <v>0.7</v>
      </c>
      <c r="J204" s="25">
        <f t="shared" si="19"/>
        <v>0.09</v>
      </c>
      <c r="K204" s="11">
        <v>41.1</v>
      </c>
      <c r="L204" s="10">
        <f t="shared" si="20"/>
        <v>0.17533795047897502</v>
      </c>
      <c r="M204">
        <f t="shared" si="21"/>
        <v>216</v>
      </c>
      <c r="N204">
        <f t="shared" si="22"/>
        <v>0</v>
      </c>
      <c r="O204">
        <f t="shared" si="23"/>
        <v>0</v>
      </c>
    </row>
    <row r="205" spans="1:15">
      <c r="A205" s="23" t="s">
        <v>68</v>
      </c>
      <c r="B205" s="10">
        <v>4130</v>
      </c>
      <c r="C205" s="12">
        <v>8.6961764499999997E-2</v>
      </c>
      <c r="D205" s="11">
        <v>0.10199999999999999</v>
      </c>
      <c r="E205" s="11">
        <v>56.5</v>
      </c>
      <c r="F205" s="11">
        <v>0.7</v>
      </c>
      <c r="G205" s="11">
        <v>0.09</v>
      </c>
      <c r="H205" s="10">
        <v>1</v>
      </c>
      <c r="I205" s="25">
        <f t="shared" si="18"/>
        <v>0.7</v>
      </c>
      <c r="J205" s="25">
        <f t="shared" si="19"/>
        <v>0.09</v>
      </c>
      <c r="K205" s="11">
        <v>9.8000000000000007</v>
      </c>
      <c r="L205" s="10">
        <f t="shared" si="20"/>
        <v>4.1763387401125E-2</v>
      </c>
      <c r="M205">
        <f t="shared" si="21"/>
        <v>52</v>
      </c>
      <c r="N205">
        <f t="shared" si="22"/>
        <v>0</v>
      </c>
      <c r="O205">
        <f t="shared" si="23"/>
        <v>0</v>
      </c>
    </row>
    <row r="206" spans="1:15">
      <c r="A206" s="23" t="s">
        <v>68</v>
      </c>
      <c r="B206" s="10">
        <v>4130</v>
      </c>
      <c r="C206" s="12">
        <v>0.36406211360000001</v>
      </c>
      <c r="D206" s="11">
        <v>0.10199999999999999</v>
      </c>
      <c r="E206" s="11">
        <v>56.5</v>
      </c>
      <c r="F206" s="11">
        <v>0.7</v>
      </c>
      <c r="G206" s="11">
        <v>0.09</v>
      </c>
      <c r="H206" s="10">
        <v>1</v>
      </c>
      <c r="I206" s="25">
        <f t="shared" si="18"/>
        <v>0.7</v>
      </c>
      <c r="J206" s="25">
        <f t="shared" si="19"/>
        <v>0.09</v>
      </c>
      <c r="K206" s="11">
        <v>41</v>
      </c>
      <c r="L206" s="10">
        <f t="shared" si="20"/>
        <v>0.17484083005640003</v>
      </c>
      <c r="M206">
        <f t="shared" si="21"/>
        <v>216</v>
      </c>
      <c r="N206">
        <f t="shared" si="22"/>
        <v>0</v>
      </c>
      <c r="O206">
        <f t="shared" si="23"/>
        <v>0</v>
      </c>
    </row>
    <row r="207" spans="1:15">
      <c r="A207" s="23" t="s">
        <v>68</v>
      </c>
      <c r="B207" s="10">
        <v>1200</v>
      </c>
      <c r="C207" s="12">
        <v>0.85667950500000001</v>
      </c>
      <c r="D207" s="11">
        <v>0.22</v>
      </c>
      <c r="E207" s="11">
        <v>56.5</v>
      </c>
      <c r="F207" s="11">
        <v>2.23</v>
      </c>
      <c r="G207" s="11">
        <v>0.316</v>
      </c>
      <c r="H207" s="10">
        <v>1</v>
      </c>
      <c r="I207" s="25">
        <f t="shared" si="18"/>
        <v>2.23</v>
      </c>
      <c r="J207" s="25">
        <f t="shared" si="19"/>
        <v>0.316</v>
      </c>
      <c r="K207" s="11">
        <v>207.8</v>
      </c>
      <c r="L207" s="10">
        <f t="shared" si="20"/>
        <v>0.88737718726250003</v>
      </c>
      <c r="M207">
        <f t="shared" si="21"/>
        <v>1095</v>
      </c>
      <c r="N207">
        <f t="shared" si="22"/>
        <v>5</v>
      </c>
      <c r="O207">
        <f t="shared" si="23"/>
        <v>0.8</v>
      </c>
    </row>
    <row r="208" spans="1:15">
      <c r="A208" s="23" t="s">
        <v>68</v>
      </c>
      <c r="B208" s="10">
        <v>4130</v>
      </c>
      <c r="C208" s="12">
        <v>0.48307848799999997</v>
      </c>
      <c r="D208" s="11">
        <v>0.309</v>
      </c>
      <c r="E208" s="11">
        <v>56.5</v>
      </c>
      <c r="F208" s="11">
        <v>0.7</v>
      </c>
      <c r="G208" s="11">
        <v>0.09</v>
      </c>
      <c r="H208" s="10">
        <v>1</v>
      </c>
      <c r="I208" s="25">
        <f t="shared" si="18"/>
        <v>0.7</v>
      </c>
      <c r="J208" s="25">
        <f t="shared" si="19"/>
        <v>0.09</v>
      </c>
      <c r="K208" s="11">
        <v>411.8</v>
      </c>
      <c r="L208" s="10">
        <f t="shared" si="20"/>
        <v>0.70281881522900003</v>
      </c>
      <c r="M208">
        <f t="shared" si="21"/>
        <v>867</v>
      </c>
      <c r="N208">
        <f t="shared" si="22"/>
        <v>1</v>
      </c>
      <c r="O208">
        <f t="shared" si="23"/>
        <v>0.2</v>
      </c>
    </row>
    <row r="209" spans="1:15">
      <c r="A209" s="23" t="s">
        <v>68</v>
      </c>
      <c r="B209" s="10">
        <v>4130</v>
      </c>
      <c r="C209" s="12">
        <v>2.9074722000000001E-2</v>
      </c>
      <c r="D209" s="11">
        <v>0.309</v>
      </c>
      <c r="E209" s="11">
        <v>56.5</v>
      </c>
      <c r="F209" s="11">
        <v>0.7</v>
      </c>
      <c r="G209" s="11">
        <v>0.09</v>
      </c>
      <c r="H209" s="10">
        <v>1</v>
      </c>
      <c r="I209" s="25">
        <f t="shared" si="18"/>
        <v>0.7</v>
      </c>
      <c r="J209" s="25">
        <f t="shared" si="19"/>
        <v>0.09</v>
      </c>
      <c r="K209" s="11">
        <v>20</v>
      </c>
      <c r="L209" s="10">
        <f t="shared" si="20"/>
        <v>4.2300086169750006E-2</v>
      </c>
      <c r="M209">
        <f t="shared" si="21"/>
        <v>52</v>
      </c>
      <c r="N209">
        <f t="shared" si="22"/>
        <v>0</v>
      </c>
      <c r="O209">
        <f t="shared" si="23"/>
        <v>0</v>
      </c>
    </row>
    <row r="210" spans="1:15">
      <c r="A210" s="23" t="s">
        <v>68</v>
      </c>
      <c r="B210" s="10">
        <v>4130</v>
      </c>
      <c r="C210" s="12">
        <v>1.09317119E-2</v>
      </c>
      <c r="D210" s="11">
        <v>0.309</v>
      </c>
      <c r="E210" s="11">
        <v>56.5</v>
      </c>
      <c r="F210" s="11">
        <v>0.7</v>
      </c>
      <c r="G210" s="11">
        <v>0.09</v>
      </c>
      <c r="H210" s="10">
        <v>1</v>
      </c>
      <c r="I210" s="25">
        <f t="shared" si="18"/>
        <v>0.7</v>
      </c>
      <c r="J210" s="25">
        <f t="shared" si="19"/>
        <v>0.09</v>
      </c>
      <c r="K210" s="11">
        <v>3.7</v>
      </c>
      <c r="L210" s="10">
        <f t="shared" si="20"/>
        <v>1.59042743505125E-2</v>
      </c>
      <c r="M210">
        <f t="shared" si="21"/>
        <v>20</v>
      </c>
      <c r="N210">
        <f t="shared" si="22"/>
        <v>0</v>
      </c>
      <c r="O210">
        <f t="shared" si="23"/>
        <v>0</v>
      </c>
    </row>
    <row r="211" spans="1:15">
      <c r="A211" s="23" t="s">
        <v>68</v>
      </c>
      <c r="B211" s="10">
        <v>4130</v>
      </c>
      <c r="C211" s="12">
        <v>1.3597923099999999E-2</v>
      </c>
      <c r="D211" s="11">
        <v>0.10199999999999999</v>
      </c>
      <c r="E211" s="11">
        <v>56.5</v>
      </c>
      <c r="F211" s="11">
        <v>0.7</v>
      </c>
      <c r="G211" s="11">
        <v>0.09</v>
      </c>
      <c r="H211" s="10">
        <v>1</v>
      </c>
      <c r="I211" s="25">
        <f t="shared" si="18"/>
        <v>0.7</v>
      </c>
      <c r="J211" s="25">
        <f t="shared" si="19"/>
        <v>0.09</v>
      </c>
      <c r="K211" s="11">
        <v>3.1</v>
      </c>
      <c r="L211" s="10">
        <f t="shared" si="20"/>
        <v>6.5304025687749996E-3</v>
      </c>
      <c r="M211">
        <f t="shared" si="21"/>
        <v>8</v>
      </c>
      <c r="N211">
        <f t="shared" si="22"/>
        <v>0</v>
      </c>
      <c r="O211">
        <f t="shared" si="23"/>
        <v>0</v>
      </c>
    </row>
    <row r="212" spans="1:15">
      <c r="A212" s="23" t="s">
        <v>68</v>
      </c>
      <c r="B212" s="10">
        <v>4130</v>
      </c>
      <c r="C212" s="12">
        <v>2.8528626028000001</v>
      </c>
      <c r="D212" s="11">
        <v>0.10199999999999999</v>
      </c>
      <c r="E212" s="11">
        <v>56.5</v>
      </c>
      <c r="F212" s="11">
        <v>0.7</v>
      </c>
      <c r="G212" s="11">
        <v>0.09</v>
      </c>
      <c r="H212" s="10">
        <v>1</v>
      </c>
      <c r="I212" s="25">
        <f t="shared" si="18"/>
        <v>0.7</v>
      </c>
      <c r="J212" s="25">
        <f t="shared" si="19"/>
        <v>0.09</v>
      </c>
      <c r="K212" s="11">
        <v>648</v>
      </c>
      <c r="L212" s="10">
        <f t="shared" si="20"/>
        <v>1.3700872649947</v>
      </c>
      <c r="M212">
        <f t="shared" si="21"/>
        <v>1690</v>
      </c>
      <c r="N212">
        <f t="shared" si="22"/>
        <v>3</v>
      </c>
      <c r="O212">
        <f t="shared" si="23"/>
        <v>0.3</v>
      </c>
    </row>
    <row r="213" spans="1:15">
      <c r="A213" s="23" t="s">
        <v>68</v>
      </c>
      <c r="B213" s="10">
        <v>4130</v>
      </c>
      <c r="C213" s="12">
        <v>2.7895250712999999</v>
      </c>
      <c r="D213" s="11">
        <v>0.309</v>
      </c>
      <c r="E213" s="11">
        <v>56.5</v>
      </c>
      <c r="F213" s="11">
        <v>0.7</v>
      </c>
      <c r="G213" s="11">
        <v>0.09</v>
      </c>
      <c r="H213" s="10">
        <v>1</v>
      </c>
      <c r="I213" s="25">
        <f t="shared" si="18"/>
        <v>0.7</v>
      </c>
      <c r="J213" s="25">
        <f t="shared" si="19"/>
        <v>0.09</v>
      </c>
      <c r="K213" s="11">
        <v>2090.8000000000002</v>
      </c>
      <c r="L213" s="10">
        <f t="shared" si="20"/>
        <v>4.0584102881075879</v>
      </c>
      <c r="M213">
        <f t="shared" si="21"/>
        <v>5006</v>
      </c>
      <c r="N213">
        <f t="shared" si="22"/>
        <v>8</v>
      </c>
      <c r="O213">
        <f t="shared" si="23"/>
        <v>1</v>
      </c>
    </row>
    <row r="214" spans="1:15">
      <c r="A214" s="23" t="s">
        <v>68</v>
      </c>
      <c r="B214" s="10">
        <v>4130</v>
      </c>
      <c r="C214" s="12">
        <v>5.9690005000000001E-3</v>
      </c>
      <c r="D214" s="11">
        <v>0.309</v>
      </c>
      <c r="E214" s="11">
        <v>56.5</v>
      </c>
      <c r="F214" s="11">
        <v>0.7</v>
      </c>
      <c r="G214" s="11">
        <v>0.09</v>
      </c>
      <c r="H214" s="10">
        <v>1</v>
      </c>
      <c r="I214" s="25">
        <f t="shared" si="18"/>
        <v>0.7</v>
      </c>
      <c r="J214" s="25">
        <f t="shared" si="19"/>
        <v>0.09</v>
      </c>
      <c r="K214" s="11">
        <v>2</v>
      </c>
      <c r="L214" s="10">
        <f t="shared" si="20"/>
        <v>8.6841496024374996E-3</v>
      </c>
      <c r="M214">
        <f t="shared" si="21"/>
        <v>11</v>
      </c>
      <c r="N214">
        <f t="shared" si="22"/>
        <v>0</v>
      </c>
      <c r="O214">
        <f t="shared" si="23"/>
        <v>0</v>
      </c>
    </row>
    <row r="215" spans="1:15">
      <c r="A215" s="23" t="s">
        <v>68</v>
      </c>
      <c r="B215" s="10">
        <v>1200</v>
      </c>
      <c r="C215" s="12">
        <v>0.29491417060000003</v>
      </c>
      <c r="D215" s="11">
        <v>0.38900000000000001</v>
      </c>
      <c r="E215" s="11">
        <v>56.5</v>
      </c>
      <c r="F215" s="11">
        <v>2.23</v>
      </c>
      <c r="G215" s="11">
        <v>0.316</v>
      </c>
      <c r="H215" s="10">
        <v>1</v>
      </c>
      <c r="I215" s="25">
        <f t="shared" si="18"/>
        <v>2.23</v>
      </c>
      <c r="J215" s="25">
        <f t="shared" si="19"/>
        <v>0.316</v>
      </c>
      <c r="K215" s="11">
        <v>255.5</v>
      </c>
      <c r="L215" s="10">
        <f t="shared" si="20"/>
        <v>0.54014759154434178</v>
      </c>
      <c r="M215">
        <f t="shared" si="21"/>
        <v>666</v>
      </c>
      <c r="N215">
        <f t="shared" si="22"/>
        <v>3</v>
      </c>
      <c r="O215">
        <f t="shared" si="23"/>
        <v>0.5</v>
      </c>
    </row>
    <row r="216" spans="1:15">
      <c r="A216" s="23" t="s">
        <v>68</v>
      </c>
      <c r="B216" s="10">
        <v>4130</v>
      </c>
      <c r="C216" s="12">
        <v>0.16756302849999999</v>
      </c>
      <c r="D216" s="11">
        <v>0.309</v>
      </c>
      <c r="E216" s="11">
        <v>56.5</v>
      </c>
      <c r="F216" s="11">
        <v>0.7</v>
      </c>
      <c r="G216" s="11">
        <v>0.09</v>
      </c>
      <c r="H216" s="10">
        <v>1</v>
      </c>
      <c r="I216" s="25">
        <f t="shared" si="18"/>
        <v>0.7</v>
      </c>
      <c r="J216" s="25">
        <f t="shared" si="19"/>
        <v>0.09</v>
      </c>
      <c r="K216" s="11">
        <v>115.3</v>
      </c>
      <c r="L216" s="10">
        <f t="shared" si="20"/>
        <v>0.24378326108893747</v>
      </c>
      <c r="M216">
        <f t="shared" si="21"/>
        <v>301</v>
      </c>
      <c r="N216">
        <f t="shared" si="22"/>
        <v>0</v>
      </c>
      <c r="O216">
        <f t="shared" si="23"/>
        <v>0.1</v>
      </c>
    </row>
    <row r="217" spans="1:15">
      <c r="A217" s="23" t="s">
        <v>68</v>
      </c>
      <c r="B217" s="10">
        <v>1200</v>
      </c>
      <c r="C217" s="12">
        <v>0.14778309100000001</v>
      </c>
      <c r="D217" s="11">
        <v>0.38900000000000001</v>
      </c>
      <c r="E217" s="11">
        <v>56.5</v>
      </c>
      <c r="F217" s="11">
        <v>2.23</v>
      </c>
      <c r="G217" s="11">
        <v>0.316</v>
      </c>
      <c r="H217" s="10">
        <v>1</v>
      </c>
      <c r="I217" s="25">
        <f t="shared" si="18"/>
        <v>2.23</v>
      </c>
      <c r="J217" s="25">
        <f t="shared" si="19"/>
        <v>0.316</v>
      </c>
      <c r="K217" s="11">
        <v>128</v>
      </c>
      <c r="L217" s="10">
        <f t="shared" si="20"/>
        <v>0.27067088879529166</v>
      </c>
      <c r="M217">
        <f t="shared" si="21"/>
        <v>334</v>
      </c>
      <c r="N217">
        <f t="shared" si="22"/>
        <v>2</v>
      </c>
      <c r="O217">
        <f t="shared" si="23"/>
        <v>0.2</v>
      </c>
    </row>
    <row r="218" spans="1:15">
      <c r="A218" s="23" t="s">
        <v>68</v>
      </c>
      <c r="B218" s="10">
        <v>1200</v>
      </c>
      <c r="C218" s="12">
        <v>1.915802486</v>
      </c>
      <c r="D218" s="11">
        <v>0.22</v>
      </c>
      <c r="E218" s="11">
        <v>56.5</v>
      </c>
      <c r="F218" s="11">
        <v>2.23</v>
      </c>
      <c r="G218" s="11">
        <v>0.316</v>
      </c>
      <c r="H218" s="10">
        <v>1</v>
      </c>
      <c r="I218" s="25">
        <f t="shared" si="18"/>
        <v>2.23</v>
      </c>
      <c r="J218" s="25">
        <f t="shared" si="19"/>
        <v>0.316</v>
      </c>
      <c r="K218" s="11">
        <v>1388.7</v>
      </c>
      <c r="L218" s="10">
        <f t="shared" si="20"/>
        <v>1.9844520750816665</v>
      </c>
      <c r="M218">
        <f t="shared" si="21"/>
        <v>2448</v>
      </c>
      <c r="N218">
        <f t="shared" si="22"/>
        <v>12</v>
      </c>
      <c r="O218">
        <f t="shared" si="23"/>
        <v>1.7</v>
      </c>
    </row>
    <row r="219" spans="1:15">
      <c r="A219" s="23" t="s">
        <v>68</v>
      </c>
      <c r="B219" s="10">
        <v>1200</v>
      </c>
      <c r="C219" s="12">
        <v>1.6198519819999999</v>
      </c>
      <c r="D219" s="11">
        <v>0.30399999999999999</v>
      </c>
      <c r="E219" s="11">
        <v>56.5</v>
      </c>
      <c r="F219" s="11">
        <v>2.23</v>
      </c>
      <c r="G219" s="11">
        <v>0.316</v>
      </c>
      <c r="H219" s="10">
        <v>1</v>
      </c>
      <c r="I219" s="25">
        <f t="shared" si="18"/>
        <v>2.23</v>
      </c>
      <c r="J219" s="25">
        <f t="shared" si="19"/>
        <v>0.316</v>
      </c>
      <c r="K219" s="11">
        <v>1096.7</v>
      </c>
      <c r="L219" s="10">
        <f t="shared" si="20"/>
        <v>2.3185481369026664</v>
      </c>
      <c r="M219">
        <f t="shared" si="21"/>
        <v>2860</v>
      </c>
      <c r="N219">
        <f t="shared" si="22"/>
        <v>14</v>
      </c>
      <c r="O219">
        <f t="shared" si="23"/>
        <v>2</v>
      </c>
    </row>
    <row r="220" spans="1:15">
      <c r="A220" s="23" t="s">
        <v>68</v>
      </c>
      <c r="B220" s="10">
        <v>4130</v>
      </c>
      <c r="C220" s="12">
        <v>1.60494781E-2</v>
      </c>
      <c r="D220" s="11">
        <v>0.309</v>
      </c>
      <c r="E220" s="11">
        <v>56.5</v>
      </c>
      <c r="F220" s="11">
        <v>0.7</v>
      </c>
      <c r="G220" s="11">
        <v>0.09</v>
      </c>
      <c r="H220" s="10">
        <v>1</v>
      </c>
      <c r="I220" s="25">
        <f t="shared" si="18"/>
        <v>0.7</v>
      </c>
      <c r="J220" s="25">
        <f t="shared" si="19"/>
        <v>0.09</v>
      </c>
      <c r="K220" s="11">
        <v>11</v>
      </c>
      <c r="L220" s="10">
        <f t="shared" si="20"/>
        <v>2.3349984450737504E-2</v>
      </c>
      <c r="M220">
        <f t="shared" si="21"/>
        <v>29</v>
      </c>
      <c r="N220">
        <f t="shared" si="22"/>
        <v>0</v>
      </c>
      <c r="O220">
        <f t="shared" si="23"/>
        <v>0</v>
      </c>
    </row>
    <row r="221" spans="1:15">
      <c r="A221" s="23" t="s">
        <v>68</v>
      </c>
      <c r="B221" s="10">
        <v>4130</v>
      </c>
      <c r="C221" s="12">
        <v>1.8634589600000001E-2</v>
      </c>
      <c r="D221" s="11">
        <v>0.41299999999999998</v>
      </c>
      <c r="E221" s="11">
        <v>56.5</v>
      </c>
      <c r="F221" s="11">
        <v>0.7</v>
      </c>
      <c r="G221" s="11">
        <v>0.09</v>
      </c>
      <c r="H221" s="10">
        <v>1</v>
      </c>
      <c r="I221" s="25">
        <f t="shared" si="18"/>
        <v>0.7</v>
      </c>
      <c r="J221" s="25">
        <f t="shared" si="19"/>
        <v>0.09</v>
      </c>
      <c r="K221" s="11">
        <v>17.100000000000001</v>
      </c>
      <c r="L221" s="10">
        <f t="shared" si="20"/>
        <v>3.6235735918433334E-2</v>
      </c>
      <c r="M221">
        <f t="shared" si="21"/>
        <v>45</v>
      </c>
      <c r="N221">
        <f t="shared" si="22"/>
        <v>0</v>
      </c>
      <c r="O221">
        <f t="shared" si="23"/>
        <v>0</v>
      </c>
    </row>
    <row r="222" spans="1:15">
      <c r="A222" s="23" t="s">
        <v>68</v>
      </c>
      <c r="B222" s="10">
        <v>4130</v>
      </c>
      <c r="C222" s="12">
        <v>0.35999577150000001</v>
      </c>
      <c r="D222" s="11">
        <v>0.309</v>
      </c>
      <c r="E222" s="11">
        <v>56.5</v>
      </c>
      <c r="F222" s="11">
        <v>0.7</v>
      </c>
      <c r="G222" s="11">
        <v>0.09</v>
      </c>
      <c r="H222" s="10">
        <v>1</v>
      </c>
      <c r="I222" s="25">
        <f t="shared" si="18"/>
        <v>0.7</v>
      </c>
      <c r="J222" s="25">
        <f t="shared" si="19"/>
        <v>0.09</v>
      </c>
      <c r="K222" s="11">
        <v>607.5</v>
      </c>
      <c r="L222" s="10">
        <f t="shared" si="20"/>
        <v>0.52374884806106248</v>
      </c>
      <c r="M222">
        <f t="shared" si="21"/>
        <v>646</v>
      </c>
      <c r="N222">
        <f t="shared" si="22"/>
        <v>1</v>
      </c>
      <c r="O222">
        <f t="shared" si="23"/>
        <v>0.1</v>
      </c>
    </row>
    <row r="223" spans="1:15">
      <c r="A223" s="23" t="s">
        <v>68</v>
      </c>
      <c r="B223" s="10">
        <v>4130</v>
      </c>
      <c r="C223" s="12">
        <v>2.6479330999999999E-3</v>
      </c>
      <c r="D223" s="11">
        <v>0.309</v>
      </c>
      <c r="E223" s="11">
        <v>56.5</v>
      </c>
      <c r="F223" s="11">
        <v>0.7</v>
      </c>
      <c r="G223" s="11">
        <v>0.09</v>
      </c>
      <c r="H223" s="10">
        <v>1</v>
      </c>
      <c r="I223" s="25">
        <f t="shared" si="18"/>
        <v>0.7</v>
      </c>
      <c r="J223" s="25">
        <f t="shared" si="19"/>
        <v>0.09</v>
      </c>
      <c r="K223" s="11">
        <v>1.8</v>
      </c>
      <c r="L223" s="10">
        <f t="shared" si="20"/>
        <v>3.8524116688625001E-3</v>
      </c>
      <c r="M223">
        <f t="shared" si="21"/>
        <v>5</v>
      </c>
      <c r="N223">
        <f t="shared" si="22"/>
        <v>0</v>
      </c>
      <c r="O223">
        <f t="shared" si="23"/>
        <v>0</v>
      </c>
    </row>
    <row r="224" spans="1:15">
      <c r="A224" s="23" t="s">
        <v>68</v>
      </c>
      <c r="B224" s="10">
        <v>4130</v>
      </c>
      <c r="C224" s="12">
        <v>0.1859124103</v>
      </c>
      <c r="D224" s="11">
        <v>0.41299999999999998</v>
      </c>
      <c r="E224" s="11">
        <v>56.5</v>
      </c>
      <c r="F224" s="11">
        <v>0.7</v>
      </c>
      <c r="G224" s="11">
        <v>0.09</v>
      </c>
      <c r="H224" s="10">
        <v>1</v>
      </c>
      <c r="I224" s="25">
        <f t="shared" si="18"/>
        <v>0.7</v>
      </c>
      <c r="J224" s="25">
        <f t="shared" si="19"/>
        <v>0.09</v>
      </c>
      <c r="K224" s="11">
        <v>171</v>
      </c>
      <c r="L224" s="10">
        <f t="shared" si="20"/>
        <v>0.36151442817877916</v>
      </c>
      <c r="M224">
        <f t="shared" si="21"/>
        <v>446</v>
      </c>
      <c r="N224">
        <f t="shared" si="22"/>
        <v>1</v>
      </c>
      <c r="O224">
        <f t="shared" si="23"/>
        <v>0.1</v>
      </c>
    </row>
    <row r="225" spans="1:15">
      <c r="A225" s="23" t="s">
        <v>68</v>
      </c>
      <c r="B225" s="10">
        <v>4130</v>
      </c>
      <c r="C225" s="12">
        <v>0.94146752440000003</v>
      </c>
      <c r="D225" s="11">
        <v>0.41299999999999998</v>
      </c>
      <c r="E225" s="11">
        <v>56.5</v>
      </c>
      <c r="F225" s="11">
        <v>0.7</v>
      </c>
      <c r="G225" s="11">
        <v>0.09</v>
      </c>
      <c r="H225" s="10">
        <v>1</v>
      </c>
      <c r="I225" s="25">
        <f t="shared" si="18"/>
        <v>0.7</v>
      </c>
      <c r="J225" s="25">
        <f t="shared" si="19"/>
        <v>0.09</v>
      </c>
      <c r="K225" s="11">
        <v>897.6</v>
      </c>
      <c r="L225" s="10">
        <f t="shared" si="20"/>
        <v>1.8307228290093167</v>
      </c>
      <c r="M225">
        <f t="shared" si="21"/>
        <v>2258</v>
      </c>
      <c r="N225">
        <f t="shared" si="22"/>
        <v>3</v>
      </c>
      <c r="O225">
        <f t="shared" si="23"/>
        <v>0.4</v>
      </c>
    </row>
    <row r="226" spans="1:15">
      <c r="A226" s="23" t="s">
        <v>68</v>
      </c>
      <c r="B226" s="10">
        <v>1200</v>
      </c>
      <c r="C226" s="12">
        <v>2.2898129451</v>
      </c>
      <c r="D226" s="11">
        <v>0.22</v>
      </c>
      <c r="E226" s="11">
        <v>56.5</v>
      </c>
      <c r="F226" s="11">
        <v>2.23</v>
      </c>
      <c r="G226" s="11">
        <v>0.316</v>
      </c>
      <c r="H226" s="10">
        <v>1</v>
      </c>
      <c r="I226" s="25">
        <f t="shared" si="18"/>
        <v>2.23</v>
      </c>
      <c r="J226" s="25">
        <f t="shared" si="19"/>
        <v>0.316</v>
      </c>
      <c r="K226" s="11">
        <v>11056</v>
      </c>
      <c r="L226" s="10">
        <f t="shared" si="20"/>
        <v>2.3718645756327499</v>
      </c>
      <c r="M226">
        <f t="shared" si="21"/>
        <v>2926</v>
      </c>
      <c r="N226">
        <f t="shared" si="22"/>
        <v>14</v>
      </c>
      <c r="O226">
        <f t="shared" si="23"/>
        <v>2</v>
      </c>
    </row>
    <row r="227" spans="1:15">
      <c r="A227" s="23" t="s">
        <v>68</v>
      </c>
      <c r="B227" s="10">
        <v>4130</v>
      </c>
      <c r="C227" s="12">
        <v>1.6608733999999999E-3</v>
      </c>
      <c r="D227" s="11">
        <v>0.10199999999999999</v>
      </c>
      <c r="E227" s="11">
        <v>56.5</v>
      </c>
      <c r="F227" s="11">
        <v>0.7</v>
      </c>
      <c r="G227" s="11">
        <v>0.09</v>
      </c>
      <c r="H227" s="10">
        <v>1</v>
      </c>
      <c r="I227" s="25">
        <f t="shared" si="18"/>
        <v>0.7</v>
      </c>
      <c r="J227" s="25">
        <f t="shared" si="19"/>
        <v>0.09</v>
      </c>
      <c r="K227" s="11">
        <v>0.4</v>
      </c>
      <c r="L227" s="10">
        <f t="shared" si="20"/>
        <v>7.9763445035E-4</v>
      </c>
      <c r="M227">
        <f t="shared" si="21"/>
        <v>1</v>
      </c>
      <c r="N227">
        <f t="shared" si="22"/>
        <v>0</v>
      </c>
      <c r="O227">
        <f t="shared" si="23"/>
        <v>0</v>
      </c>
    </row>
    <row r="228" spans="1:15">
      <c r="A228" s="23" t="s">
        <v>68</v>
      </c>
      <c r="B228" s="10">
        <v>4130</v>
      </c>
      <c r="C228" s="12">
        <v>7.6988964999999999E-3</v>
      </c>
      <c r="D228" s="11">
        <v>0.10199999999999999</v>
      </c>
      <c r="E228" s="11">
        <v>56.5</v>
      </c>
      <c r="F228" s="11">
        <v>0.7</v>
      </c>
      <c r="G228" s="11">
        <v>0.09</v>
      </c>
      <c r="H228" s="10">
        <v>1</v>
      </c>
      <c r="I228" s="25">
        <f t="shared" si="18"/>
        <v>0.7</v>
      </c>
      <c r="J228" s="25">
        <f t="shared" si="19"/>
        <v>0.09</v>
      </c>
      <c r="K228" s="11">
        <v>1.7</v>
      </c>
      <c r="L228" s="10">
        <f t="shared" si="20"/>
        <v>3.6973950441249997E-3</v>
      </c>
      <c r="M228">
        <f t="shared" si="21"/>
        <v>5</v>
      </c>
      <c r="N228">
        <f t="shared" si="22"/>
        <v>0</v>
      </c>
      <c r="O228">
        <f t="shared" si="23"/>
        <v>0</v>
      </c>
    </row>
    <row r="229" spans="1:15">
      <c r="A229" s="23" t="s">
        <v>68</v>
      </c>
      <c r="B229" s="10">
        <v>4340</v>
      </c>
      <c r="C229" s="12">
        <v>0.60011613539999997</v>
      </c>
      <c r="D229" s="11">
        <v>0.309</v>
      </c>
      <c r="E229" s="11">
        <v>56.5</v>
      </c>
      <c r="F229" s="11">
        <v>0.7</v>
      </c>
      <c r="G229" s="11">
        <v>0.09</v>
      </c>
      <c r="H229" s="10">
        <v>1</v>
      </c>
      <c r="I229" s="25">
        <f t="shared" si="18"/>
        <v>0.7</v>
      </c>
      <c r="J229" s="25">
        <f t="shared" si="19"/>
        <v>0.09</v>
      </c>
      <c r="K229" s="11">
        <v>472</v>
      </c>
      <c r="L229" s="10">
        <f t="shared" si="20"/>
        <v>0.87309396249007498</v>
      </c>
      <c r="M229">
        <f t="shared" si="21"/>
        <v>1077</v>
      </c>
      <c r="N229">
        <f t="shared" si="22"/>
        <v>2</v>
      </c>
      <c r="O229">
        <f t="shared" si="23"/>
        <v>0.2</v>
      </c>
    </row>
    <row r="230" spans="1:15">
      <c r="A230" s="23" t="s">
        <v>68</v>
      </c>
      <c r="B230" s="10">
        <v>4130</v>
      </c>
      <c r="C230" s="12">
        <v>0.90694123309999997</v>
      </c>
      <c r="D230" s="11">
        <v>0.309</v>
      </c>
      <c r="E230" s="11">
        <v>56.5</v>
      </c>
      <c r="F230" s="11">
        <v>0.7</v>
      </c>
      <c r="G230" s="11">
        <v>0.09</v>
      </c>
      <c r="H230" s="10">
        <v>1</v>
      </c>
      <c r="I230" s="25">
        <f t="shared" si="18"/>
        <v>0.7</v>
      </c>
      <c r="J230" s="25">
        <f t="shared" si="19"/>
        <v>0.09</v>
      </c>
      <c r="K230" s="11">
        <v>783.2</v>
      </c>
      <c r="L230" s="10">
        <f t="shared" si="20"/>
        <v>1.3194861265063624</v>
      </c>
      <c r="M230">
        <f t="shared" si="21"/>
        <v>1628</v>
      </c>
      <c r="N230">
        <f t="shared" si="22"/>
        <v>3</v>
      </c>
      <c r="O230">
        <f t="shared" si="23"/>
        <v>0.3</v>
      </c>
    </row>
    <row r="231" spans="1:15">
      <c r="A231" s="23" t="s">
        <v>68</v>
      </c>
      <c r="B231" s="10">
        <v>1200</v>
      </c>
      <c r="C231" s="12">
        <v>0.56381766580000003</v>
      </c>
      <c r="D231" s="11">
        <v>0.38900000000000001</v>
      </c>
      <c r="E231" s="11">
        <v>56.5</v>
      </c>
      <c r="F231" s="11">
        <v>2.23</v>
      </c>
      <c r="G231" s="11">
        <v>0.316</v>
      </c>
      <c r="H231" s="10">
        <v>1</v>
      </c>
      <c r="I231" s="25">
        <f t="shared" si="18"/>
        <v>2.23</v>
      </c>
      <c r="J231" s="25">
        <f t="shared" si="19"/>
        <v>0.316</v>
      </c>
      <c r="K231" s="11">
        <v>9710</v>
      </c>
      <c r="L231" s="10">
        <f t="shared" si="20"/>
        <v>1.0326555473154417</v>
      </c>
      <c r="M231">
        <f t="shared" si="21"/>
        <v>1274</v>
      </c>
      <c r="N231">
        <f t="shared" si="22"/>
        <v>6</v>
      </c>
      <c r="O231">
        <f t="shared" si="23"/>
        <v>0.9</v>
      </c>
    </row>
    <row r="232" spans="1:15">
      <c r="A232" s="23" t="s">
        <v>68</v>
      </c>
      <c r="B232" s="10">
        <v>4340</v>
      </c>
      <c r="C232" s="12">
        <v>4.1034786699999999E-2</v>
      </c>
      <c r="D232" s="11">
        <v>0.41299999999999998</v>
      </c>
      <c r="E232" s="11">
        <v>56.5</v>
      </c>
      <c r="F232" s="11">
        <v>0.7</v>
      </c>
      <c r="G232" s="11">
        <v>0.09</v>
      </c>
      <c r="H232" s="10">
        <v>1</v>
      </c>
      <c r="I232" s="25">
        <f t="shared" si="18"/>
        <v>0.7</v>
      </c>
      <c r="J232" s="25">
        <f t="shared" si="19"/>
        <v>0.09</v>
      </c>
      <c r="K232" s="11">
        <v>98</v>
      </c>
      <c r="L232" s="10">
        <f t="shared" si="20"/>
        <v>7.9793852520929159E-2</v>
      </c>
      <c r="M232">
        <f t="shared" si="21"/>
        <v>98</v>
      </c>
      <c r="N232">
        <f t="shared" si="22"/>
        <v>0</v>
      </c>
      <c r="O232">
        <f t="shared" si="23"/>
        <v>0</v>
      </c>
    </row>
    <row r="233" spans="1:15">
      <c r="A233" s="23" t="s">
        <v>68</v>
      </c>
      <c r="B233" s="10">
        <v>4340</v>
      </c>
      <c r="C233" s="12">
        <v>1.7066099999999999E-5</v>
      </c>
      <c r="D233" s="11">
        <v>0.41299999999999998</v>
      </c>
      <c r="E233" s="11">
        <v>56.5</v>
      </c>
      <c r="F233" s="11">
        <v>0.7</v>
      </c>
      <c r="G233" s="11">
        <v>0.09</v>
      </c>
      <c r="H233" s="10">
        <v>1</v>
      </c>
      <c r="I233" s="25">
        <f t="shared" si="18"/>
        <v>0.7</v>
      </c>
      <c r="J233" s="25">
        <f t="shared" si="19"/>
        <v>0.09</v>
      </c>
      <c r="K233" s="11">
        <v>2949.6</v>
      </c>
      <c r="L233" s="10">
        <f t="shared" si="20"/>
        <v>3.3185742537499994E-5</v>
      </c>
      <c r="M233">
        <f t="shared" si="21"/>
        <v>0</v>
      </c>
      <c r="N233">
        <f t="shared" si="22"/>
        <v>0</v>
      </c>
      <c r="O233">
        <f t="shared" si="23"/>
        <v>0</v>
      </c>
    </row>
    <row r="234" spans="1:15">
      <c r="A234" s="23" t="s">
        <v>68</v>
      </c>
      <c r="B234" s="10">
        <v>4130</v>
      </c>
      <c r="C234" s="12">
        <v>8.8132675499999993E-2</v>
      </c>
      <c r="D234" s="11">
        <v>0.309</v>
      </c>
      <c r="E234" s="11">
        <v>56.5</v>
      </c>
      <c r="F234" s="11">
        <v>0.7</v>
      </c>
      <c r="G234" s="11">
        <v>0.09</v>
      </c>
      <c r="H234" s="10">
        <v>1</v>
      </c>
      <c r="I234" s="25">
        <f t="shared" si="18"/>
        <v>0.7</v>
      </c>
      <c r="J234" s="25">
        <f t="shared" si="19"/>
        <v>0.09</v>
      </c>
      <c r="K234" s="11">
        <v>86.4</v>
      </c>
      <c r="L234" s="10">
        <f t="shared" si="20"/>
        <v>0.12822202626806248</v>
      </c>
      <c r="M234">
        <f t="shared" si="21"/>
        <v>158</v>
      </c>
      <c r="N234">
        <f t="shared" si="22"/>
        <v>0</v>
      </c>
      <c r="O234">
        <f t="shared" si="23"/>
        <v>0</v>
      </c>
    </row>
    <row r="235" spans="1:15">
      <c r="A235" s="23" t="s">
        <v>68</v>
      </c>
      <c r="B235" s="10">
        <v>4340</v>
      </c>
      <c r="C235" s="12">
        <v>7.8482465799999998E-2</v>
      </c>
      <c r="D235" s="11">
        <v>0.41299999999999998</v>
      </c>
      <c r="E235" s="11">
        <v>56.5</v>
      </c>
      <c r="F235" s="11">
        <v>0.7</v>
      </c>
      <c r="G235" s="11">
        <v>0.09</v>
      </c>
      <c r="H235" s="10">
        <v>1</v>
      </c>
      <c r="I235" s="25">
        <f t="shared" si="18"/>
        <v>0.7</v>
      </c>
      <c r="J235" s="25">
        <f t="shared" si="19"/>
        <v>0.09</v>
      </c>
      <c r="K235" s="11">
        <v>72.2</v>
      </c>
      <c r="L235" s="10">
        <f t="shared" si="20"/>
        <v>0.15261242485084164</v>
      </c>
      <c r="M235">
        <f t="shared" si="21"/>
        <v>188</v>
      </c>
      <c r="N235">
        <f t="shared" si="22"/>
        <v>0</v>
      </c>
      <c r="O235">
        <f t="shared" si="23"/>
        <v>0</v>
      </c>
    </row>
    <row r="236" spans="1:15">
      <c r="A236" s="23" t="s">
        <v>68</v>
      </c>
      <c r="B236" s="10">
        <v>4340</v>
      </c>
      <c r="C236" s="12">
        <v>2.0663303000000001E-2</v>
      </c>
      <c r="D236" s="11">
        <v>0.10199999999999999</v>
      </c>
      <c r="E236" s="11">
        <v>56.5</v>
      </c>
      <c r="F236" s="11">
        <v>0.7</v>
      </c>
      <c r="G236" s="11">
        <v>0.09</v>
      </c>
      <c r="H236" s="10">
        <v>1</v>
      </c>
      <c r="I236" s="25">
        <f t="shared" si="18"/>
        <v>0.7</v>
      </c>
      <c r="J236" s="25">
        <f t="shared" si="19"/>
        <v>0.09</v>
      </c>
      <c r="K236" s="11">
        <v>10</v>
      </c>
      <c r="L236" s="10">
        <f t="shared" si="20"/>
        <v>9.9235512657499993E-3</v>
      </c>
      <c r="M236">
        <f t="shared" si="21"/>
        <v>12</v>
      </c>
      <c r="N236">
        <f t="shared" si="22"/>
        <v>0</v>
      </c>
      <c r="O236">
        <f t="shared" si="23"/>
        <v>0</v>
      </c>
    </row>
    <row r="237" spans="1:15">
      <c r="A237" s="23" t="s">
        <v>68</v>
      </c>
      <c r="B237" s="10">
        <v>4340</v>
      </c>
      <c r="C237" s="12">
        <v>0.40210215560000001</v>
      </c>
      <c r="D237" s="11">
        <v>0.41299999999999998</v>
      </c>
      <c r="E237" s="11">
        <v>56.5</v>
      </c>
      <c r="F237" s="11">
        <v>0.7</v>
      </c>
      <c r="G237" s="11">
        <v>0.09</v>
      </c>
      <c r="H237" s="10">
        <v>1</v>
      </c>
      <c r="I237" s="25">
        <f t="shared" si="18"/>
        <v>0.7</v>
      </c>
      <c r="J237" s="25">
        <f t="shared" si="19"/>
        <v>0.09</v>
      </c>
      <c r="K237" s="11">
        <v>960.8</v>
      </c>
      <c r="L237" s="10">
        <f t="shared" si="20"/>
        <v>0.78190439582068327</v>
      </c>
      <c r="M237">
        <f t="shared" si="21"/>
        <v>964</v>
      </c>
      <c r="N237">
        <f t="shared" si="22"/>
        <v>1</v>
      </c>
      <c r="O237">
        <f t="shared" si="23"/>
        <v>0.2</v>
      </c>
    </row>
    <row r="238" spans="1:15">
      <c r="A238" s="23" t="s">
        <v>68</v>
      </c>
      <c r="B238" s="10">
        <v>4340</v>
      </c>
      <c r="C238" s="12">
        <v>3.5928206599999998E-2</v>
      </c>
      <c r="D238" s="11">
        <v>0.10199999999999999</v>
      </c>
      <c r="E238" s="11">
        <v>56.5</v>
      </c>
      <c r="F238" s="11">
        <v>0.7</v>
      </c>
      <c r="G238" s="11">
        <v>0.09</v>
      </c>
      <c r="H238" s="10">
        <v>1</v>
      </c>
      <c r="I238" s="25">
        <f t="shared" si="18"/>
        <v>0.7</v>
      </c>
      <c r="J238" s="25">
        <f t="shared" si="19"/>
        <v>0.09</v>
      </c>
      <c r="K238" s="11">
        <v>18.600000000000001</v>
      </c>
      <c r="L238" s="10">
        <f t="shared" si="20"/>
        <v>1.7254521219649998E-2</v>
      </c>
      <c r="M238">
        <f t="shared" si="21"/>
        <v>21</v>
      </c>
      <c r="N238">
        <f t="shared" si="22"/>
        <v>0</v>
      </c>
      <c r="O238">
        <f t="shared" si="23"/>
        <v>0</v>
      </c>
    </row>
    <row r="239" spans="1:15">
      <c r="A239" s="23" t="s">
        <v>68</v>
      </c>
      <c r="B239" s="10">
        <v>1300</v>
      </c>
      <c r="C239" s="12">
        <v>0.23636793219999999</v>
      </c>
      <c r="D239" s="11">
        <v>0.63100000000000001</v>
      </c>
      <c r="E239" s="11">
        <v>56.5</v>
      </c>
      <c r="F239" s="11">
        <v>2.1</v>
      </c>
      <c r="G239" s="11">
        <v>0.51600000000000001</v>
      </c>
      <c r="H239" s="10">
        <v>0</v>
      </c>
      <c r="I239" s="25">
        <f>F239*0.7</f>
        <v>1.47</v>
      </c>
      <c r="J239" s="25">
        <f>G239*0.5</f>
        <v>0.25800000000000001</v>
      </c>
      <c r="K239" s="11">
        <v>229.3</v>
      </c>
      <c r="L239" s="10">
        <f t="shared" si="20"/>
        <v>0.70223927790235818</v>
      </c>
      <c r="M239">
        <f t="shared" si="21"/>
        <v>866</v>
      </c>
      <c r="N239">
        <f t="shared" si="22"/>
        <v>3</v>
      </c>
      <c r="O239">
        <f t="shared" si="23"/>
        <v>0.5</v>
      </c>
    </row>
    <row r="240" spans="1:15">
      <c r="A240" s="23" t="s">
        <v>68</v>
      </c>
      <c r="B240" s="10">
        <v>1920</v>
      </c>
      <c r="C240" s="12">
        <v>0.17470617629999999</v>
      </c>
      <c r="D240" s="11">
        <v>0.23400000000000001</v>
      </c>
      <c r="E240" s="11">
        <v>56.5</v>
      </c>
      <c r="F240" s="11">
        <v>1.2</v>
      </c>
      <c r="G240" s="11">
        <v>7.5999999999999998E-2</v>
      </c>
      <c r="H240" s="10">
        <v>0</v>
      </c>
      <c r="I240" s="25">
        <f t="shared" ref="I240:I303" si="24">F240*0.7</f>
        <v>0.84</v>
      </c>
      <c r="J240" s="25">
        <f t="shared" ref="J240:J303" si="25">G240*0.5</f>
        <v>3.7999999999999999E-2</v>
      </c>
      <c r="K240" s="11">
        <v>130.4</v>
      </c>
      <c r="L240" s="10">
        <f t="shared" si="20"/>
        <v>0.19248252973852498</v>
      </c>
      <c r="M240">
        <f t="shared" si="21"/>
        <v>237</v>
      </c>
      <c r="N240">
        <f t="shared" si="22"/>
        <v>0</v>
      </c>
      <c r="O240">
        <f t="shared" si="23"/>
        <v>0</v>
      </c>
    </row>
    <row r="241" spans="1:15">
      <c r="A241" s="23" t="s">
        <v>68</v>
      </c>
      <c r="B241" s="10">
        <v>1920</v>
      </c>
      <c r="C241" s="12">
        <v>0.27795921060000001</v>
      </c>
      <c r="D241" s="11">
        <v>0.23400000000000001</v>
      </c>
      <c r="E241" s="11">
        <v>56.5</v>
      </c>
      <c r="F241" s="11">
        <v>1.2</v>
      </c>
      <c r="G241" s="11">
        <v>7.5999999999999998E-2</v>
      </c>
      <c r="H241" s="10">
        <v>0</v>
      </c>
      <c r="I241" s="25">
        <f t="shared" si="24"/>
        <v>0.84</v>
      </c>
      <c r="J241" s="25">
        <f t="shared" si="25"/>
        <v>3.7999999999999999E-2</v>
      </c>
      <c r="K241" s="11">
        <v>71.7</v>
      </c>
      <c r="L241" s="10">
        <f t="shared" si="20"/>
        <v>0.30624156027855004</v>
      </c>
      <c r="M241">
        <f t="shared" si="21"/>
        <v>378</v>
      </c>
      <c r="N241">
        <f t="shared" si="22"/>
        <v>1</v>
      </c>
      <c r="O241">
        <f t="shared" si="23"/>
        <v>0</v>
      </c>
    </row>
    <row r="242" spans="1:15">
      <c r="A242" s="23" t="s">
        <v>68</v>
      </c>
      <c r="B242" s="10">
        <v>1300</v>
      </c>
      <c r="C242" s="12">
        <v>0.1291237214</v>
      </c>
      <c r="D242" s="11">
        <v>0.63100000000000001</v>
      </c>
      <c r="E242" s="11">
        <v>56.5</v>
      </c>
      <c r="F242" s="11">
        <v>2.1</v>
      </c>
      <c r="G242" s="11">
        <v>0.51600000000000001</v>
      </c>
      <c r="H242" s="10">
        <v>0</v>
      </c>
      <c r="I242" s="25">
        <f t="shared" si="24"/>
        <v>1.47</v>
      </c>
      <c r="J242" s="25">
        <f t="shared" si="25"/>
        <v>0.25800000000000001</v>
      </c>
      <c r="K242" s="11">
        <v>89.9</v>
      </c>
      <c r="L242" s="10">
        <f t="shared" si="20"/>
        <v>0.38362119612434165</v>
      </c>
      <c r="M242">
        <f t="shared" si="21"/>
        <v>473</v>
      </c>
      <c r="N242">
        <f t="shared" si="22"/>
        <v>2</v>
      </c>
      <c r="O242">
        <f t="shared" si="23"/>
        <v>0.3</v>
      </c>
    </row>
    <row r="243" spans="1:15">
      <c r="A243" s="23" t="s">
        <v>68</v>
      </c>
      <c r="B243" s="10">
        <v>1300</v>
      </c>
      <c r="C243" s="12">
        <v>8.4663866000000004E-3</v>
      </c>
      <c r="D243" s="11">
        <v>0.69199999999999995</v>
      </c>
      <c r="E243" s="11">
        <v>56.5</v>
      </c>
      <c r="F243" s="11">
        <v>2.1</v>
      </c>
      <c r="G243" s="11">
        <v>0.51600000000000001</v>
      </c>
      <c r="H243" s="10">
        <v>0</v>
      </c>
      <c r="I243" s="25">
        <f t="shared" si="24"/>
        <v>1.47</v>
      </c>
      <c r="J243" s="25">
        <f t="shared" si="25"/>
        <v>0.25800000000000001</v>
      </c>
      <c r="K243" s="11">
        <v>14.6</v>
      </c>
      <c r="L243" s="10">
        <f t="shared" si="20"/>
        <v>2.7584898607233333E-2</v>
      </c>
      <c r="M243">
        <f t="shared" si="21"/>
        <v>34</v>
      </c>
      <c r="N243">
        <f t="shared" si="22"/>
        <v>0</v>
      </c>
      <c r="O243">
        <f t="shared" si="23"/>
        <v>0</v>
      </c>
    </row>
    <row r="244" spans="1:15">
      <c r="A244" s="23" t="s">
        <v>68</v>
      </c>
      <c r="B244" s="10">
        <v>1300</v>
      </c>
      <c r="C244" s="12">
        <v>1.0771662499999999E-2</v>
      </c>
      <c r="D244" s="11">
        <v>0.69199999999999995</v>
      </c>
      <c r="E244" s="11">
        <v>56.5</v>
      </c>
      <c r="F244" s="11">
        <v>2.1</v>
      </c>
      <c r="G244" s="11">
        <v>0.51600000000000001</v>
      </c>
      <c r="H244" s="10">
        <v>0</v>
      </c>
      <c r="I244" s="25">
        <f t="shared" si="24"/>
        <v>1.47</v>
      </c>
      <c r="J244" s="25">
        <f t="shared" si="25"/>
        <v>0.25800000000000001</v>
      </c>
      <c r="K244" s="11">
        <v>8.1999999999999993</v>
      </c>
      <c r="L244" s="10">
        <f t="shared" si="20"/>
        <v>3.509587170208333E-2</v>
      </c>
      <c r="M244">
        <f t="shared" si="21"/>
        <v>43</v>
      </c>
      <c r="N244">
        <f t="shared" si="22"/>
        <v>0</v>
      </c>
      <c r="O244">
        <f t="shared" si="23"/>
        <v>0</v>
      </c>
    </row>
    <row r="245" spans="1:15">
      <c r="A245" s="23" t="s">
        <v>68</v>
      </c>
      <c r="B245" s="10">
        <v>1920</v>
      </c>
      <c r="C245" s="12">
        <v>0.25271915439999998</v>
      </c>
      <c r="D245" s="11">
        <v>0.193</v>
      </c>
      <c r="E245" s="11">
        <v>56.5</v>
      </c>
      <c r="F245" s="11">
        <v>1.2</v>
      </c>
      <c r="G245" s="11">
        <v>7.5999999999999998E-2</v>
      </c>
      <c r="H245" s="10">
        <v>0</v>
      </c>
      <c r="I245" s="25">
        <f t="shared" si="24"/>
        <v>0.84</v>
      </c>
      <c r="J245" s="25">
        <f t="shared" si="25"/>
        <v>3.7999999999999999E-2</v>
      </c>
      <c r="K245" s="11">
        <v>53.8</v>
      </c>
      <c r="L245" s="10">
        <f t="shared" si="20"/>
        <v>0.22964800159623333</v>
      </c>
      <c r="M245">
        <f t="shared" si="21"/>
        <v>283</v>
      </c>
      <c r="N245">
        <f t="shared" si="22"/>
        <v>1</v>
      </c>
      <c r="O245">
        <f t="shared" si="23"/>
        <v>0</v>
      </c>
    </row>
    <row r="246" spans="1:15">
      <c r="A246" s="23" t="s">
        <v>68</v>
      </c>
      <c r="B246" s="10">
        <v>5300</v>
      </c>
      <c r="C246" s="12">
        <v>0.90528632090000005</v>
      </c>
      <c r="D246" s="11">
        <v>0.5</v>
      </c>
      <c r="E246" s="11">
        <v>56.5</v>
      </c>
      <c r="F246" s="11">
        <v>0.6</v>
      </c>
      <c r="G246" s="11">
        <v>0.13500000000000001</v>
      </c>
      <c r="H246" s="10">
        <v>0</v>
      </c>
      <c r="I246" s="25">
        <f t="shared" si="24"/>
        <v>0.42</v>
      </c>
      <c r="J246" s="25">
        <f t="shared" si="25"/>
        <v>6.7500000000000004E-2</v>
      </c>
      <c r="K246" s="11">
        <v>499.2</v>
      </c>
      <c r="L246" s="10">
        <f t="shared" si="20"/>
        <v>2.1311948804520835</v>
      </c>
      <c r="M246">
        <f t="shared" si="21"/>
        <v>2629</v>
      </c>
      <c r="N246">
        <f t="shared" si="22"/>
        <v>2</v>
      </c>
      <c r="O246">
        <f t="shared" si="23"/>
        <v>0.4</v>
      </c>
    </row>
    <row r="247" spans="1:15">
      <c r="A247" s="23" t="s">
        <v>68</v>
      </c>
      <c r="B247" s="10">
        <v>1920</v>
      </c>
      <c r="C247" s="12">
        <v>1.2591709254000001</v>
      </c>
      <c r="D247" s="11">
        <v>0.23400000000000001</v>
      </c>
      <c r="E247" s="11">
        <v>56.5</v>
      </c>
      <c r="F247" s="11">
        <v>1.2</v>
      </c>
      <c r="G247" s="11">
        <v>7.5999999999999998E-2</v>
      </c>
      <c r="H247" s="10">
        <v>0</v>
      </c>
      <c r="I247" s="25">
        <f t="shared" si="24"/>
        <v>0.84</v>
      </c>
      <c r="J247" s="25">
        <f t="shared" si="25"/>
        <v>3.7999999999999999E-2</v>
      </c>
      <c r="K247" s="11">
        <v>325</v>
      </c>
      <c r="L247" s="10">
        <f t="shared" si="20"/>
        <v>1.3872915670594501</v>
      </c>
      <c r="M247">
        <f t="shared" si="21"/>
        <v>1711</v>
      </c>
      <c r="N247">
        <f t="shared" si="22"/>
        <v>3</v>
      </c>
      <c r="O247">
        <f t="shared" si="23"/>
        <v>0.1</v>
      </c>
    </row>
    <row r="248" spans="1:15">
      <c r="A248" s="23" t="s">
        <v>68</v>
      </c>
      <c r="B248" s="10">
        <v>1920</v>
      </c>
      <c r="C248" s="12">
        <v>5.2287530300000003E-2</v>
      </c>
      <c r="D248" s="11">
        <v>0.193</v>
      </c>
      <c r="E248" s="11">
        <v>56.5</v>
      </c>
      <c r="F248" s="11">
        <v>1.2</v>
      </c>
      <c r="G248" s="11">
        <v>7.5999999999999998E-2</v>
      </c>
      <c r="H248" s="10">
        <v>0</v>
      </c>
      <c r="I248" s="25">
        <f t="shared" si="24"/>
        <v>0.84</v>
      </c>
      <c r="J248" s="25">
        <f t="shared" si="25"/>
        <v>3.7999999999999999E-2</v>
      </c>
      <c r="K248" s="11">
        <v>11.1</v>
      </c>
      <c r="L248" s="10">
        <f t="shared" si="20"/>
        <v>4.7514114513029171E-2</v>
      </c>
      <c r="M248">
        <f t="shared" si="21"/>
        <v>59</v>
      </c>
      <c r="N248">
        <f t="shared" si="22"/>
        <v>0</v>
      </c>
      <c r="O248">
        <f t="shared" si="23"/>
        <v>0</v>
      </c>
    </row>
    <row r="249" spans="1:15">
      <c r="A249" s="23" t="s">
        <v>68</v>
      </c>
      <c r="B249" s="10">
        <v>1920</v>
      </c>
      <c r="C249" s="12">
        <v>4.9850549999999995E-4</v>
      </c>
      <c r="D249" s="11">
        <v>0.23400000000000001</v>
      </c>
      <c r="E249" s="11">
        <v>56.5</v>
      </c>
      <c r="F249" s="11">
        <v>1.2</v>
      </c>
      <c r="G249" s="11">
        <v>7.5999999999999998E-2</v>
      </c>
      <c r="H249" s="10">
        <v>0</v>
      </c>
      <c r="I249" s="25">
        <f t="shared" si="24"/>
        <v>0.84</v>
      </c>
      <c r="J249" s="25">
        <f t="shared" si="25"/>
        <v>3.7999999999999999E-2</v>
      </c>
      <c r="K249" s="11">
        <v>0.1</v>
      </c>
      <c r="L249" s="10">
        <f t="shared" si="20"/>
        <v>5.4922843462499996E-4</v>
      </c>
      <c r="M249">
        <f t="shared" si="21"/>
        <v>1</v>
      </c>
      <c r="N249">
        <f t="shared" si="22"/>
        <v>0</v>
      </c>
      <c r="O249">
        <f t="shared" si="23"/>
        <v>0</v>
      </c>
    </row>
    <row r="250" spans="1:15">
      <c r="A250" s="23" t="s">
        <v>68</v>
      </c>
      <c r="B250" s="10">
        <v>1920</v>
      </c>
      <c r="C250" s="12">
        <v>5.0957258E-3</v>
      </c>
      <c r="D250" s="11">
        <v>0.193</v>
      </c>
      <c r="E250" s="11">
        <v>56.5</v>
      </c>
      <c r="F250" s="11">
        <v>1.2</v>
      </c>
      <c r="G250" s="11">
        <v>7.5999999999999998E-2</v>
      </c>
      <c r="H250" s="10">
        <v>0</v>
      </c>
      <c r="I250" s="25">
        <f t="shared" si="24"/>
        <v>0.84</v>
      </c>
      <c r="J250" s="25">
        <f t="shared" si="25"/>
        <v>3.7999999999999999E-2</v>
      </c>
      <c r="K250" s="11">
        <v>11</v>
      </c>
      <c r="L250" s="10">
        <f t="shared" si="20"/>
        <v>4.6305284988416668E-3</v>
      </c>
      <c r="M250">
        <f t="shared" si="21"/>
        <v>6</v>
      </c>
      <c r="N250">
        <f t="shared" si="22"/>
        <v>0</v>
      </c>
      <c r="O250">
        <f t="shared" si="23"/>
        <v>0</v>
      </c>
    </row>
    <row r="251" spans="1:15">
      <c r="A251" s="23" t="s">
        <v>68</v>
      </c>
      <c r="B251" s="10">
        <v>1920</v>
      </c>
      <c r="C251" s="12">
        <v>1.0847673E-3</v>
      </c>
      <c r="D251" s="11">
        <v>0.193</v>
      </c>
      <c r="E251" s="11">
        <v>56.5</v>
      </c>
      <c r="F251" s="11">
        <v>1.2</v>
      </c>
      <c r="G251" s="11">
        <v>7.5999999999999998E-2</v>
      </c>
      <c r="H251" s="10">
        <v>0</v>
      </c>
      <c r="I251" s="25">
        <f t="shared" si="24"/>
        <v>0.84</v>
      </c>
      <c r="J251" s="25">
        <f t="shared" si="25"/>
        <v>3.7999999999999999E-2</v>
      </c>
      <c r="K251" s="11">
        <v>0.2</v>
      </c>
      <c r="L251" s="10">
        <f t="shared" si="20"/>
        <v>9.8573708523749999E-4</v>
      </c>
      <c r="M251">
        <f t="shared" si="21"/>
        <v>1</v>
      </c>
      <c r="N251">
        <f t="shared" si="22"/>
        <v>0</v>
      </c>
      <c r="O251">
        <f t="shared" si="23"/>
        <v>0</v>
      </c>
    </row>
    <row r="252" spans="1:15">
      <c r="A252" s="23" t="s">
        <v>68</v>
      </c>
      <c r="B252" s="10">
        <v>1400</v>
      </c>
      <c r="C252" s="12">
        <v>5.797838E-4</v>
      </c>
      <c r="D252" s="11">
        <v>0.88700000000000001</v>
      </c>
      <c r="E252" s="11">
        <v>56.5</v>
      </c>
      <c r="F252" s="11">
        <v>1.93</v>
      </c>
      <c r="G252" s="11">
        <v>0.497</v>
      </c>
      <c r="H252" s="10">
        <v>0</v>
      </c>
      <c r="I252" s="25">
        <f t="shared" si="24"/>
        <v>1.351</v>
      </c>
      <c r="J252" s="25">
        <f t="shared" si="25"/>
        <v>0.2485</v>
      </c>
      <c r="K252" s="11">
        <v>118.1</v>
      </c>
      <c r="L252" s="10">
        <f t="shared" si="20"/>
        <v>2.421346252408333E-3</v>
      </c>
      <c r="M252">
        <f t="shared" si="21"/>
        <v>3</v>
      </c>
      <c r="N252">
        <f t="shared" si="22"/>
        <v>0</v>
      </c>
      <c r="O252">
        <f t="shared" si="23"/>
        <v>0</v>
      </c>
    </row>
    <row r="253" spans="1:15">
      <c r="A253" s="23" t="s">
        <v>68</v>
      </c>
      <c r="B253" s="10">
        <v>1400</v>
      </c>
      <c r="C253" s="12">
        <v>8.0942329800000004E-2</v>
      </c>
      <c r="D253" s="11">
        <v>0.88700000000000001</v>
      </c>
      <c r="E253" s="11">
        <v>56.5</v>
      </c>
      <c r="F253" s="11">
        <v>1.93</v>
      </c>
      <c r="G253" s="11">
        <v>0.497</v>
      </c>
      <c r="H253" s="10">
        <v>0</v>
      </c>
      <c r="I253" s="25">
        <f t="shared" si="24"/>
        <v>1.351</v>
      </c>
      <c r="J253" s="25">
        <f t="shared" si="25"/>
        <v>0.2485</v>
      </c>
      <c r="K253" s="11">
        <v>79.2</v>
      </c>
      <c r="L253" s="10">
        <f t="shared" si="20"/>
        <v>0.33803877742432498</v>
      </c>
      <c r="M253">
        <f t="shared" si="21"/>
        <v>417</v>
      </c>
      <c r="N253">
        <f t="shared" si="22"/>
        <v>1</v>
      </c>
      <c r="O253">
        <f t="shared" si="23"/>
        <v>0.2</v>
      </c>
    </row>
    <row r="254" spans="1:15">
      <c r="A254" s="23" t="s">
        <v>68</v>
      </c>
      <c r="B254" s="10">
        <v>1400</v>
      </c>
      <c r="C254" s="12">
        <v>0.30521860950000002</v>
      </c>
      <c r="D254" s="11">
        <v>0.88800000000000001</v>
      </c>
      <c r="E254" s="11">
        <v>56.5</v>
      </c>
      <c r="F254" s="11">
        <v>1.93</v>
      </c>
      <c r="G254" s="11">
        <v>0.497</v>
      </c>
      <c r="H254" s="10">
        <v>0</v>
      </c>
      <c r="I254" s="25">
        <f t="shared" si="24"/>
        <v>1.351</v>
      </c>
      <c r="J254" s="25">
        <f t="shared" si="25"/>
        <v>0.2485</v>
      </c>
      <c r="K254" s="11">
        <v>298.89999999999998</v>
      </c>
      <c r="L254" s="10">
        <f t="shared" si="20"/>
        <v>1.2761190063195003</v>
      </c>
      <c r="M254">
        <f t="shared" si="21"/>
        <v>1574</v>
      </c>
      <c r="N254">
        <f t="shared" si="22"/>
        <v>5</v>
      </c>
      <c r="O254">
        <f t="shared" si="23"/>
        <v>0.9</v>
      </c>
    </row>
    <row r="255" spans="1:15">
      <c r="A255" s="23" t="s">
        <v>68</v>
      </c>
      <c r="B255" s="10">
        <v>1200</v>
      </c>
      <c r="C255" s="12">
        <v>5.30745361E-2</v>
      </c>
      <c r="D255" s="11">
        <v>0.22</v>
      </c>
      <c r="E255" s="11">
        <v>56.5</v>
      </c>
      <c r="F255" s="11">
        <v>2.23</v>
      </c>
      <c r="G255" s="11">
        <v>0.316</v>
      </c>
      <c r="H255" s="10">
        <v>0</v>
      </c>
      <c r="I255" s="25">
        <f t="shared" si="24"/>
        <v>1.5609999999999999</v>
      </c>
      <c r="J255" s="25">
        <f t="shared" si="25"/>
        <v>0.158</v>
      </c>
      <c r="K255" s="11">
        <v>78.599999999999994</v>
      </c>
      <c r="L255" s="10">
        <f t="shared" si="20"/>
        <v>5.4976373643583328E-2</v>
      </c>
      <c r="M255">
        <f t="shared" si="21"/>
        <v>68</v>
      </c>
      <c r="N255">
        <f t="shared" si="22"/>
        <v>0</v>
      </c>
      <c r="O255">
        <f t="shared" si="23"/>
        <v>0</v>
      </c>
    </row>
    <row r="256" spans="1:15">
      <c r="A256" s="23" t="s">
        <v>68</v>
      </c>
      <c r="B256" s="10">
        <v>1920</v>
      </c>
      <c r="C256" s="12">
        <v>3.2446306500000001E-2</v>
      </c>
      <c r="D256" s="11">
        <v>0.193</v>
      </c>
      <c r="E256" s="11">
        <v>56.5</v>
      </c>
      <c r="F256" s="11">
        <v>1.2</v>
      </c>
      <c r="G256" s="11">
        <v>7.5999999999999998E-2</v>
      </c>
      <c r="H256" s="10">
        <v>0</v>
      </c>
      <c r="I256" s="25">
        <f t="shared" si="24"/>
        <v>0.84</v>
      </c>
      <c r="J256" s="25">
        <f t="shared" si="25"/>
        <v>3.7999999999999999E-2</v>
      </c>
      <c r="K256" s="11">
        <v>6.9</v>
      </c>
      <c r="L256" s="10">
        <f t="shared" si="20"/>
        <v>2.9484229102437504E-2</v>
      </c>
      <c r="M256">
        <f t="shared" si="21"/>
        <v>36</v>
      </c>
      <c r="N256">
        <f t="shared" si="22"/>
        <v>0</v>
      </c>
      <c r="O256">
        <f t="shared" si="23"/>
        <v>0</v>
      </c>
    </row>
    <row r="257" spans="1:15">
      <c r="A257" s="23" t="s">
        <v>68</v>
      </c>
      <c r="B257" s="10">
        <v>1200</v>
      </c>
      <c r="C257" s="12">
        <v>0.13016248120000001</v>
      </c>
      <c r="D257" s="11">
        <v>0.38900000000000001</v>
      </c>
      <c r="E257" s="11">
        <v>56.5</v>
      </c>
      <c r="F257" s="11">
        <v>2.23</v>
      </c>
      <c r="G257" s="11">
        <v>0.316</v>
      </c>
      <c r="H257" s="10">
        <v>0</v>
      </c>
      <c r="I257" s="25">
        <f t="shared" si="24"/>
        <v>1.5609999999999999</v>
      </c>
      <c r="J257" s="25">
        <f t="shared" si="25"/>
        <v>0.158</v>
      </c>
      <c r="K257" s="11">
        <v>112.8</v>
      </c>
      <c r="L257" s="10">
        <f t="shared" si="20"/>
        <v>0.23839800775451669</v>
      </c>
      <c r="M257">
        <f t="shared" si="21"/>
        <v>294</v>
      </c>
      <c r="N257">
        <f t="shared" si="22"/>
        <v>1</v>
      </c>
      <c r="O257">
        <f t="shared" si="23"/>
        <v>0.1</v>
      </c>
    </row>
    <row r="258" spans="1:15">
      <c r="A258" s="23" t="s">
        <v>68</v>
      </c>
      <c r="B258" s="10">
        <v>1400</v>
      </c>
      <c r="C258" s="12">
        <v>0.2000042584</v>
      </c>
      <c r="D258" s="11">
        <v>0.88700000000000001</v>
      </c>
      <c r="E258" s="11">
        <v>56.5</v>
      </c>
      <c r="F258" s="11">
        <v>1.93</v>
      </c>
      <c r="G258" s="11">
        <v>0.497</v>
      </c>
      <c r="H258" s="10">
        <v>0</v>
      </c>
      <c r="I258" s="25">
        <f t="shared" si="24"/>
        <v>1.351</v>
      </c>
      <c r="J258" s="25">
        <f t="shared" si="25"/>
        <v>0.2485</v>
      </c>
      <c r="K258" s="11">
        <v>195.6</v>
      </c>
      <c r="L258" s="10">
        <f t="shared" si="20"/>
        <v>0.83527611765376664</v>
      </c>
      <c r="M258">
        <f t="shared" si="21"/>
        <v>1030</v>
      </c>
      <c r="N258">
        <f t="shared" si="22"/>
        <v>3</v>
      </c>
      <c r="O258">
        <f t="shared" si="23"/>
        <v>0.6</v>
      </c>
    </row>
    <row r="259" spans="1:15">
      <c r="A259" s="23" t="s">
        <v>68</v>
      </c>
      <c r="B259" s="10">
        <v>1200</v>
      </c>
      <c r="C259" s="12">
        <v>5.81322113E-2</v>
      </c>
      <c r="D259" s="11">
        <v>0.30399999999999999</v>
      </c>
      <c r="E259" s="11">
        <v>56.5</v>
      </c>
      <c r="F259" s="11">
        <v>2.23</v>
      </c>
      <c r="G259" s="11">
        <v>0.316</v>
      </c>
      <c r="H259" s="10">
        <v>0</v>
      </c>
      <c r="I259" s="25">
        <f t="shared" si="24"/>
        <v>1.5609999999999999</v>
      </c>
      <c r="J259" s="25">
        <f t="shared" si="25"/>
        <v>0.158</v>
      </c>
      <c r="K259" s="11">
        <v>19.5</v>
      </c>
      <c r="L259" s="10">
        <f t="shared" ref="L259:L309" si="26">E259*D259*C259/12</f>
        <v>8.3206571774066665E-2</v>
      </c>
      <c r="M259">
        <f t="shared" ref="M259:M309" si="27">ROUND(E259*D259*C259*102.79,0)</f>
        <v>103</v>
      </c>
      <c r="N259">
        <f t="shared" ref="N259:N309" si="28">ROUND(I259*M259*0.002205,0)</f>
        <v>0</v>
      </c>
      <c r="O259">
        <f t="shared" ref="O259:O309" si="29">ROUND(J259*M259*0.002205,1)</f>
        <v>0</v>
      </c>
    </row>
    <row r="260" spans="1:15">
      <c r="A260" s="23" t="s">
        <v>68</v>
      </c>
      <c r="B260" s="10">
        <v>1200</v>
      </c>
      <c r="C260" s="12">
        <v>7.4650422699999996E-2</v>
      </c>
      <c r="D260" s="11">
        <v>0.38900000000000001</v>
      </c>
      <c r="E260" s="11">
        <v>56.5</v>
      </c>
      <c r="F260" s="11">
        <v>2.23</v>
      </c>
      <c r="G260" s="11">
        <v>0.316</v>
      </c>
      <c r="H260" s="10">
        <v>0</v>
      </c>
      <c r="I260" s="25">
        <f t="shared" si="24"/>
        <v>1.5609999999999999</v>
      </c>
      <c r="J260" s="25">
        <f t="shared" si="25"/>
        <v>0.158</v>
      </c>
      <c r="K260" s="11">
        <v>32</v>
      </c>
      <c r="L260" s="10">
        <f t="shared" si="26"/>
        <v>0.13672535960932916</v>
      </c>
      <c r="M260">
        <f t="shared" si="27"/>
        <v>169</v>
      </c>
      <c r="N260">
        <f t="shared" si="28"/>
        <v>1</v>
      </c>
      <c r="O260">
        <f t="shared" si="29"/>
        <v>0.1</v>
      </c>
    </row>
    <row r="261" spans="1:15">
      <c r="A261" s="23" t="s">
        <v>68</v>
      </c>
      <c r="B261" s="10">
        <v>1200</v>
      </c>
      <c r="C261" s="12">
        <v>5.1869994000000004E-3</v>
      </c>
      <c r="D261" s="11">
        <v>0.22</v>
      </c>
      <c r="E261" s="11">
        <v>56.5</v>
      </c>
      <c r="F261" s="11">
        <v>2.23</v>
      </c>
      <c r="G261" s="11">
        <v>0.316</v>
      </c>
      <c r="H261" s="10">
        <v>0</v>
      </c>
      <c r="I261" s="25">
        <f t="shared" si="24"/>
        <v>1.5609999999999999</v>
      </c>
      <c r="J261" s="25">
        <f t="shared" si="25"/>
        <v>0.158</v>
      </c>
      <c r="K261" s="11">
        <v>24.4</v>
      </c>
      <c r="L261" s="10">
        <f t="shared" si="26"/>
        <v>5.3728668784999998E-3</v>
      </c>
      <c r="M261">
        <f t="shared" si="27"/>
        <v>7</v>
      </c>
      <c r="N261">
        <f t="shared" si="28"/>
        <v>0</v>
      </c>
      <c r="O261">
        <f t="shared" si="29"/>
        <v>0</v>
      </c>
    </row>
    <row r="262" spans="1:15">
      <c r="A262" s="23" t="s">
        <v>68</v>
      </c>
      <c r="B262" s="10">
        <v>1920</v>
      </c>
      <c r="C262" s="12">
        <v>7.5890090199999996E-2</v>
      </c>
      <c r="D262" s="11">
        <v>0.193</v>
      </c>
      <c r="E262" s="11">
        <v>56.5</v>
      </c>
      <c r="F262" s="11">
        <v>1.2</v>
      </c>
      <c r="G262" s="11">
        <v>7.5999999999999998E-2</v>
      </c>
      <c r="H262" s="10">
        <v>0</v>
      </c>
      <c r="I262" s="25">
        <f t="shared" si="24"/>
        <v>0.84</v>
      </c>
      <c r="J262" s="25">
        <f t="shared" si="25"/>
        <v>3.7999999999999999E-2</v>
      </c>
      <c r="K262" s="11">
        <v>16.2</v>
      </c>
      <c r="L262" s="10">
        <f t="shared" si="26"/>
        <v>6.8961957382158337E-2</v>
      </c>
      <c r="M262">
        <f t="shared" si="27"/>
        <v>85</v>
      </c>
      <c r="N262">
        <f t="shared" si="28"/>
        <v>0</v>
      </c>
      <c r="O262">
        <f t="shared" si="29"/>
        <v>0</v>
      </c>
    </row>
    <row r="263" spans="1:15">
      <c r="A263" s="23" t="s">
        <v>68</v>
      </c>
      <c r="B263" s="10">
        <v>1920</v>
      </c>
      <c r="C263" s="12">
        <v>0.37045560090000001</v>
      </c>
      <c r="D263" s="11">
        <v>0.23400000000000001</v>
      </c>
      <c r="E263" s="11">
        <v>56.5</v>
      </c>
      <c r="F263" s="11">
        <v>1.2</v>
      </c>
      <c r="G263" s="11">
        <v>7.5999999999999998E-2</v>
      </c>
      <c r="H263" s="10">
        <v>0</v>
      </c>
      <c r="I263" s="25">
        <f t="shared" si="24"/>
        <v>0.84</v>
      </c>
      <c r="J263" s="25">
        <f t="shared" si="25"/>
        <v>3.7999999999999999E-2</v>
      </c>
      <c r="K263" s="11">
        <v>95.6</v>
      </c>
      <c r="L263" s="10">
        <f t="shared" si="26"/>
        <v>0.40814945829157501</v>
      </c>
      <c r="M263">
        <f t="shared" si="27"/>
        <v>503</v>
      </c>
      <c r="N263">
        <f t="shared" si="28"/>
        <v>1</v>
      </c>
      <c r="O263">
        <f t="shared" si="29"/>
        <v>0</v>
      </c>
    </row>
    <row r="264" spans="1:15">
      <c r="A264" s="23" t="s">
        <v>68</v>
      </c>
      <c r="B264" s="10">
        <v>1200</v>
      </c>
      <c r="C264" s="12">
        <v>0.23778170439999999</v>
      </c>
      <c r="D264" s="11">
        <v>0.38900000000000001</v>
      </c>
      <c r="E264" s="11">
        <v>56.5</v>
      </c>
      <c r="F264" s="11">
        <v>2.23</v>
      </c>
      <c r="G264" s="11">
        <v>0.316</v>
      </c>
      <c r="H264" s="10">
        <v>0</v>
      </c>
      <c r="I264" s="25">
        <f t="shared" si="24"/>
        <v>1.5609999999999999</v>
      </c>
      <c r="J264" s="25">
        <f t="shared" si="25"/>
        <v>0.158</v>
      </c>
      <c r="K264" s="11">
        <v>102</v>
      </c>
      <c r="L264" s="10">
        <f t="shared" si="26"/>
        <v>0.43550709917961666</v>
      </c>
      <c r="M264">
        <f t="shared" si="27"/>
        <v>537</v>
      </c>
      <c r="N264">
        <f t="shared" si="28"/>
        <v>2</v>
      </c>
      <c r="O264">
        <f t="shared" si="29"/>
        <v>0.2</v>
      </c>
    </row>
    <row r="265" spans="1:15">
      <c r="A265" s="23" t="s">
        <v>68</v>
      </c>
      <c r="B265" s="10">
        <v>1920</v>
      </c>
      <c r="C265" s="12">
        <v>0.17526199140000001</v>
      </c>
      <c r="D265" s="11">
        <v>0.27600000000000002</v>
      </c>
      <c r="E265" s="11">
        <v>56.5</v>
      </c>
      <c r="F265" s="11">
        <v>1.2</v>
      </c>
      <c r="G265" s="11">
        <v>7.5999999999999998E-2</v>
      </c>
      <c r="H265" s="10">
        <v>0</v>
      </c>
      <c r="I265" s="25">
        <f t="shared" si="24"/>
        <v>0.84</v>
      </c>
      <c r="J265" s="25">
        <f t="shared" si="25"/>
        <v>3.7999999999999999E-2</v>
      </c>
      <c r="K265" s="11">
        <v>53.3</v>
      </c>
      <c r="L265" s="10">
        <f t="shared" si="26"/>
        <v>0.22775295782430002</v>
      </c>
      <c r="M265">
        <f t="shared" si="27"/>
        <v>281</v>
      </c>
      <c r="N265">
        <f t="shared" si="28"/>
        <v>1</v>
      </c>
      <c r="O265">
        <f t="shared" si="29"/>
        <v>0</v>
      </c>
    </row>
    <row r="266" spans="1:15">
      <c r="A266" s="23" t="s">
        <v>68</v>
      </c>
      <c r="B266" s="10">
        <v>1920</v>
      </c>
      <c r="C266" s="12">
        <v>2.1196747200000001E-2</v>
      </c>
      <c r="D266" s="11">
        <v>0.27600000000000002</v>
      </c>
      <c r="E266" s="11">
        <v>56.5</v>
      </c>
      <c r="F266" s="11">
        <v>1.2</v>
      </c>
      <c r="G266" s="11">
        <v>7.5999999999999998E-2</v>
      </c>
      <c r="H266" s="10">
        <v>0</v>
      </c>
      <c r="I266" s="25">
        <f t="shared" si="24"/>
        <v>0.84</v>
      </c>
      <c r="J266" s="25">
        <f t="shared" si="25"/>
        <v>3.7999999999999999E-2</v>
      </c>
      <c r="K266" s="11">
        <v>6.5</v>
      </c>
      <c r="L266" s="10">
        <f t="shared" si="26"/>
        <v>2.7545172986400007E-2</v>
      </c>
      <c r="M266">
        <f t="shared" si="27"/>
        <v>34</v>
      </c>
      <c r="N266">
        <f t="shared" si="28"/>
        <v>0</v>
      </c>
      <c r="O266">
        <f t="shared" si="29"/>
        <v>0</v>
      </c>
    </row>
    <row r="267" spans="1:15">
      <c r="A267" s="23" t="s">
        <v>68</v>
      </c>
      <c r="B267" s="10">
        <v>1200</v>
      </c>
      <c r="C267" s="12">
        <v>3.6274414400000003E-2</v>
      </c>
      <c r="D267" s="11">
        <v>0.38900000000000001</v>
      </c>
      <c r="E267" s="11">
        <v>56.5</v>
      </c>
      <c r="F267" s="11">
        <v>2.23</v>
      </c>
      <c r="G267" s="11">
        <v>0.316</v>
      </c>
      <c r="H267" s="10">
        <v>0</v>
      </c>
      <c r="I267" s="25">
        <f t="shared" si="24"/>
        <v>1.5609999999999999</v>
      </c>
      <c r="J267" s="25">
        <f t="shared" si="25"/>
        <v>0.158</v>
      </c>
      <c r="K267" s="11">
        <v>15.6</v>
      </c>
      <c r="L267" s="10">
        <f t="shared" si="26"/>
        <v>6.643810140753334E-2</v>
      </c>
      <c r="M267">
        <f t="shared" si="27"/>
        <v>82</v>
      </c>
      <c r="N267">
        <f t="shared" si="28"/>
        <v>0</v>
      </c>
      <c r="O267">
        <f t="shared" si="29"/>
        <v>0</v>
      </c>
    </row>
    <row r="268" spans="1:15">
      <c r="A268" s="23" t="s">
        <v>68</v>
      </c>
      <c r="B268" s="10">
        <v>1200</v>
      </c>
      <c r="C268" s="12">
        <v>7.8388126799999999E-2</v>
      </c>
      <c r="D268" s="11">
        <v>0.22</v>
      </c>
      <c r="E268" s="11">
        <v>56.5</v>
      </c>
      <c r="F268" s="11">
        <v>2.23</v>
      </c>
      <c r="G268" s="11">
        <v>0.316</v>
      </c>
      <c r="H268" s="10">
        <v>0</v>
      </c>
      <c r="I268" s="25">
        <f t="shared" si="24"/>
        <v>1.5609999999999999</v>
      </c>
      <c r="J268" s="25">
        <f t="shared" si="25"/>
        <v>0.158</v>
      </c>
      <c r="K268" s="11">
        <v>19</v>
      </c>
      <c r="L268" s="10">
        <f t="shared" si="26"/>
        <v>8.1197034676999999E-2</v>
      </c>
      <c r="M268">
        <f t="shared" si="27"/>
        <v>100</v>
      </c>
      <c r="N268">
        <f t="shared" si="28"/>
        <v>0</v>
      </c>
      <c r="O268">
        <f t="shared" si="29"/>
        <v>0</v>
      </c>
    </row>
    <row r="269" spans="1:15">
      <c r="A269" s="23" t="s">
        <v>68</v>
      </c>
      <c r="B269" s="10">
        <v>1200</v>
      </c>
      <c r="C269" s="12">
        <v>0.49683357779999998</v>
      </c>
      <c r="D269" s="11">
        <v>0.47299999999999998</v>
      </c>
      <c r="E269" s="11">
        <v>56.5</v>
      </c>
      <c r="F269" s="11">
        <v>2.23</v>
      </c>
      <c r="G269" s="11">
        <v>0.316</v>
      </c>
      <c r="H269" s="10">
        <v>0</v>
      </c>
      <c r="I269" s="25">
        <f t="shared" si="24"/>
        <v>1.5609999999999999</v>
      </c>
      <c r="J269" s="25">
        <f t="shared" si="25"/>
        <v>0.158</v>
      </c>
      <c r="K269" s="11">
        <v>259.2</v>
      </c>
      <c r="L269" s="10">
        <f t="shared" si="26"/>
        <v>1.106469079159675</v>
      </c>
      <c r="M269">
        <f t="shared" si="27"/>
        <v>1365</v>
      </c>
      <c r="N269">
        <f t="shared" si="28"/>
        <v>5</v>
      </c>
      <c r="O269">
        <f t="shared" si="29"/>
        <v>0.5</v>
      </c>
    </row>
    <row r="270" spans="1:15">
      <c r="A270" s="23" t="s">
        <v>68</v>
      </c>
      <c r="B270" s="10">
        <v>1200</v>
      </c>
      <c r="C270" s="12">
        <v>0.62369829880000005</v>
      </c>
      <c r="D270" s="11">
        <v>0.38900000000000001</v>
      </c>
      <c r="E270" s="11">
        <v>56.5</v>
      </c>
      <c r="F270" s="11">
        <v>2.23</v>
      </c>
      <c r="G270" s="11">
        <v>0.316</v>
      </c>
      <c r="H270" s="10">
        <v>0</v>
      </c>
      <c r="I270" s="25">
        <f t="shared" si="24"/>
        <v>1.5609999999999999</v>
      </c>
      <c r="J270" s="25">
        <f t="shared" si="25"/>
        <v>0.158</v>
      </c>
      <c r="K270" s="11">
        <v>267.60000000000002</v>
      </c>
      <c r="L270" s="10">
        <f t="shared" si="26"/>
        <v>1.1423294216813169</v>
      </c>
      <c r="M270">
        <f t="shared" si="27"/>
        <v>1409</v>
      </c>
      <c r="N270">
        <f t="shared" si="28"/>
        <v>5</v>
      </c>
      <c r="O270">
        <f t="shared" si="29"/>
        <v>0.5</v>
      </c>
    </row>
    <row r="271" spans="1:15">
      <c r="A271" s="23" t="s">
        <v>68</v>
      </c>
      <c r="B271" s="10">
        <v>1200</v>
      </c>
      <c r="C271" s="12">
        <v>0.82440023330000001</v>
      </c>
      <c r="D271" s="11">
        <v>0.22</v>
      </c>
      <c r="E271" s="11">
        <v>56.5</v>
      </c>
      <c r="F271" s="11">
        <v>2.23</v>
      </c>
      <c r="G271" s="11">
        <v>0.316</v>
      </c>
      <c r="H271" s="10">
        <v>0</v>
      </c>
      <c r="I271" s="25">
        <f t="shared" si="24"/>
        <v>1.5609999999999999</v>
      </c>
      <c r="J271" s="25">
        <f t="shared" si="25"/>
        <v>0.158</v>
      </c>
      <c r="K271" s="11">
        <v>200</v>
      </c>
      <c r="L271" s="10">
        <f t="shared" si="26"/>
        <v>0.85394124165991669</v>
      </c>
      <c r="M271">
        <f t="shared" si="27"/>
        <v>1053</v>
      </c>
      <c r="N271">
        <f t="shared" si="28"/>
        <v>4</v>
      </c>
      <c r="O271">
        <f t="shared" si="29"/>
        <v>0.4</v>
      </c>
    </row>
    <row r="272" spans="1:15">
      <c r="A272" s="23" t="s">
        <v>68</v>
      </c>
      <c r="B272" s="10">
        <v>1200</v>
      </c>
      <c r="C272" s="12">
        <v>0.1271632399</v>
      </c>
      <c r="D272" s="11">
        <v>0.30399999999999999</v>
      </c>
      <c r="E272" s="11">
        <v>56.5</v>
      </c>
      <c r="F272" s="11">
        <v>2.23</v>
      </c>
      <c r="G272" s="11">
        <v>0.316</v>
      </c>
      <c r="H272" s="10">
        <v>0</v>
      </c>
      <c r="I272" s="25">
        <f t="shared" si="24"/>
        <v>1.5609999999999999</v>
      </c>
      <c r="J272" s="25">
        <f t="shared" si="25"/>
        <v>0.158</v>
      </c>
      <c r="K272" s="11">
        <v>42.6</v>
      </c>
      <c r="L272" s="10">
        <f t="shared" si="26"/>
        <v>0.1820129840435333</v>
      </c>
      <c r="M272">
        <f t="shared" si="27"/>
        <v>225</v>
      </c>
      <c r="N272">
        <f t="shared" si="28"/>
        <v>1</v>
      </c>
      <c r="O272">
        <f t="shared" si="29"/>
        <v>0.1</v>
      </c>
    </row>
    <row r="273" spans="1:15">
      <c r="A273" s="23" t="s">
        <v>68</v>
      </c>
      <c r="B273" s="10">
        <v>1200</v>
      </c>
      <c r="C273" s="12">
        <v>5.4398930999999999E-3</v>
      </c>
      <c r="D273" s="11">
        <v>0.22</v>
      </c>
      <c r="E273" s="11">
        <v>56.5</v>
      </c>
      <c r="F273" s="11">
        <v>2.23</v>
      </c>
      <c r="G273" s="11">
        <v>0.316</v>
      </c>
      <c r="H273" s="10">
        <v>0</v>
      </c>
      <c r="I273" s="25">
        <f t="shared" si="24"/>
        <v>1.5609999999999999</v>
      </c>
      <c r="J273" s="25">
        <f t="shared" si="25"/>
        <v>0.158</v>
      </c>
      <c r="K273" s="11">
        <v>2.8</v>
      </c>
      <c r="L273" s="10">
        <f t="shared" si="26"/>
        <v>5.6348226027500004E-3</v>
      </c>
      <c r="M273">
        <f t="shared" si="27"/>
        <v>7</v>
      </c>
      <c r="N273">
        <f t="shared" si="28"/>
        <v>0</v>
      </c>
      <c r="O273">
        <f t="shared" si="29"/>
        <v>0</v>
      </c>
    </row>
    <row r="274" spans="1:15">
      <c r="A274" s="23" t="s">
        <v>68</v>
      </c>
      <c r="B274" s="10">
        <v>1100</v>
      </c>
      <c r="C274" s="12">
        <v>0.1097438296</v>
      </c>
      <c r="D274" s="11">
        <v>0.17399999999999999</v>
      </c>
      <c r="E274" s="11">
        <v>56.5</v>
      </c>
      <c r="F274" s="11">
        <v>1.85</v>
      </c>
      <c r="G274" s="11">
        <v>0.22</v>
      </c>
      <c r="H274" s="10">
        <v>0</v>
      </c>
      <c r="I274" s="25">
        <f t="shared" si="24"/>
        <v>1.2949999999999999</v>
      </c>
      <c r="J274" s="25">
        <f t="shared" si="25"/>
        <v>0.11</v>
      </c>
      <c r="K274" s="11">
        <v>23.8</v>
      </c>
      <c r="L274" s="10">
        <f t="shared" si="26"/>
        <v>8.9907632399799986E-2</v>
      </c>
      <c r="M274">
        <f t="shared" si="27"/>
        <v>111</v>
      </c>
      <c r="N274">
        <f t="shared" si="28"/>
        <v>0</v>
      </c>
      <c r="O274">
        <f t="shared" si="29"/>
        <v>0</v>
      </c>
    </row>
    <row r="275" spans="1:15">
      <c r="A275" s="23" t="s">
        <v>68</v>
      </c>
      <c r="B275" s="10">
        <v>1100</v>
      </c>
      <c r="C275" s="12">
        <v>5.5751973000000003E-2</v>
      </c>
      <c r="D275" s="11">
        <v>0.17399999999999999</v>
      </c>
      <c r="E275" s="11">
        <v>56.5</v>
      </c>
      <c r="F275" s="11">
        <v>1.85</v>
      </c>
      <c r="G275" s="11">
        <v>0.22</v>
      </c>
      <c r="H275" s="10">
        <v>0</v>
      </c>
      <c r="I275" s="25">
        <f t="shared" si="24"/>
        <v>1.2949999999999999</v>
      </c>
      <c r="J275" s="25">
        <f t="shared" si="25"/>
        <v>0.11</v>
      </c>
      <c r="K275" s="11">
        <v>10.7</v>
      </c>
      <c r="L275" s="10">
        <f t="shared" si="26"/>
        <v>4.5674803880249998E-2</v>
      </c>
      <c r="M275">
        <f t="shared" si="27"/>
        <v>56</v>
      </c>
      <c r="N275">
        <f t="shared" si="28"/>
        <v>0</v>
      </c>
      <c r="O275">
        <f t="shared" si="29"/>
        <v>0</v>
      </c>
    </row>
    <row r="276" spans="1:15">
      <c r="A276" s="23" t="s">
        <v>68</v>
      </c>
      <c r="B276" s="10">
        <v>1100</v>
      </c>
      <c r="C276" s="12">
        <v>6.5667905499999998E-2</v>
      </c>
      <c r="D276" s="11">
        <v>0.28599999999999998</v>
      </c>
      <c r="E276" s="11">
        <v>56.5</v>
      </c>
      <c r="F276" s="11">
        <v>1.85</v>
      </c>
      <c r="G276" s="11">
        <v>0.22</v>
      </c>
      <c r="H276" s="10">
        <v>0</v>
      </c>
      <c r="I276" s="25">
        <f t="shared" si="24"/>
        <v>1.2949999999999999</v>
      </c>
      <c r="J276" s="25">
        <f t="shared" si="25"/>
        <v>0.11</v>
      </c>
      <c r="K276" s="11">
        <v>20.7</v>
      </c>
      <c r="L276" s="10">
        <f t="shared" si="26"/>
        <v>8.8427307081208328E-2</v>
      </c>
      <c r="M276">
        <f t="shared" si="27"/>
        <v>109</v>
      </c>
      <c r="N276">
        <f t="shared" si="28"/>
        <v>0</v>
      </c>
      <c r="O276">
        <f t="shared" si="29"/>
        <v>0</v>
      </c>
    </row>
    <row r="277" spans="1:15">
      <c r="A277" s="23" t="s">
        <v>68</v>
      </c>
      <c r="B277" s="10">
        <v>1100</v>
      </c>
      <c r="C277" s="12">
        <v>2.4838041599999999E-2</v>
      </c>
      <c r="D277" s="11">
        <v>0.17399999999999999</v>
      </c>
      <c r="E277" s="11">
        <v>56.5</v>
      </c>
      <c r="F277" s="11">
        <v>1.85</v>
      </c>
      <c r="G277" s="11">
        <v>0.22</v>
      </c>
      <c r="H277" s="10">
        <v>0</v>
      </c>
      <c r="I277" s="25">
        <f t="shared" si="24"/>
        <v>1.2949999999999999</v>
      </c>
      <c r="J277" s="25">
        <f t="shared" si="25"/>
        <v>0.11</v>
      </c>
      <c r="K277" s="11">
        <v>4.8</v>
      </c>
      <c r="L277" s="10">
        <f t="shared" si="26"/>
        <v>2.0348565580799997E-2</v>
      </c>
      <c r="M277">
        <f t="shared" si="27"/>
        <v>25</v>
      </c>
      <c r="N277">
        <f t="shared" si="28"/>
        <v>0</v>
      </c>
      <c r="O277">
        <f t="shared" si="29"/>
        <v>0</v>
      </c>
    </row>
    <row r="278" spans="1:15">
      <c r="A278" s="23" t="s">
        <v>68</v>
      </c>
      <c r="B278" s="10">
        <v>1100</v>
      </c>
      <c r="C278" s="12">
        <v>7.4042205299999997E-2</v>
      </c>
      <c r="D278" s="11">
        <v>0.28599999999999998</v>
      </c>
      <c r="E278" s="11">
        <v>56.5</v>
      </c>
      <c r="F278" s="11">
        <v>1.85</v>
      </c>
      <c r="G278" s="11">
        <v>0.22</v>
      </c>
      <c r="H278" s="10">
        <v>0</v>
      </c>
      <c r="I278" s="25">
        <f t="shared" si="24"/>
        <v>1.2949999999999999</v>
      </c>
      <c r="J278" s="25">
        <f t="shared" si="25"/>
        <v>0.11</v>
      </c>
      <c r="K278" s="11">
        <v>23.4</v>
      </c>
      <c r="L278" s="10">
        <f t="shared" si="26"/>
        <v>9.9703999620224984E-2</v>
      </c>
      <c r="M278">
        <f t="shared" si="27"/>
        <v>123</v>
      </c>
      <c r="N278">
        <f t="shared" si="28"/>
        <v>0</v>
      </c>
      <c r="O278">
        <f t="shared" si="29"/>
        <v>0</v>
      </c>
    </row>
    <row r="279" spans="1:15">
      <c r="A279" s="23" t="s">
        <v>68</v>
      </c>
      <c r="B279" s="10">
        <v>1100</v>
      </c>
      <c r="C279" s="12">
        <v>3.4975275E-3</v>
      </c>
      <c r="D279" s="11">
        <v>0.34200000000000003</v>
      </c>
      <c r="E279" s="11">
        <v>56.5</v>
      </c>
      <c r="F279" s="11">
        <v>1.85</v>
      </c>
      <c r="G279" s="11">
        <v>0.22</v>
      </c>
      <c r="H279" s="10">
        <v>0</v>
      </c>
      <c r="I279" s="25">
        <f t="shared" si="24"/>
        <v>1.2949999999999999</v>
      </c>
      <c r="J279" s="25">
        <f t="shared" si="25"/>
        <v>0.11</v>
      </c>
      <c r="K279" s="11">
        <v>1.3</v>
      </c>
      <c r="L279" s="10">
        <f t="shared" si="26"/>
        <v>5.6318936568750004E-3</v>
      </c>
      <c r="M279">
        <f t="shared" si="27"/>
        <v>7</v>
      </c>
      <c r="N279">
        <f t="shared" si="28"/>
        <v>0</v>
      </c>
      <c r="O279">
        <f t="shared" si="29"/>
        <v>0</v>
      </c>
    </row>
    <row r="280" spans="1:15">
      <c r="A280" s="23" t="s">
        <v>68</v>
      </c>
      <c r="B280" s="10">
        <v>1100</v>
      </c>
      <c r="C280" s="12">
        <v>4.54824676E-2</v>
      </c>
      <c r="D280" s="11">
        <v>0.34200000000000003</v>
      </c>
      <c r="E280" s="11">
        <v>56.5</v>
      </c>
      <c r="F280" s="11">
        <v>1.85</v>
      </c>
      <c r="G280" s="11">
        <v>0.22</v>
      </c>
      <c r="H280" s="10">
        <v>0</v>
      </c>
      <c r="I280" s="25">
        <f t="shared" si="24"/>
        <v>1.2949999999999999</v>
      </c>
      <c r="J280" s="25">
        <f t="shared" si="25"/>
        <v>0.11</v>
      </c>
      <c r="K280" s="11">
        <v>17.2</v>
      </c>
      <c r="L280" s="10">
        <f t="shared" si="26"/>
        <v>7.3238143452900001E-2</v>
      </c>
      <c r="M280">
        <f t="shared" si="27"/>
        <v>90</v>
      </c>
      <c r="N280">
        <f t="shared" si="28"/>
        <v>0</v>
      </c>
      <c r="O280">
        <f t="shared" si="29"/>
        <v>0</v>
      </c>
    </row>
    <row r="281" spans="1:15">
      <c r="A281" s="23" t="s">
        <v>68</v>
      </c>
      <c r="B281" s="10">
        <v>1100</v>
      </c>
      <c r="C281" s="12">
        <v>0.47835871639999999</v>
      </c>
      <c r="D281" s="11">
        <v>0.34200000000000003</v>
      </c>
      <c r="E281" s="11">
        <v>56.5</v>
      </c>
      <c r="F281" s="11">
        <v>1.85</v>
      </c>
      <c r="G281" s="11">
        <v>0.22</v>
      </c>
      <c r="H281" s="10">
        <v>0</v>
      </c>
      <c r="I281" s="25">
        <f t="shared" si="24"/>
        <v>1.2949999999999999</v>
      </c>
      <c r="J281" s="25">
        <f t="shared" si="25"/>
        <v>0.11</v>
      </c>
      <c r="K281" s="11">
        <v>180.4</v>
      </c>
      <c r="L281" s="10">
        <f t="shared" si="26"/>
        <v>0.77027712308309992</v>
      </c>
      <c r="M281">
        <f t="shared" si="27"/>
        <v>950</v>
      </c>
      <c r="N281">
        <f t="shared" si="28"/>
        <v>3</v>
      </c>
      <c r="O281">
        <f t="shared" si="29"/>
        <v>0.2</v>
      </c>
    </row>
    <row r="282" spans="1:15">
      <c r="A282" s="23" t="s">
        <v>68</v>
      </c>
      <c r="B282" s="10">
        <v>1100</v>
      </c>
      <c r="C282" s="12">
        <v>9.8802919999999993E-4</v>
      </c>
      <c r="D282" s="11">
        <v>0.28599999999999998</v>
      </c>
      <c r="E282" s="11">
        <v>56.5</v>
      </c>
      <c r="F282" s="11">
        <v>1.85</v>
      </c>
      <c r="G282" s="11">
        <v>0.22</v>
      </c>
      <c r="H282" s="10">
        <v>0</v>
      </c>
      <c r="I282" s="25">
        <f t="shared" si="24"/>
        <v>1.2949999999999999</v>
      </c>
      <c r="J282" s="25">
        <f t="shared" si="25"/>
        <v>0.11</v>
      </c>
      <c r="K282" s="11">
        <v>0.3</v>
      </c>
      <c r="L282" s="10">
        <f t="shared" si="26"/>
        <v>1.3304636535666665E-3</v>
      </c>
      <c r="M282">
        <f t="shared" si="27"/>
        <v>2</v>
      </c>
      <c r="N282">
        <f t="shared" si="28"/>
        <v>0</v>
      </c>
      <c r="O282">
        <f t="shared" si="29"/>
        <v>0</v>
      </c>
    </row>
    <row r="283" spans="1:15">
      <c r="A283" s="23" t="s">
        <v>68</v>
      </c>
      <c r="B283" s="10">
        <v>1100</v>
      </c>
      <c r="C283" s="12">
        <v>1.25983256E-2</v>
      </c>
      <c r="D283" s="11">
        <v>0.28599999999999998</v>
      </c>
      <c r="E283" s="11">
        <v>56.5</v>
      </c>
      <c r="F283" s="11">
        <v>1.85</v>
      </c>
      <c r="G283" s="11">
        <v>0.22</v>
      </c>
      <c r="H283" s="10">
        <v>0</v>
      </c>
      <c r="I283" s="25">
        <f t="shared" si="24"/>
        <v>1.2949999999999999</v>
      </c>
      <c r="J283" s="25">
        <f t="shared" si="25"/>
        <v>0.11</v>
      </c>
      <c r="K283" s="11">
        <v>4</v>
      </c>
      <c r="L283" s="10">
        <f t="shared" si="26"/>
        <v>1.6964695280866665E-2</v>
      </c>
      <c r="M283">
        <f t="shared" si="27"/>
        <v>21</v>
      </c>
      <c r="N283">
        <f t="shared" si="28"/>
        <v>0</v>
      </c>
      <c r="O283">
        <f t="shared" si="29"/>
        <v>0</v>
      </c>
    </row>
    <row r="284" spans="1:15">
      <c r="A284" s="23" t="s">
        <v>68</v>
      </c>
      <c r="B284" s="10">
        <v>1100</v>
      </c>
      <c r="C284" s="12">
        <v>0.38813320569999998</v>
      </c>
      <c r="D284" s="11">
        <v>0.17399999999999999</v>
      </c>
      <c r="E284" s="11">
        <v>56.5</v>
      </c>
      <c r="F284" s="11">
        <v>1.85</v>
      </c>
      <c r="G284" s="11">
        <v>0.22</v>
      </c>
      <c r="H284" s="10">
        <v>0</v>
      </c>
      <c r="I284" s="25">
        <f t="shared" si="24"/>
        <v>1.2949999999999999</v>
      </c>
      <c r="J284" s="25">
        <f t="shared" si="25"/>
        <v>0.11</v>
      </c>
      <c r="K284" s="11">
        <v>74.5</v>
      </c>
      <c r="L284" s="10">
        <f t="shared" si="26"/>
        <v>0.31797812876972498</v>
      </c>
      <c r="M284">
        <f t="shared" si="27"/>
        <v>392</v>
      </c>
      <c r="N284">
        <f t="shared" si="28"/>
        <v>1</v>
      </c>
      <c r="O284">
        <f t="shared" si="29"/>
        <v>0.1</v>
      </c>
    </row>
    <row r="285" spans="1:15">
      <c r="A285" s="23" t="s">
        <v>68</v>
      </c>
      <c r="B285" s="10">
        <v>1200</v>
      </c>
      <c r="C285" s="12">
        <v>0.51991202189999997</v>
      </c>
      <c r="D285" s="11">
        <v>0.38900000000000001</v>
      </c>
      <c r="E285" s="11">
        <v>56.5</v>
      </c>
      <c r="F285" s="11">
        <v>2.23</v>
      </c>
      <c r="G285" s="11">
        <v>0.316</v>
      </c>
      <c r="H285" s="10">
        <v>0</v>
      </c>
      <c r="I285" s="25">
        <f t="shared" si="24"/>
        <v>1.5609999999999999</v>
      </c>
      <c r="J285" s="25">
        <f t="shared" si="25"/>
        <v>0.158</v>
      </c>
      <c r="K285" s="11">
        <v>223</v>
      </c>
      <c r="L285" s="10">
        <f t="shared" si="26"/>
        <v>0.95224053111076234</v>
      </c>
      <c r="M285">
        <f t="shared" si="27"/>
        <v>1175</v>
      </c>
      <c r="N285">
        <f t="shared" si="28"/>
        <v>4</v>
      </c>
      <c r="O285">
        <f t="shared" si="29"/>
        <v>0.4</v>
      </c>
    </row>
    <row r="286" spans="1:15">
      <c r="A286" s="23" t="s">
        <v>68</v>
      </c>
      <c r="B286" s="10">
        <v>1200</v>
      </c>
      <c r="C286" s="12">
        <v>3.1167340200000001E-2</v>
      </c>
      <c r="D286" s="11">
        <v>0.30399999999999999</v>
      </c>
      <c r="E286" s="11">
        <v>56.5</v>
      </c>
      <c r="F286" s="11">
        <v>2.23</v>
      </c>
      <c r="G286" s="11">
        <v>0.316</v>
      </c>
      <c r="H286" s="10">
        <v>0</v>
      </c>
      <c r="I286" s="25">
        <f t="shared" si="24"/>
        <v>1.5609999999999999</v>
      </c>
      <c r="J286" s="25">
        <f t="shared" si="25"/>
        <v>0.158</v>
      </c>
      <c r="K286" s="11">
        <v>10.4</v>
      </c>
      <c r="L286" s="10">
        <f t="shared" si="26"/>
        <v>4.4610852939599994E-2</v>
      </c>
      <c r="M286">
        <f t="shared" si="27"/>
        <v>55</v>
      </c>
      <c r="N286">
        <f t="shared" si="28"/>
        <v>0</v>
      </c>
      <c r="O286">
        <f t="shared" si="29"/>
        <v>0</v>
      </c>
    </row>
    <row r="287" spans="1:15">
      <c r="A287" s="23" t="s">
        <v>68</v>
      </c>
      <c r="B287" s="10">
        <v>1100</v>
      </c>
      <c r="C287" s="12">
        <v>0.34067566249999998</v>
      </c>
      <c r="D287" s="11">
        <v>0.34200000000000003</v>
      </c>
      <c r="E287" s="11">
        <v>56.5</v>
      </c>
      <c r="F287" s="11">
        <v>1.85</v>
      </c>
      <c r="G287" s="11">
        <v>0.22</v>
      </c>
      <c r="H287" s="10">
        <v>0</v>
      </c>
      <c r="I287" s="25">
        <f t="shared" si="24"/>
        <v>1.2949999999999999</v>
      </c>
      <c r="J287" s="25">
        <f t="shared" si="25"/>
        <v>0.11</v>
      </c>
      <c r="K287" s="11">
        <v>128.5</v>
      </c>
      <c r="L287" s="10">
        <f t="shared" si="26"/>
        <v>0.54857298554062495</v>
      </c>
      <c r="M287">
        <f t="shared" si="27"/>
        <v>677</v>
      </c>
      <c r="N287">
        <f t="shared" si="28"/>
        <v>2</v>
      </c>
      <c r="O287">
        <f t="shared" si="29"/>
        <v>0.2</v>
      </c>
    </row>
    <row r="288" spans="1:15">
      <c r="A288" s="23" t="s">
        <v>68</v>
      </c>
      <c r="B288" s="10">
        <v>1200</v>
      </c>
      <c r="C288" s="12">
        <v>4.0394374E-3</v>
      </c>
      <c r="D288" s="11">
        <v>0.22</v>
      </c>
      <c r="E288" s="11">
        <v>56.5</v>
      </c>
      <c r="F288" s="11">
        <v>2.23</v>
      </c>
      <c r="G288" s="11">
        <v>0.316</v>
      </c>
      <c r="H288" s="10">
        <v>0</v>
      </c>
      <c r="I288" s="25">
        <f t="shared" si="24"/>
        <v>1.5609999999999999</v>
      </c>
      <c r="J288" s="25">
        <f t="shared" si="25"/>
        <v>0.158</v>
      </c>
      <c r="K288" s="11">
        <v>1</v>
      </c>
      <c r="L288" s="10">
        <f t="shared" si="26"/>
        <v>4.1841839068333334E-3</v>
      </c>
      <c r="M288">
        <f t="shared" si="27"/>
        <v>5</v>
      </c>
      <c r="N288">
        <f t="shared" si="28"/>
        <v>0</v>
      </c>
      <c r="O288">
        <f t="shared" si="29"/>
        <v>0</v>
      </c>
    </row>
    <row r="289" spans="1:15">
      <c r="A289" s="23" t="s">
        <v>68</v>
      </c>
      <c r="B289" s="10">
        <v>1100</v>
      </c>
      <c r="C289" s="12">
        <v>3.3806692999999999E-3</v>
      </c>
      <c r="D289" s="11">
        <v>0.34200000000000003</v>
      </c>
      <c r="E289" s="11">
        <v>56.5</v>
      </c>
      <c r="F289" s="11">
        <v>1.85</v>
      </c>
      <c r="G289" s="11">
        <v>0.22</v>
      </c>
      <c r="H289" s="10">
        <v>0</v>
      </c>
      <c r="I289" s="25">
        <f t="shared" si="24"/>
        <v>1.2949999999999999</v>
      </c>
      <c r="J289" s="25">
        <f t="shared" si="25"/>
        <v>0.11</v>
      </c>
      <c r="K289" s="11">
        <v>1.3</v>
      </c>
      <c r="L289" s="10">
        <f t="shared" si="26"/>
        <v>5.4437227403249999E-3</v>
      </c>
      <c r="M289">
        <f t="shared" si="27"/>
        <v>7</v>
      </c>
      <c r="N289">
        <f t="shared" si="28"/>
        <v>0</v>
      </c>
      <c r="O289">
        <f t="shared" si="29"/>
        <v>0</v>
      </c>
    </row>
    <row r="290" spans="1:15">
      <c r="A290" s="23" t="s">
        <v>68</v>
      </c>
      <c r="B290" s="10">
        <v>1200</v>
      </c>
      <c r="C290" s="12">
        <v>0.10510983090000001</v>
      </c>
      <c r="D290" s="11">
        <v>0.38900000000000001</v>
      </c>
      <c r="E290" s="11">
        <v>56.5</v>
      </c>
      <c r="F290" s="11">
        <v>2.23</v>
      </c>
      <c r="G290" s="11">
        <v>0.316</v>
      </c>
      <c r="H290" s="10">
        <v>0</v>
      </c>
      <c r="I290" s="25">
        <f t="shared" si="24"/>
        <v>1.5609999999999999</v>
      </c>
      <c r="J290" s="25">
        <f t="shared" si="25"/>
        <v>0.158</v>
      </c>
      <c r="K290" s="11">
        <v>45.1</v>
      </c>
      <c r="L290" s="10">
        <f t="shared" si="26"/>
        <v>0.19251303486963753</v>
      </c>
      <c r="M290">
        <f t="shared" si="27"/>
        <v>237</v>
      </c>
      <c r="N290">
        <f t="shared" si="28"/>
        <v>1</v>
      </c>
      <c r="O290">
        <f t="shared" si="29"/>
        <v>0.1</v>
      </c>
    </row>
    <row r="291" spans="1:15">
      <c r="A291" s="23" t="s">
        <v>68</v>
      </c>
      <c r="B291" s="10">
        <v>1200</v>
      </c>
      <c r="C291" s="12">
        <v>0.59083335400000003</v>
      </c>
      <c r="D291" s="11">
        <v>0.22</v>
      </c>
      <c r="E291" s="11">
        <v>56.5</v>
      </c>
      <c r="F291" s="11">
        <v>2.23</v>
      </c>
      <c r="G291" s="11">
        <v>0.316</v>
      </c>
      <c r="H291" s="10">
        <v>0</v>
      </c>
      <c r="I291" s="25">
        <f t="shared" si="24"/>
        <v>1.5609999999999999</v>
      </c>
      <c r="J291" s="25">
        <f t="shared" si="25"/>
        <v>0.158</v>
      </c>
      <c r="K291" s="11">
        <v>159.6</v>
      </c>
      <c r="L291" s="10">
        <f t="shared" si="26"/>
        <v>0.6120048825183334</v>
      </c>
      <c r="M291">
        <f t="shared" si="27"/>
        <v>755</v>
      </c>
      <c r="N291">
        <f t="shared" si="28"/>
        <v>3</v>
      </c>
      <c r="O291">
        <f t="shared" si="29"/>
        <v>0.3</v>
      </c>
    </row>
    <row r="292" spans="1:15">
      <c r="A292" s="23" t="s">
        <v>68</v>
      </c>
      <c r="B292" s="10">
        <v>1200</v>
      </c>
      <c r="C292" s="12">
        <v>2.6618005282000001</v>
      </c>
      <c r="D292" s="11">
        <v>0.38900000000000001</v>
      </c>
      <c r="E292" s="11">
        <v>56.5</v>
      </c>
      <c r="F292" s="11">
        <v>2.23</v>
      </c>
      <c r="G292" s="11">
        <v>0.316</v>
      </c>
      <c r="H292" s="10">
        <v>0</v>
      </c>
      <c r="I292" s="25">
        <f t="shared" si="24"/>
        <v>1.5609999999999999</v>
      </c>
      <c r="J292" s="25">
        <f t="shared" si="25"/>
        <v>0.158</v>
      </c>
      <c r="K292" s="11">
        <v>1141.9000000000001</v>
      </c>
      <c r="L292" s="10">
        <f t="shared" si="26"/>
        <v>4.8751985757536422</v>
      </c>
      <c r="M292">
        <f t="shared" si="27"/>
        <v>6013</v>
      </c>
      <c r="N292">
        <f t="shared" si="28"/>
        <v>21</v>
      </c>
      <c r="O292">
        <f t="shared" si="29"/>
        <v>2.1</v>
      </c>
    </row>
    <row r="293" spans="1:15">
      <c r="A293" s="23" t="s">
        <v>68</v>
      </c>
      <c r="B293" s="10">
        <v>1200</v>
      </c>
      <c r="C293" s="12">
        <v>2.6408778399999999E-2</v>
      </c>
      <c r="D293" s="11">
        <v>0.30399999999999999</v>
      </c>
      <c r="E293" s="11">
        <v>56.5</v>
      </c>
      <c r="F293" s="11">
        <v>2.23</v>
      </c>
      <c r="G293" s="11">
        <v>0.316</v>
      </c>
      <c r="H293" s="10">
        <v>0</v>
      </c>
      <c r="I293" s="25">
        <f t="shared" si="24"/>
        <v>1.5609999999999999</v>
      </c>
      <c r="J293" s="25">
        <f t="shared" si="25"/>
        <v>0.158</v>
      </c>
      <c r="K293" s="11">
        <v>8.9</v>
      </c>
      <c r="L293" s="10">
        <f t="shared" si="26"/>
        <v>3.7799764816533327E-2</v>
      </c>
      <c r="M293">
        <f t="shared" si="27"/>
        <v>47</v>
      </c>
      <c r="N293">
        <f t="shared" si="28"/>
        <v>0</v>
      </c>
      <c r="O293">
        <f t="shared" si="29"/>
        <v>0</v>
      </c>
    </row>
    <row r="294" spans="1:15">
      <c r="A294" s="23" t="s">
        <v>68</v>
      </c>
      <c r="B294" s="10">
        <v>1200</v>
      </c>
      <c r="C294" s="12">
        <v>1.2532654592000001</v>
      </c>
      <c r="D294" s="11">
        <v>0.30399999999999999</v>
      </c>
      <c r="E294" s="11">
        <v>56.5</v>
      </c>
      <c r="F294" s="11">
        <v>2.23</v>
      </c>
      <c r="G294" s="11">
        <v>0.316</v>
      </c>
      <c r="H294" s="10">
        <v>0</v>
      </c>
      <c r="I294" s="25">
        <f t="shared" si="24"/>
        <v>1.5609999999999999</v>
      </c>
      <c r="J294" s="25">
        <f t="shared" si="25"/>
        <v>0.158</v>
      </c>
      <c r="K294" s="11">
        <v>420.2</v>
      </c>
      <c r="L294" s="10">
        <f t="shared" si="26"/>
        <v>1.7938406272682668</v>
      </c>
      <c r="M294">
        <f t="shared" si="27"/>
        <v>2213</v>
      </c>
      <c r="N294">
        <f t="shared" si="28"/>
        <v>8</v>
      </c>
      <c r="O294">
        <f t="shared" si="29"/>
        <v>0.8</v>
      </c>
    </row>
    <row r="295" spans="1:15">
      <c r="A295" s="23" t="s">
        <v>68</v>
      </c>
      <c r="B295" s="10">
        <v>1200</v>
      </c>
      <c r="C295" s="12">
        <v>0.64151832600000003</v>
      </c>
      <c r="D295" s="11">
        <v>0.38900000000000001</v>
      </c>
      <c r="E295" s="11">
        <v>56.5</v>
      </c>
      <c r="F295" s="11">
        <v>2.23</v>
      </c>
      <c r="G295" s="11">
        <v>0.316</v>
      </c>
      <c r="H295" s="10">
        <v>0</v>
      </c>
      <c r="I295" s="25">
        <f t="shared" si="24"/>
        <v>1.5609999999999999</v>
      </c>
      <c r="J295" s="25">
        <f t="shared" si="25"/>
        <v>0.158</v>
      </c>
      <c r="K295" s="11">
        <v>275.2</v>
      </c>
      <c r="L295" s="10">
        <f t="shared" si="26"/>
        <v>1.17496754399925</v>
      </c>
      <c r="M295">
        <f t="shared" si="27"/>
        <v>1449</v>
      </c>
      <c r="N295">
        <f t="shared" si="28"/>
        <v>5</v>
      </c>
      <c r="O295">
        <f t="shared" si="29"/>
        <v>0.5</v>
      </c>
    </row>
    <row r="296" spans="1:15">
      <c r="A296" s="23" t="s">
        <v>68</v>
      </c>
      <c r="B296" s="10">
        <v>1200</v>
      </c>
      <c r="C296" s="12">
        <v>3.7972613099999997E-2</v>
      </c>
      <c r="D296" s="11">
        <v>0.22</v>
      </c>
      <c r="E296" s="11">
        <v>56.5</v>
      </c>
      <c r="F296" s="11">
        <v>2.23</v>
      </c>
      <c r="G296" s="11">
        <v>0.316</v>
      </c>
      <c r="H296" s="10">
        <v>0</v>
      </c>
      <c r="I296" s="25">
        <f t="shared" si="24"/>
        <v>1.5609999999999999</v>
      </c>
      <c r="J296" s="25">
        <f t="shared" si="25"/>
        <v>0.158</v>
      </c>
      <c r="K296" s="11">
        <v>9.1999999999999993</v>
      </c>
      <c r="L296" s="10">
        <f t="shared" si="26"/>
        <v>3.9333298402749996E-2</v>
      </c>
      <c r="M296">
        <f t="shared" si="27"/>
        <v>49</v>
      </c>
      <c r="N296">
        <f t="shared" si="28"/>
        <v>0</v>
      </c>
      <c r="O296">
        <f t="shared" si="29"/>
        <v>0</v>
      </c>
    </row>
    <row r="297" spans="1:15">
      <c r="A297" s="23" t="s">
        <v>68</v>
      </c>
      <c r="B297" s="10">
        <v>1200</v>
      </c>
      <c r="C297" s="12">
        <v>0.72370586979999996</v>
      </c>
      <c r="D297" s="11">
        <v>0.22</v>
      </c>
      <c r="E297" s="11">
        <v>56.5</v>
      </c>
      <c r="F297" s="11">
        <v>2.23</v>
      </c>
      <c r="G297" s="11">
        <v>0.316</v>
      </c>
      <c r="H297" s="10">
        <v>0</v>
      </c>
      <c r="I297" s="25">
        <f t="shared" si="24"/>
        <v>1.5609999999999999</v>
      </c>
      <c r="J297" s="25">
        <f t="shared" si="25"/>
        <v>0.158</v>
      </c>
      <c r="K297" s="11">
        <v>673.4</v>
      </c>
      <c r="L297" s="10">
        <f t="shared" si="26"/>
        <v>0.74963866346783326</v>
      </c>
      <c r="M297">
        <f t="shared" si="27"/>
        <v>925</v>
      </c>
      <c r="N297">
        <f t="shared" si="28"/>
        <v>3</v>
      </c>
      <c r="O297">
        <f t="shared" si="29"/>
        <v>0.3</v>
      </c>
    </row>
    <row r="298" spans="1:15">
      <c r="A298" s="23" t="s">
        <v>68</v>
      </c>
      <c r="B298" s="10">
        <v>1200</v>
      </c>
      <c r="C298" s="12">
        <v>2.682565012</v>
      </c>
      <c r="D298" s="11">
        <v>0.22</v>
      </c>
      <c r="E298" s="11">
        <v>56.5</v>
      </c>
      <c r="F298" s="11">
        <v>2.23</v>
      </c>
      <c r="G298" s="11">
        <v>0.316</v>
      </c>
      <c r="H298" s="10">
        <v>0</v>
      </c>
      <c r="I298" s="25">
        <f t="shared" si="24"/>
        <v>1.5609999999999999</v>
      </c>
      <c r="J298" s="25">
        <f t="shared" si="25"/>
        <v>0.158</v>
      </c>
      <c r="K298" s="11">
        <v>650.9</v>
      </c>
      <c r="L298" s="10">
        <f t="shared" si="26"/>
        <v>2.7786902582633335</v>
      </c>
      <c r="M298">
        <f t="shared" si="27"/>
        <v>3427</v>
      </c>
      <c r="N298">
        <f t="shared" si="28"/>
        <v>12</v>
      </c>
      <c r="O298">
        <f t="shared" si="29"/>
        <v>1.2</v>
      </c>
    </row>
    <row r="299" spans="1:15">
      <c r="A299" s="23" t="s">
        <v>68</v>
      </c>
      <c r="B299" s="10">
        <v>1200</v>
      </c>
      <c r="C299" s="12">
        <v>0.112857999</v>
      </c>
      <c r="D299" s="11">
        <v>0.22</v>
      </c>
      <c r="E299" s="11">
        <v>56.5</v>
      </c>
      <c r="F299" s="11">
        <v>2.23</v>
      </c>
      <c r="G299" s="11">
        <v>0.316</v>
      </c>
      <c r="H299" s="10">
        <v>0</v>
      </c>
      <c r="I299" s="25">
        <f t="shared" si="24"/>
        <v>1.5609999999999999</v>
      </c>
      <c r="J299" s="25">
        <f t="shared" si="25"/>
        <v>0.158</v>
      </c>
      <c r="K299" s="11">
        <v>27.4</v>
      </c>
      <c r="L299" s="10">
        <f t="shared" si="26"/>
        <v>0.1169020772975</v>
      </c>
      <c r="M299">
        <f t="shared" si="27"/>
        <v>144</v>
      </c>
      <c r="N299">
        <f t="shared" si="28"/>
        <v>0</v>
      </c>
      <c r="O299">
        <f t="shared" si="29"/>
        <v>0.1</v>
      </c>
    </row>
    <row r="300" spans="1:15">
      <c r="A300" s="23" t="s">
        <v>68</v>
      </c>
      <c r="B300" s="10">
        <v>1200</v>
      </c>
      <c r="C300" s="12">
        <v>0.22643394759999999</v>
      </c>
      <c r="D300" s="11">
        <v>0.22</v>
      </c>
      <c r="E300" s="11">
        <v>56.5</v>
      </c>
      <c r="F300" s="11">
        <v>2.23</v>
      </c>
      <c r="G300" s="11">
        <v>0.316</v>
      </c>
      <c r="H300" s="10">
        <v>0</v>
      </c>
      <c r="I300" s="25">
        <f t="shared" si="24"/>
        <v>1.5609999999999999</v>
      </c>
      <c r="J300" s="25">
        <f t="shared" si="25"/>
        <v>0.158</v>
      </c>
      <c r="K300" s="11">
        <v>54.9</v>
      </c>
      <c r="L300" s="10">
        <f t="shared" si="26"/>
        <v>0.23454783072233332</v>
      </c>
      <c r="M300">
        <f t="shared" si="27"/>
        <v>289</v>
      </c>
      <c r="N300">
        <f t="shared" si="28"/>
        <v>1</v>
      </c>
      <c r="O300">
        <f t="shared" si="29"/>
        <v>0.1</v>
      </c>
    </row>
    <row r="301" spans="1:15">
      <c r="A301" s="23" t="s">
        <v>68</v>
      </c>
      <c r="B301" s="10">
        <v>1200</v>
      </c>
      <c r="C301" s="12">
        <v>1.9736020000000001E-4</v>
      </c>
      <c r="D301" s="11">
        <v>0.38900000000000001</v>
      </c>
      <c r="E301" s="11">
        <v>56.5</v>
      </c>
      <c r="F301" s="11">
        <v>2.23</v>
      </c>
      <c r="G301" s="11">
        <v>0.316</v>
      </c>
      <c r="H301" s="10">
        <v>0</v>
      </c>
      <c r="I301" s="25">
        <f t="shared" si="24"/>
        <v>1.5609999999999999</v>
      </c>
      <c r="J301" s="25">
        <f t="shared" si="25"/>
        <v>0.158</v>
      </c>
      <c r="K301" s="11">
        <v>0.1</v>
      </c>
      <c r="L301" s="10">
        <f t="shared" si="26"/>
        <v>3.6147342964166666E-4</v>
      </c>
      <c r="M301">
        <f t="shared" si="27"/>
        <v>0</v>
      </c>
      <c r="N301">
        <f t="shared" si="28"/>
        <v>0</v>
      </c>
      <c r="O301">
        <f t="shared" si="29"/>
        <v>0</v>
      </c>
    </row>
    <row r="302" spans="1:15">
      <c r="A302" s="23" t="s">
        <v>68</v>
      </c>
      <c r="B302" s="10">
        <v>1200</v>
      </c>
      <c r="C302" s="12">
        <v>1.8046212E-3</v>
      </c>
      <c r="D302" s="11">
        <v>0.30399999999999999</v>
      </c>
      <c r="E302" s="11">
        <v>56.5</v>
      </c>
      <c r="F302" s="11">
        <v>2.23</v>
      </c>
      <c r="G302" s="11">
        <v>0.316</v>
      </c>
      <c r="H302" s="10">
        <v>0</v>
      </c>
      <c r="I302" s="25">
        <f t="shared" si="24"/>
        <v>1.5609999999999999</v>
      </c>
      <c r="J302" s="25">
        <f t="shared" si="25"/>
        <v>0.158</v>
      </c>
      <c r="K302" s="11">
        <v>0.6</v>
      </c>
      <c r="L302" s="10">
        <f t="shared" si="26"/>
        <v>2.5830144775999997E-3</v>
      </c>
      <c r="M302">
        <f t="shared" si="27"/>
        <v>3</v>
      </c>
      <c r="N302">
        <f t="shared" si="28"/>
        <v>0</v>
      </c>
      <c r="O302">
        <f t="shared" si="29"/>
        <v>0</v>
      </c>
    </row>
    <row r="303" spans="1:15">
      <c r="A303" s="23" t="s">
        <v>68</v>
      </c>
      <c r="B303" s="10">
        <v>1200</v>
      </c>
      <c r="C303" s="12">
        <v>5.6138375499999997E-2</v>
      </c>
      <c r="D303" s="11">
        <v>0.38900000000000001</v>
      </c>
      <c r="E303" s="11">
        <v>56.5</v>
      </c>
      <c r="F303" s="11">
        <v>2.23</v>
      </c>
      <c r="G303" s="11">
        <v>0.316</v>
      </c>
      <c r="H303" s="10">
        <v>0</v>
      </c>
      <c r="I303" s="25">
        <f t="shared" si="24"/>
        <v>1.5609999999999999</v>
      </c>
      <c r="J303" s="25">
        <f t="shared" si="25"/>
        <v>0.158</v>
      </c>
      <c r="K303" s="11">
        <v>24.1</v>
      </c>
      <c r="L303" s="10">
        <f t="shared" si="26"/>
        <v>0.10281977382722916</v>
      </c>
      <c r="M303">
        <f t="shared" si="27"/>
        <v>127</v>
      </c>
      <c r="N303">
        <f t="shared" si="28"/>
        <v>0</v>
      </c>
      <c r="O303">
        <f t="shared" si="29"/>
        <v>0</v>
      </c>
    </row>
    <row r="304" spans="1:15">
      <c r="A304" s="23" t="s">
        <v>68</v>
      </c>
      <c r="B304" s="10">
        <v>1200</v>
      </c>
      <c r="C304" s="12">
        <v>8.3003421999999997E-3</v>
      </c>
      <c r="D304" s="11">
        <v>0.38900000000000001</v>
      </c>
      <c r="E304" s="11">
        <v>56.5</v>
      </c>
      <c r="F304" s="11">
        <v>2.23</v>
      </c>
      <c r="G304" s="11">
        <v>0.316</v>
      </c>
      <c r="H304" s="10">
        <v>0</v>
      </c>
      <c r="I304" s="25">
        <f t="shared" ref="I304:I309" si="30">F304*0.7</f>
        <v>1.5609999999999999</v>
      </c>
      <c r="J304" s="25">
        <f t="shared" ref="J304:J309" si="31">G304*0.5</f>
        <v>0.158</v>
      </c>
      <c r="K304" s="11">
        <v>7.2</v>
      </c>
      <c r="L304" s="10">
        <f t="shared" si="26"/>
        <v>1.5202422586891667E-2</v>
      </c>
      <c r="M304">
        <f t="shared" si="27"/>
        <v>19</v>
      </c>
      <c r="N304">
        <f t="shared" si="28"/>
        <v>0</v>
      </c>
      <c r="O304">
        <f t="shared" si="29"/>
        <v>0</v>
      </c>
    </row>
    <row r="305" spans="1:15">
      <c r="A305" s="23" t="s">
        <v>68</v>
      </c>
      <c r="B305" s="10">
        <v>1200</v>
      </c>
      <c r="C305" s="12">
        <v>1.21930831E-2</v>
      </c>
      <c r="D305" s="11">
        <v>0.38900000000000001</v>
      </c>
      <c r="E305" s="11">
        <v>56.5</v>
      </c>
      <c r="F305" s="11">
        <v>2.23</v>
      </c>
      <c r="G305" s="11">
        <v>0.316</v>
      </c>
      <c r="H305" s="10">
        <v>0</v>
      </c>
      <c r="I305" s="25">
        <f t="shared" si="30"/>
        <v>1.5609999999999999</v>
      </c>
      <c r="J305" s="25">
        <f t="shared" si="31"/>
        <v>0.158</v>
      </c>
      <c r="K305" s="11">
        <v>10.6</v>
      </c>
      <c r="L305" s="10">
        <f t="shared" si="26"/>
        <v>2.2332139742779169E-2</v>
      </c>
      <c r="M305">
        <f t="shared" si="27"/>
        <v>28</v>
      </c>
      <c r="N305">
        <f t="shared" si="28"/>
        <v>0</v>
      </c>
      <c r="O305">
        <f t="shared" si="29"/>
        <v>0</v>
      </c>
    </row>
    <row r="306" spans="1:15">
      <c r="A306" s="23" t="s">
        <v>68</v>
      </c>
      <c r="B306" s="10">
        <v>1200</v>
      </c>
      <c r="C306" s="12">
        <v>0.20146648249999999</v>
      </c>
      <c r="D306" s="11">
        <v>0.22</v>
      </c>
      <c r="E306" s="11">
        <v>56.5</v>
      </c>
      <c r="F306" s="11">
        <v>2.23</v>
      </c>
      <c r="G306" s="11">
        <v>0.316</v>
      </c>
      <c r="H306" s="10">
        <v>0</v>
      </c>
      <c r="I306" s="25">
        <f t="shared" si="30"/>
        <v>1.5609999999999999</v>
      </c>
      <c r="J306" s="25">
        <f t="shared" si="31"/>
        <v>0.158</v>
      </c>
      <c r="K306" s="11">
        <v>1775.1</v>
      </c>
      <c r="L306" s="10">
        <f t="shared" si="26"/>
        <v>0.20868569812291662</v>
      </c>
      <c r="M306">
        <f t="shared" si="27"/>
        <v>257</v>
      </c>
      <c r="N306">
        <f t="shared" si="28"/>
        <v>1</v>
      </c>
      <c r="O306">
        <f t="shared" si="29"/>
        <v>0.1</v>
      </c>
    </row>
    <row r="307" spans="1:15">
      <c r="A307" s="23" t="s">
        <v>68</v>
      </c>
      <c r="B307" s="10">
        <v>1200</v>
      </c>
      <c r="C307" s="12">
        <v>4.9665386800000003E-2</v>
      </c>
      <c r="D307" s="11">
        <v>0.30399999999999999</v>
      </c>
      <c r="E307" s="11">
        <v>56.5</v>
      </c>
      <c r="F307" s="11">
        <v>2.23</v>
      </c>
      <c r="G307" s="11">
        <v>0.316</v>
      </c>
      <c r="H307" s="10">
        <v>0</v>
      </c>
      <c r="I307" s="25">
        <f t="shared" si="30"/>
        <v>1.5609999999999999</v>
      </c>
      <c r="J307" s="25">
        <f t="shared" si="31"/>
        <v>0.158</v>
      </c>
      <c r="K307" s="11">
        <v>33.6</v>
      </c>
      <c r="L307" s="10">
        <f t="shared" si="26"/>
        <v>7.1087723639733327E-2</v>
      </c>
      <c r="M307">
        <f t="shared" si="27"/>
        <v>88</v>
      </c>
      <c r="N307">
        <f t="shared" si="28"/>
        <v>0</v>
      </c>
      <c r="O307">
        <f t="shared" si="29"/>
        <v>0</v>
      </c>
    </row>
    <row r="308" spans="1:15">
      <c r="A308" s="23" t="s">
        <v>68</v>
      </c>
      <c r="B308" s="10">
        <v>1200</v>
      </c>
      <c r="C308" s="12">
        <v>1.0277206800000001E-2</v>
      </c>
      <c r="D308" s="11">
        <v>0.22</v>
      </c>
      <c r="E308" s="11">
        <v>56.5</v>
      </c>
      <c r="F308" s="11">
        <v>2.23</v>
      </c>
      <c r="G308" s="11">
        <v>0.316</v>
      </c>
      <c r="H308" s="10">
        <v>0</v>
      </c>
      <c r="I308" s="25">
        <f t="shared" si="30"/>
        <v>1.5609999999999999</v>
      </c>
      <c r="J308" s="25">
        <f t="shared" si="31"/>
        <v>0.158</v>
      </c>
      <c r="K308" s="11">
        <v>5</v>
      </c>
      <c r="L308" s="10">
        <f t="shared" si="26"/>
        <v>1.0645473377000001E-2</v>
      </c>
      <c r="M308">
        <f t="shared" si="27"/>
        <v>13</v>
      </c>
      <c r="N308">
        <f t="shared" si="28"/>
        <v>0</v>
      </c>
      <c r="O308">
        <f t="shared" si="29"/>
        <v>0</v>
      </c>
    </row>
    <row r="309" spans="1:15">
      <c r="A309" s="23" t="s">
        <v>68</v>
      </c>
      <c r="B309" s="10">
        <v>1200</v>
      </c>
      <c r="C309" s="12">
        <v>0.14758101370000001</v>
      </c>
      <c r="D309" s="11">
        <v>0.30399999999999999</v>
      </c>
      <c r="E309" s="11">
        <v>56.5</v>
      </c>
      <c r="F309" s="11">
        <v>2.23</v>
      </c>
      <c r="G309" s="11">
        <v>0.316</v>
      </c>
      <c r="H309" s="10">
        <v>0</v>
      </c>
      <c r="I309" s="25">
        <f t="shared" si="30"/>
        <v>1.5609999999999999</v>
      </c>
      <c r="J309" s="25">
        <f t="shared" si="31"/>
        <v>0.158</v>
      </c>
      <c r="K309" s="11">
        <v>153.9</v>
      </c>
      <c r="L309" s="10">
        <f t="shared" si="26"/>
        <v>0.21123762427593332</v>
      </c>
      <c r="M309">
        <f t="shared" si="27"/>
        <v>261</v>
      </c>
      <c r="N309">
        <f t="shared" si="28"/>
        <v>1</v>
      </c>
      <c r="O309">
        <f t="shared" si="29"/>
        <v>0.1</v>
      </c>
    </row>
    <row r="310" spans="1:15">
      <c r="C310">
        <f>SUM(C2:C309)</f>
        <v>172.07612107669999</v>
      </c>
      <c r="N310">
        <f>SUM(N2:N309)</f>
        <v>1084</v>
      </c>
      <c r="O310">
        <f>SUM(O2:O309)</f>
        <v>185.59999999999965</v>
      </c>
    </row>
  </sheetData>
  <sortState ref="A2:I309">
    <sortCondition descending="1" ref="H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D22" sqref="D22:D29"/>
    </sheetView>
  </sheetViews>
  <sheetFormatPr defaultRowHeight="12.75"/>
  <sheetData>
    <row r="1" spans="1:3">
      <c r="A1">
        <v>67.75</v>
      </c>
      <c r="B1" s="30" t="s">
        <v>114</v>
      </c>
    </row>
    <row r="2" spans="1:3">
      <c r="A2" s="43" t="s">
        <v>115</v>
      </c>
      <c r="B2" s="30">
        <v>188</v>
      </c>
      <c r="C2" s="42" t="s">
        <v>116</v>
      </c>
    </row>
    <row r="3" spans="1:3">
      <c r="A3" s="43" t="s">
        <v>117</v>
      </c>
      <c r="B3">
        <v>1010</v>
      </c>
      <c r="C3" s="30" t="s">
        <v>116</v>
      </c>
    </row>
    <row r="5" spans="1:3">
      <c r="A5" s="30" t="s">
        <v>117</v>
      </c>
      <c r="B5">
        <v>136.9</v>
      </c>
      <c r="C5" s="30" t="s">
        <v>118</v>
      </c>
    </row>
    <row r="6" spans="1:3">
      <c r="A6" s="30" t="s">
        <v>115</v>
      </c>
      <c r="B6">
        <v>25.5</v>
      </c>
      <c r="C6" s="3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Summary</vt:lpstr>
      <vt:lpstr>Wet Pond Calcs</vt:lpstr>
      <vt:lpstr>Retention Calcs</vt:lpstr>
      <vt:lpstr>BC-4 Tadlock</vt:lpstr>
      <vt:lpstr>BC-13 Gemini Elem</vt:lpstr>
      <vt:lpstr>BC-14 Melbourne Shores</vt:lpstr>
      <vt:lpstr>BC-21 Long Point Park</vt:lpstr>
      <vt:lpstr>BC-22 Church Street</vt:lpstr>
      <vt:lpstr>BC-23 Church St Pond Clean Out</vt:lpstr>
      <vt:lpstr>BC-26 Street Sweeping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2011-10-18T19:57:49Z</cp:lastPrinted>
  <dcterms:created xsi:type="dcterms:W3CDTF">2006-03-30T19:10:57Z</dcterms:created>
  <dcterms:modified xsi:type="dcterms:W3CDTF">2011-10-18T19:58:38Z</dcterms:modified>
</cp:coreProperties>
</file>