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28635" windowHeight="12780"/>
  </bookViews>
  <sheets>
    <sheet name="Summary" sheetId="1" r:id="rId1"/>
    <sheet name="Wet Pond Calcs" sheetId="10" r:id="rId2"/>
    <sheet name="228595-1" sheetId="2" r:id="rId3"/>
    <sheet name="228620-1" sheetId="3" r:id="rId4"/>
    <sheet name="228615-1" sheetId="4" r:id="rId5"/>
    <sheet name="Street Sweeping" sheetId="5" r:id="rId6"/>
    <sheet name="228583-5 Pond 1" sheetId="6" r:id="rId7"/>
    <sheet name="228583-5 Pond 2" sheetId="7" r:id="rId8"/>
    <sheet name="228627-1 Pond 1" sheetId="8" r:id="rId9"/>
    <sheet name="228627-1 Pond 2" sheetId="9" r:id="rId10"/>
  </sheets>
  <calcPr calcId="125725"/>
</workbook>
</file>

<file path=xl/calcChain.xml><?xml version="1.0" encoding="utf-8"?>
<calcChain xmlns="http://schemas.openxmlformats.org/spreadsheetml/2006/main">
  <c r="A2" i="5"/>
  <c r="D34" i="10"/>
  <c r="B34"/>
  <c r="D27"/>
  <c r="B27"/>
  <c r="D20"/>
  <c r="B20"/>
  <c r="D13"/>
  <c r="B13"/>
  <c r="D6"/>
  <c r="B6"/>
  <c r="A3" i="5" l="1"/>
  <c r="A14" l="1"/>
  <c r="A15" s="1"/>
  <c r="K16" i="1" s="1"/>
  <c r="A10" i="5"/>
  <c r="A11" s="1"/>
  <c r="H16" i="1" s="1"/>
  <c r="F6" i="10"/>
  <c r="D5"/>
  <c r="B5"/>
  <c r="F5" s="1"/>
  <c r="D33"/>
  <c r="B33"/>
  <c r="D26"/>
  <c r="B26"/>
  <c r="F33" l="1"/>
  <c r="F34"/>
  <c r="F26"/>
  <c r="F27"/>
  <c r="F20"/>
  <c r="D19"/>
  <c r="B19"/>
  <c r="F19" s="1"/>
  <c r="D12"/>
  <c r="B12"/>
  <c r="F12" l="1"/>
  <c r="F13"/>
  <c r="I20" i="1" l="1"/>
  <c r="K20" s="1"/>
  <c r="F20"/>
  <c r="H20" s="1"/>
  <c r="E20"/>
  <c r="C56" i="9"/>
  <c r="N56"/>
  <c r="O56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N2"/>
  <c r="M2"/>
  <c r="O2" s="1"/>
  <c r="L2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J14"/>
  <c r="I14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J2"/>
  <c r="I2"/>
  <c r="I19" i="1"/>
  <c r="K19" s="1"/>
  <c r="F19"/>
  <c r="H19" s="1"/>
  <c r="E19"/>
  <c r="C74" i="8"/>
  <c r="N74"/>
  <c r="O74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N2"/>
  <c r="M2"/>
  <c r="O2" s="1"/>
  <c r="L2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I59"/>
  <c r="J59"/>
  <c r="I60"/>
  <c r="J60"/>
  <c r="I61"/>
  <c r="J61"/>
  <c r="I62"/>
  <c r="J62"/>
  <c r="I63"/>
  <c r="J63"/>
  <c r="I64"/>
  <c r="J64"/>
  <c r="I65"/>
  <c r="J65"/>
  <c r="I66"/>
  <c r="J66"/>
  <c r="I67"/>
  <c r="J67"/>
  <c r="I68"/>
  <c r="J68"/>
  <c r="I69"/>
  <c r="J69"/>
  <c r="I70"/>
  <c r="J70"/>
  <c r="I71"/>
  <c r="J71"/>
  <c r="I72"/>
  <c r="J72"/>
  <c r="I73"/>
  <c r="J73"/>
  <c r="J23"/>
  <c r="I23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J2"/>
  <c r="I2"/>
  <c r="I18" i="1"/>
  <c r="K18" s="1"/>
  <c r="F18"/>
  <c r="H18" s="1"/>
  <c r="E18"/>
  <c r="C21" i="7"/>
  <c r="N21"/>
  <c r="O21"/>
  <c r="O3"/>
  <c r="O4"/>
  <c r="O5"/>
  <c r="O6"/>
  <c r="O7"/>
  <c r="O8"/>
  <c r="O9"/>
  <c r="O10"/>
  <c r="O11"/>
  <c r="O12"/>
  <c r="O13"/>
  <c r="O14"/>
  <c r="O15"/>
  <c r="O16"/>
  <c r="O17"/>
  <c r="O18"/>
  <c r="O19"/>
  <c r="O20"/>
  <c r="N3"/>
  <c r="N4"/>
  <c r="N5"/>
  <c r="N6"/>
  <c r="N7"/>
  <c r="N8"/>
  <c r="N9"/>
  <c r="N10"/>
  <c r="N11"/>
  <c r="N12"/>
  <c r="N13"/>
  <c r="N14"/>
  <c r="N15"/>
  <c r="N16"/>
  <c r="N17"/>
  <c r="N18"/>
  <c r="N19"/>
  <c r="N20"/>
  <c r="M3"/>
  <c r="M4"/>
  <c r="M5"/>
  <c r="M6"/>
  <c r="M7"/>
  <c r="M8"/>
  <c r="M9"/>
  <c r="M10"/>
  <c r="M11"/>
  <c r="M12"/>
  <c r="M13"/>
  <c r="M14"/>
  <c r="M15"/>
  <c r="M16"/>
  <c r="M17"/>
  <c r="M18"/>
  <c r="M19"/>
  <c r="M20"/>
  <c r="L3"/>
  <c r="L4"/>
  <c r="L5"/>
  <c r="L6"/>
  <c r="L7"/>
  <c r="L8"/>
  <c r="L9"/>
  <c r="L10"/>
  <c r="L11"/>
  <c r="L12"/>
  <c r="L13"/>
  <c r="L14"/>
  <c r="L15"/>
  <c r="L16"/>
  <c r="L17"/>
  <c r="L18"/>
  <c r="L19"/>
  <c r="L20"/>
  <c r="M2"/>
  <c r="N2" s="1"/>
  <c r="L2"/>
  <c r="J19"/>
  <c r="I19"/>
  <c r="J18"/>
  <c r="I18"/>
  <c r="J16"/>
  <c r="I16"/>
  <c r="J14"/>
  <c r="I14"/>
  <c r="J10"/>
  <c r="I10"/>
  <c r="J8"/>
  <c r="I8"/>
  <c r="J7"/>
  <c r="I7"/>
  <c r="J20"/>
  <c r="I20"/>
  <c r="J17"/>
  <c r="I17"/>
  <c r="J15"/>
  <c r="I15"/>
  <c r="J13"/>
  <c r="I13"/>
  <c r="J12"/>
  <c r="I12"/>
  <c r="J11"/>
  <c r="I11"/>
  <c r="J9"/>
  <c r="I9"/>
  <c r="J6"/>
  <c r="I6"/>
  <c r="J5"/>
  <c r="I5"/>
  <c r="J4"/>
  <c r="I4"/>
  <c r="J3"/>
  <c r="I3"/>
  <c r="J2"/>
  <c r="I2"/>
  <c r="I17" i="1"/>
  <c r="K17" s="1"/>
  <c r="F17"/>
  <c r="H17" s="1"/>
  <c r="E17"/>
  <c r="C46" i="6"/>
  <c r="N46"/>
  <c r="O46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M2"/>
  <c r="N2" s="1"/>
  <c r="L2"/>
  <c r="J43"/>
  <c r="I43"/>
  <c r="J37"/>
  <c r="I37"/>
  <c r="J36"/>
  <c r="I36"/>
  <c r="J29"/>
  <c r="I29"/>
  <c r="J28"/>
  <c r="I28"/>
  <c r="J27"/>
  <c r="I27"/>
  <c r="J26"/>
  <c r="I26"/>
  <c r="J18"/>
  <c r="I18"/>
  <c r="J15"/>
  <c r="I15"/>
  <c r="J12"/>
  <c r="I12"/>
  <c r="J9"/>
  <c r="I9"/>
  <c r="J8"/>
  <c r="I8"/>
  <c r="J45"/>
  <c r="I45"/>
  <c r="J44"/>
  <c r="I44"/>
  <c r="J42"/>
  <c r="I42"/>
  <c r="J41"/>
  <c r="I41"/>
  <c r="J40"/>
  <c r="I40"/>
  <c r="J39"/>
  <c r="I39"/>
  <c r="J38"/>
  <c r="I38"/>
  <c r="J35"/>
  <c r="I35"/>
  <c r="J34"/>
  <c r="I34"/>
  <c r="J33"/>
  <c r="I33"/>
  <c r="J32"/>
  <c r="I32"/>
  <c r="J31"/>
  <c r="I31"/>
  <c r="J30"/>
  <c r="I30"/>
  <c r="J25"/>
  <c r="I25"/>
  <c r="J24"/>
  <c r="I24"/>
  <c r="J23"/>
  <c r="I23"/>
  <c r="J22"/>
  <c r="I22"/>
  <c r="J21"/>
  <c r="I21"/>
  <c r="J20"/>
  <c r="I20"/>
  <c r="J19"/>
  <c r="I19"/>
  <c r="J17"/>
  <c r="I17"/>
  <c r="J16"/>
  <c r="I16"/>
  <c r="J14"/>
  <c r="I14"/>
  <c r="J13"/>
  <c r="I13"/>
  <c r="J11"/>
  <c r="I11"/>
  <c r="J10"/>
  <c r="I10"/>
  <c r="J7"/>
  <c r="I7"/>
  <c r="J6"/>
  <c r="I6"/>
  <c r="J5"/>
  <c r="I5"/>
  <c r="J4"/>
  <c r="I4"/>
  <c r="J3"/>
  <c r="I3"/>
  <c r="J2"/>
  <c r="I2"/>
  <c r="I15" i="1"/>
  <c r="K15" s="1"/>
  <c r="F15"/>
  <c r="H15" s="1"/>
  <c r="E15"/>
  <c r="C270" i="4"/>
  <c r="N270"/>
  <c r="O270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149"/>
  <c r="O150"/>
  <c r="O151"/>
  <c r="O152"/>
  <c r="O153"/>
  <c r="O154"/>
  <c r="O155"/>
  <c r="O156"/>
  <c r="O157"/>
  <c r="O158"/>
  <c r="O159"/>
  <c r="O160"/>
  <c r="O161"/>
  <c r="O162"/>
  <c r="O163"/>
  <c r="O164"/>
  <c r="O165"/>
  <c r="O166"/>
  <c r="O167"/>
  <c r="O168"/>
  <c r="O169"/>
  <c r="O170"/>
  <c r="O171"/>
  <c r="O172"/>
  <c r="O173"/>
  <c r="O174"/>
  <c r="O175"/>
  <c r="O176"/>
  <c r="O177"/>
  <c r="O178"/>
  <c r="O179"/>
  <c r="O180"/>
  <c r="O181"/>
  <c r="O182"/>
  <c r="O183"/>
  <c r="O184"/>
  <c r="O185"/>
  <c r="O186"/>
  <c r="O187"/>
  <c r="O188"/>
  <c r="O189"/>
  <c r="O190"/>
  <c r="O191"/>
  <c r="O192"/>
  <c r="O193"/>
  <c r="O194"/>
  <c r="O195"/>
  <c r="O196"/>
  <c r="O197"/>
  <c r="O198"/>
  <c r="O199"/>
  <c r="O200"/>
  <c r="O201"/>
  <c r="O202"/>
  <c r="O203"/>
  <c r="O204"/>
  <c r="O205"/>
  <c r="O206"/>
  <c r="O207"/>
  <c r="O208"/>
  <c r="O209"/>
  <c r="O210"/>
  <c r="O211"/>
  <c r="O212"/>
  <c r="O213"/>
  <c r="O214"/>
  <c r="O215"/>
  <c r="O216"/>
  <c r="O217"/>
  <c r="O218"/>
  <c r="O219"/>
  <c r="O220"/>
  <c r="O221"/>
  <c r="O222"/>
  <c r="O223"/>
  <c r="O224"/>
  <c r="O225"/>
  <c r="O226"/>
  <c r="O227"/>
  <c r="O228"/>
  <c r="O229"/>
  <c r="O230"/>
  <c r="O231"/>
  <c r="O232"/>
  <c r="O233"/>
  <c r="O234"/>
  <c r="O235"/>
  <c r="O236"/>
  <c r="O237"/>
  <c r="O238"/>
  <c r="O239"/>
  <c r="O240"/>
  <c r="O241"/>
  <c r="O242"/>
  <c r="O243"/>
  <c r="O244"/>
  <c r="O245"/>
  <c r="O246"/>
  <c r="O247"/>
  <c r="O248"/>
  <c r="O249"/>
  <c r="O250"/>
  <c r="O251"/>
  <c r="O252"/>
  <c r="O253"/>
  <c r="O254"/>
  <c r="O255"/>
  <c r="O256"/>
  <c r="O257"/>
  <c r="O258"/>
  <c r="O259"/>
  <c r="O260"/>
  <c r="O261"/>
  <c r="O262"/>
  <c r="O263"/>
  <c r="O264"/>
  <c r="O265"/>
  <c r="O266"/>
  <c r="O267"/>
  <c r="O268"/>
  <c r="O269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M2"/>
  <c r="N2" s="1"/>
  <c r="L2"/>
  <c r="J268"/>
  <c r="I268"/>
  <c r="J264"/>
  <c r="I264"/>
  <c r="J262"/>
  <c r="I262"/>
  <c r="J260"/>
  <c r="I260"/>
  <c r="J257"/>
  <c r="I257"/>
  <c r="J255"/>
  <c r="I255"/>
  <c r="J254"/>
  <c r="I254"/>
  <c r="J250"/>
  <c r="I250"/>
  <c r="J247"/>
  <c r="I247"/>
  <c r="J241"/>
  <c r="I241"/>
  <c r="J238"/>
  <c r="I238"/>
  <c r="J225"/>
  <c r="I225"/>
  <c r="J219"/>
  <c r="I219"/>
  <c r="J218"/>
  <c r="I218"/>
  <c r="J216"/>
  <c r="I216"/>
  <c r="J215"/>
  <c r="I215"/>
  <c r="J206"/>
  <c r="I206"/>
  <c r="J202"/>
  <c r="I202"/>
  <c r="J201"/>
  <c r="I201"/>
  <c r="J199"/>
  <c r="I199"/>
  <c r="J195"/>
  <c r="I195"/>
  <c r="J188"/>
  <c r="I188"/>
  <c r="J187"/>
  <c r="I187"/>
  <c r="J184"/>
  <c r="I184"/>
  <c r="J183"/>
  <c r="I183"/>
  <c r="J180"/>
  <c r="I180"/>
  <c r="J179"/>
  <c r="I179"/>
  <c r="J175"/>
  <c r="I175"/>
  <c r="J172"/>
  <c r="I172"/>
  <c r="J171"/>
  <c r="I171"/>
  <c r="J167"/>
  <c r="I167"/>
  <c r="J164"/>
  <c r="I164"/>
  <c r="J161"/>
  <c r="I161"/>
  <c r="J159"/>
  <c r="I159"/>
  <c r="J157"/>
  <c r="I157"/>
  <c r="J155"/>
  <c r="I155"/>
  <c r="J153"/>
  <c r="I153"/>
  <c r="J151"/>
  <c r="I151"/>
  <c r="J149"/>
  <c r="I149"/>
  <c r="J147"/>
  <c r="I147"/>
  <c r="J146"/>
  <c r="I146"/>
  <c r="J143"/>
  <c r="I143"/>
  <c r="J142"/>
  <c r="I142"/>
  <c r="J139"/>
  <c r="I139"/>
  <c r="J133"/>
  <c r="I133"/>
  <c r="J130"/>
  <c r="I130"/>
  <c r="J124"/>
  <c r="I124"/>
  <c r="J123"/>
  <c r="I123"/>
  <c r="J122"/>
  <c r="I122"/>
  <c r="J119"/>
  <c r="I119"/>
  <c r="J114"/>
  <c r="I114"/>
  <c r="J112"/>
  <c r="I112"/>
  <c r="J109"/>
  <c r="I109"/>
  <c r="J107"/>
  <c r="I107"/>
  <c r="J105"/>
  <c r="I105"/>
  <c r="J101"/>
  <c r="I101"/>
  <c r="J97"/>
  <c r="I97"/>
  <c r="J94"/>
  <c r="I94"/>
  <c r="J91"/>
  <c r="I91"/>
  <c r="J84"/>
  <c r="I84"/>
  <c r="J82"/>
  <c r="I82"/>
  <c r="J77"/>
  <c r="I77"/>
  <c r="J75"/>
  <c r="I75"/>
  <c r="J73"/>
  <c r="I73"/>
  <c r="J68"/>
  <c r="I68"/>
  <c r="J59"/>
  <c r="I59"/>
  <c r="J55"/>
  <c r="I55"/>
  <c r="J51"/>
  <c r="I51"/>
  <c r="J49"/>
  <c r="I49"/>
  <c r="J45"/>
  <c r="I45"/>
  <c r="J44"/>
  <c r="I44"/>
  <c r="J43"/>
  <c r="I43"/>
  <c r="J39"/>
  <c r="I39"/>
  <c r="J38"/>
  <c r="I38"/>
  <c r="J34"/>
  <c r="I34"/>
  <c r="J32"/>
  <c r="I32"/>
  <c r="J22"/>
  <c r="I22"/>
  <c r="J30"/>
  <c r="I30"/>
  <c r="J28"/>
  <c r="I28"/>
  <c r="J24"/>
  <c r="I24"/>
  <c r="J23"/>
  <c r="I23"/>
  <c r="J21"/>
  <c r="I21"/>
  <c r="J19"/>
  <c r="I19"/>
  <c r="J17"/>
  <c r="I17"/>
  <c r="J16"/>
  <c r="I16"/>
  <c r="J10"/>
  <c r="I10"/>
  <c r="J9"/>
  <c r="I9"/>
  <c r="J8"/>
  <c r="I8"/>
  <c r="J7"/>
  <c r="I7"/>
  <c r="J5"/>
  <c r="I5"/>
  <c r="J269"/>
  <c r="I269"/>
  <c r="J267"/>
  <c r="I267"/>
  <c r="J266"/>
  <c r="I266"/>
  <c r="J265"/>
  <c r="I265"/>
  <c r="J263"/>
  <c r="I263"/>
  <c r="J261"/>
  <c r="I261"/>
  <c r="J259"/>
  <c r="I259"/>
  <c r="J258"/>
  <c r="I258"/>
  <c r="J256"/>
  <c r="I256"/>
  <c r="J253"/>
  <c r="I253"/>
  <c r="J252"/>
  <c r="I252"/>
  <c r="J251"/>
  <c r="I251"/>
  <c r="J249"/>
  <c r="I249"/>
  <c r="J248"/>
  <c r="I248"/>
  <c r="J246"/>
  <c r="I246"/>
  <c r="J245"/>
  <c r="I245"/>
  <c r="J244"/>
  <c r="I244"/>
  <c r="J243"/>
  <c r="I243"/>
  <c r="J242"/>
  <c r="I242"/>
  <c r="J240"/>
  <c r="I240"/>
  <c r="J239"/>
  <c r="I239"/>
  <c r="J237"/>
  <c r="I237"/>
  <c r="J236"/>
  <c r="I236"/>
  <c r="J235"/>
  <c r="I235"/>
  <c r="J234"/>
  <c r="I234"/>
  <c r="J233"/>
  <c r="I233"/>
  <c r="J232"/>
  <c r="I232"/>
  <c r="J231"/>
  <c r="I231"/>
  <c r="J230"/>
  <c r="I230"/>
  <c r="J229"/>
  <c r="I229"/>
  <c r="J228"/>
  <c r="I228"/>
  <c r="J227"/>
  <c r="I227"/>
  <c r="J226"/>
  <c r="I226"/>
  <c r="J224"/>
  <c r="I224"/>
  <c r="J223"/>
  <c r="I223"/>
  <c r="J222"/>
  <c r="I222"/>
  <c r="J221"/>
  <c r="I221"/>
  <c r="J220"/>
  <c r="I220"/>
  <c r="J217"/>
  <c r="I217"/>
  <c r="J214"/>
  <c r="I214"/>
  <c r="J213"/>
  <c r="I213"/>
  <c r="J212"/>
  <c r="I212"/>
  <c r="J211"/>
  <c r="I211"/>
  <c r="J210"/>
  <c r="I210"/>
  <c r="J209"/>
  <c r="I209"/>
  <c r="J208"/>
  <c r="I208"/>
  <c r="J207"/>
  <c r="I207"/>
  <c r="J205"/>
  <c r="I205"/>
  <c r="J204"/>
  <c r="I204"/>
  <c r="J203"/>
  <c r="I203"/>
  <c r="J200"/>
  <c r="I200"/>
  <c r="J198"/>
  <c r="I198"/>
  <c r="J197"/>
  <c r="I197"/>
  <c r="J196"/>
  <c r="I196"/>
  <c r="J194"/>
  <c r="I194"/>
  <c r="J193"/>
  <c r="I193"/>
  <c r="J192"/>
  <c r="I192"/>
  <c r="J191"/>
  <c r="I191"/>
  <c r="J190"/>
  <c r="I190"/>
  <c r="J189"/>
  <c r="I189"/>
  <c r="J186"/>
  <c r="I186"/>
  <c r="J185"/>
  <c r="I185"/>
  <c r="J182"/>
  <c r="I182"/>
  <c r="J181"/>
  <c r="I181"/>
  <c r="J178"/>
  <c r="I178"/>
  <c r="J177"/>
  <c r="I177"/>
  <c r="J176"/>
  <c r="I176"/>
  <c r="J174"/>
  <c r="I174"/>
  <c r="J173"/>
  <c r="I173"/>
  <c r="J170"/>
  <c r="I170"/>
  <c r="J169"/>
  <c r="I169"/>
  <c r="J168"/>
  <c r="I168"/>
  <c r="J166"/>
  <c r="I166"/>
  <c r="J165"/>
  <c r="I165"/>
  <c r="J163"/>
  <c r="I163"/>
  <c r="J162"/>
  <c r="I162"/>
  <c r="J160"/>
  <c r="I160"/>
  <c r="J158"/>
  <c r="I158"/>
  <c r="J156"/>
  <c r="I156"/>
  <c r="J154"/>
  <c r="I154"/>
  <c r="J152"/>
  <c r="I152"/>
  <c r="J150"/>
  <c r="I150"/>
  <c r="J148"/>
  <c r="I148"/>
  <c r="J145"/>
  <c r="I145"/>
  <c r="J144"/>
  <c r="I144"/>
  <c r="J141"/>
  <c r="I141"/>
  <c r="J140"/>
  <c r="I140"/>
  <c r="J138"/>
  <c r="I138"/>
  <c r="J137"/>
  <c r="I137"/>
  <c r="J136"/>
  <c r="I136"/>
  <c r="J135"/>
  <c r="I135"/>
  <c r="J134"/>
  <c r="I134"/>
  <c r="J132"/>
  <c r="I132"/>
  <c r="J131"/>
  <c r="I131"/>
  <c r="J129"/>
  <c r="I129"/>
  <c r="J128"/>
  <c r="I128"/>
  <c r="J127"/>
  <c r="I127"/>
  <c r="J126"/>
  <c r="I126"/>
  <c r="J125"/>
  <c r="I125"/>
  <c r="J121"/>
  <c r="I121"/>
  <c r="J120"/>
  <c r="I120"/>
  <c r="J118"/>
  <c r="I118"/>
  <c r="J117"/>
  <c r="I117"/>
  <c r="J116"/>
  <c r="I116"/>
  <c r="J115"/>
  <c r="I115"/>
  <c r="J113"/>
  <c r="I113"/>
  <c r="J111"/>
  <c r="I111"/>
  <c r="J110"/>
  <c r="I110"/>
  <c r="J108"/>
  <c r="I108"/>
  <c r="J106"/>
  <c r="I106"/>
  <c r="J104"/>
  <c r="I104"/>
  <c r="J103"/>
  <c r="I103"/>
  <c r="J102"/>
  <c r="I102"/>
  <c r="J100"/>
  <c r="I100"/>
  <c r="J99"/>
  <c r="I99"/>
  <c r="J98"/>
  <c r="I98"/>
  <c r="J96"/>
  <c r="I96"/>
  <c r="J95"/>
  <c r="I95"/>
  <c r="J93"/>
  <c r="I93"/>
  <c r="J92"/>
  <c r="I92"/>
  <c r="J90"/>
  <c r="I90"/>
  <c r="J89"/>
  <c r="I89"/>
  <c r="J88"/>
  <c r="I88"/>
  <c r="J87"/>
  <c r="I87"/>
  <c r="J86"/>
  <c r="I86"/>
  <c r="J85"/>
  <c r="I85"/>
  <c r="J83"/>
  <c r="I83"/>
  <c r="J81"/>
  <c r="I81"/>
  <c r="J80"/>
  <c r="I80"/>
  <c r="J79"/>
  <c r="I79"/>
  <c r="J78"/>
  <c r="I78"/>
  <c r="J76"/>
  <c r="I76"/>
  <c r="J74"/>
  <c r="I74"/>
  <c r="J72"/>
  <c r="I72"/>
  <c r="J71"/>
  <c r="I71"/>
  <c r="J70"/>
  <c r="I70"/>
  <c r="J69"/>
  <c r="I69"/>
  <c r="J67"/>
  <c r="I67"/>
  <c r="J66"/>
  <c r="I66"/>
  <c r="J65"/>
  <c r="I65"/>
  <c r="J64"/>
  <c r="I64"/>
  <c r="J63"/>
  <c r="I63"/>
  <c r="J62"/>
  <c r="I62"/>
  <c r="J61"/>
  <c r="I61"/>
  <c r="J60"/>
  <c r="I60"/>
  <c r="J58"/>
  <c r="I58"/>
  <c r="J57"/>
  <c r="I57"/>
  <c r="J56"/>
  <c r="I56"/>
  <c r="J54"/>
  <c r="I54"/>
  <c r="J53"/>
  <c r="I53"/>
  <c r="J52"/>
  <c r="I52"/>
  <c r="J50"/>
  <c r="I50"/>
  <c r="J48"/>
  <c r="I48"/>
  <c r="J47"/>
  <c r="I47"/>
  <c r="J46"/>
  <c r="I46"/>
  <c r="J42"/>
  <c r="I42"/>
  <c r="J41"/>
  <c r="I41"/>
  <c r="J40"/>
  <c r="I40"/>
  <c r="J37"/>
  <c r="I37"/>
  <c r="J36"/>
  <c r="I36"/>
  <c r="J35"/>
  <c r="I35"/>
  <c r="J33"/>
  <c r="I33"/>
  <c r="J31"/>
  <c r="I31"/>
  <c r="J29"/>
  <c r="I29"/>
  <c r="J27"/>
  <c r="I27"/>
  <c r="J26"/>
  <c r="I26"/>
  <c r="J25"/>
  <c r="I25"/>
  <c r="J20"/>
  <c r="I20"/>
  <c r="J18"/>
  <c r="I18"/>
  <c r="J15"/>
  <c r="I15"/>
  <c r="J14"/>
  <c r="I14"/>
  <c r="J13"/>
  <c r="I13"/>
  <c r="J12"/>
  <c r="I12"/>
  <c r="J11"/>
  <c r="I11"/>
  <c r="J6"/>
  <c r="I6"/>
  <c r="J4"/>
  <c r="I4"/>
  <c r="J3"/>
  <c r="I3"/>
  <c r="J2"/>
  <c r="I2"/>
  <c r="I14" i="1"/>
  <c r="K14" s="1"/>
  <c r="F14"/>
  <c r="H14" s="1"/>
  <c r="E14"/>
  <c r="C4" i="3"/>
  <c r="N4"/>
  <c r="O4"/>
  <c r="O3"/>
  <c r="N3"/>
  <c r="M3"/>
  <c r="L3"/>
  <c r="M2"/>
  <c r="N2" s="1"/>
  <c r="L2"/>
  <c r="J3"/>
  <c r="I3"/>
  <c r="J2"/>
  <c r="I2"/>
  <c r="I13" i="1"/>
  <c r="K13" s="1"/>
  <c r="F13"/>
  <c r="H13" s="1"/>
  <c r="H25" s="1"/>
  <c r="E13"/>
  <c r="C87" i="2"/>
  <c r="N87"/>
  <c r="O87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M2"/>
  <c r="N2" s="1"/>
  <c r="L2"/>
  <c r="J85"/>
  <c r="I85"/>
  <c r="J84"/>
  <c r="I84"/>
  <c r="J81"/>
  <c r="I81"/>
  <c r="J77"/>
  <c r="I77"/>
  <c r="J76"/>
  <c r="I76"/>
  <c r="J75"/>
  <c r="I75"/>
  <c r="J74"/>
  <c r="I74"/>
  <c r="J73"/>
  <c r="I73"/>
  <c r="J64"/>
  <c r="I64"/>
  <c r="J48"/>
  <c r="I48"/>
  <c r="J33"/>
  <c r="I33"/>
  <c r="J32"/>
  <c r="I32"/>
  <c r="J18"/>
  <c r="I18"/>
  <c r="J13"/>
  <c r="I13"/>
  <c r="J9"/>
  <c r="I9"/>
  <c r="J3"/>
  <c r="I3"/>
  <c r="J86"/>
  <c r="I86"/>
  <c r="J83"/>
  <c r="I83"/>
  <c r="J82"/>
  <c r="I82"/>
  <c r="J80"/>
  <c r="I80"/>
  <c r="J79"/>
  <c r="I79"/>
  <c r="J78"/>
  <c r="I78"/>
  <c r="J72"/>
  <c r="I72"/>
  <c r="J71"/>
  <c r="I71"/>
  <c r="J70"/>
  <c r="I70"/>
  <c r="J69"/>
  <c r="I69"/>
  <c r="J68"/>
  <c r="I68"/>
  <c r="J67"/>
  <c r="I67"/>
  <c r="J66"/>
  <c r="I66"/>
  <c r="J65"/>
  <c r="I65"/>
  <c r="J63"/>
  <c r="I63"/>
  <c r="J62"/>
  <c r="I62"/>
  <c r="J61"/>
  <c r="I61"/>
  <c r="J60"/>
  <c r="I60"/>
  <c r="J59"/>
  <c r="I59"/>
  <c r="J58"/>
  <c r="I58"/>
  <c r="J57"/>
  <c r="I57"/>
  <c r="J56"/>
  <c r="I56"/>
  <c r="J55"/>
  <c r="I55"/>
  <c r="J54"/>
  <c r="I54"/>
  <c r="J53"/>
  <c r="I53"/>
  <c r="J52"/>
  <c r="I52"/>
  <c r="J51"/>
  <c r="I51"/>
  <c r="J50"/>
  <c r="I50"/>
  <c r="J49"/>
  <c r="I49"/>
  <c r="J47"/>
  <c r="I47"/>
  <c r="J46"/>
  <c r="I46"/>
  <c r="J45"/>
  <c r="I45"/>
  <c r="J44"/>
  <c r="I44"/>
  <c r="J43"/>
  <c r="I43"/>
  <c r="J42"/>
  <c r="I42"/>
  <c r="J41"/>
  <c r="I41"/>
  <c r="J40"/>
  <c r="I40"/>
  <c r="J39"/>
  <c r="I39"/>
  <c r="J38"/>
  <c r="I38"/>
  <c r="J37"/>
  <c r="I37"/>
  <c r="J36"/>
  <c r="I36"/>
  <c r="J35"/>
  <c r="I35"/>
  <c r="J34"/>
  <c r="I34"/>
  <c r="J31"/>
  <c r="I31"/>
  <c r="J30"/>
  <c r="I30"/>
  <c r="J29"/>
  <c r="I29"/>
  <c r="J28"/>
  <c r="I28"/>
  <c r="J27"/>
  <c r="I27"/>
  <c r="J26"/>
  <c r="I26"/>
  <c r="J25"/>
  <c r="I25"/>
  <c r="J24"/>
  <c r="I24"/>
  <c r="J23"/>
  <c r="I23"/>
  <c r="J22"/>
  <c r="I22"/>
  <c r="J21"/>
  <c r="I21"/>
  <c r="J20"/>
  <c r="I20"/>
  <c r="J19"/>
  <c r="I19"/>
  <c r="J17"/>
  <c r="I17"/>
  <c r="J16"/>
  <c r="I16"/>
  <c r="J15"/>
  <c r="I15"/>
  <c r="J14"/>
  <c r="I14"/>
  <c r="J12"/>
  <c r="I12"/>
  <c r="J11"/>
  <c r="I11"/>
  <c r="J10"/>
  <c r="I10"/>
  <c r="J8"/>
  <c r="I8"/>
  <c r="J7"/>
  <c r="I7"/>
  <c r="J6"/>
  <c r="I6"/>
  <c r="J5"/>
  <c r="I5"/>
  <c r="J4"/>
  <c r="I4"/>
  <c r="J2"/>
  <c r="I2"/>
  <c r="K25" i="1" l="1"/>
  <c r="O2" i="7"/>
  <c r="O2" i="6"/>
  <c r="O2" i="4"/>
  <c r="O2" i="3"/>
  <c r="O2" i="2"/>
</calcChain>
</file>

<file path=xl/sharedStrings.xml><?xml version="1.0" encoding="utf-8"?>
<sst xmlns="http://schemas.openxmlformats.org/spreadsheetml/2006/main" count="856" uniqueCount="121">
  <si>
    <t>Project Number</t>
  </si>
  <si>
    <t>Project Name</t>
  </si>
  <si>
    <t>Project Zone</t>
  </si>
  <si>
    <t>Treated Acres</t>
  </si>
  <si>
    <t>FM# 230279-1</t>
  </si>
  <si>
    <t>SEB</t>
  </si>
  <si>
    <t>FM# 230108-1 (Pond 1)</t>
  </si>
  <si>
    <t>FM# 230108-1 (Pond 2)</t>
  </si>
  <si>
    <t>FM# 230108-1 (Pond 3)</t>
  </si>
  <si>
    <t>FM# 228595-1 (Basin 4B)</t>
  </si>
  <si>
    <t>FM# 228620-1</t>
  </si>
  <si>
    <t>FM# 228615-1</t>
  </si>
  <si>
    <t>B</t>
  </si>
  <si>
    <t>FDOT4 Street Sweeping</t>
  </si>
  <si>
    <t>SEB and B</t>
  </si>
  <si>
    <t>FM# 228583-5 (Pond 1)</t>
  </si>
  <si>
    <t>FM# 228583-5 (Pond 2)</t>
  </si>
  <si>
    <t>FM# 228627-1 (Pond 1)</t>
  </si>
  <si>
    <t>FM# 228627-1 (Pond 2)</t>
  </si>
  <si>
    <t>Project Type</t>
  </si>
  <si>
    <t>FDOT4-1</t>
  </si>
  <si>
    <t>FDOT4-2</t>
  </si>
  <si>
    <t>FDOT4-3</t>
  </si>
  <si>
    <t>FDOT4-4</t>
  </si>
  <si>
    <t>FDOT4-5</t>
  </si>
  <si>
    <t>FDOT4-6</t>
  </si>
  <si>
    <t>FDOT4-7</t>
  </si>
  <si>
    <t>FDOT4-8</t>
  </si>
  <si>
    <t>FDOT4-9</t>
  </si>
  <si>
    <t>FDOT4-10</t>
  </si>
  <si>
    <t>FDOT4-11</t>
  </si>
  <si>
    <t>FDOT4-12</t>
  </si>
  <si>
    <t>FDOT4-13</t>
  </si>
  <si>
    <t>FDOT4-14</t>
  </si>
  <si>
    <t>FDOT4-15</t>
  </si>
  <si>
    <t>FDOT4-16</t>
  </si>
  <si>
    <t>FDOT4-17</t>
  </si>
  <si>
    <t>FDOT4-18</t>
  </si>
  <si>
    <t>FDOT4-19</t>
  </si>
  <si>
    <t>FDOT4-20</t>
  </si>
  <si>
    <t>FDOT4-21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</si>
  <si>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</si>
  <si>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</si>
  <si>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</si>
  <si>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</si>
  <si>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</si>
  <si>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</si>
  <si>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outside model boundary</t>
  </si>
  <si>
    <t>TN (lbs/yr)</t>
  </si>
  <si>
    <t>TP (lbs/yr)</t>
  </si>
  <si>
    <t>Total Credit</t>
  </si>
  <si>
    <t>LUCODE</t>
  </si>
  <si>
    <t>MEAN_ANNUA</t>
  </si>
  <si>
    <t>RO_C</t>
  </si>
  <si>
    <t>TN_MG_L</t>
  </si>
  <si>
    <t>TP_MG_L</t>
  </si>
  <si>
    <t>RO_VOL_M3</t>
  </si>
  <si>
    <t>GRID_CODE</t>
  </si>
  <si>
    <t>Acres</t>
  </si>
  <si>
    <t>FDOT D4</t>
  </si>
  <si>
    <t>Entity</t>
  </si>
  <si>
    <t>EMC TN</t>
  </si>
  <si>
    <t>EMC TP</t>
  </si>
  <si>
    <t>Annual Runoff (ac-ft)</t>
  </si>
  <si>
    <t>Annual Runoff (m3)</t>
  </si>
  <si>
    <t>TN Load (lbs/yr)</t>
  </si>
  <si>
    <t>TP Load (lbs/yr)</t>
  </si>
  <si>
    <t>N/A</t>
  </si>
  <si>
    <t>Dry detention pond</t>
  </si>
  <si>
    <t>Wet detention pond</t>
  </si>
  <si>
    <t>100% on-site retention</t>
  </si>
  <si>
    <t>2nd generation baffle box</t>
  </si>
  <si>
    <t>Street Sweeping</t>
  </si>
  <si>
    <t>Pond 1</t>
  </si>
  <si>
    <t>Provided</t>
  </si>
  <si>
    <t>Required</t>
  </si>
  <si>
    <t>Difference</t>
  </si>
  <si>
    <t>volume</t>
  </si>
  <si>
    <t>ac-ft</t>
  </si>
  <si>
    <t>residence time</t>
  </si>
  <si>
    <t>days</t>
  </si>
  <si>
    <t>TN efficiency</t>
  </si>
  <si>
    <t>TP efficiency</t>
  </si>
  <si>
    <t>Pond 2</t>
  </si>
  <si>
    <t>waiting on information</t>
  </si>
  <si>
    <t>FM# 230132-1 (System 1)</t>
  </si>
  <si>
    <t>FM# 230132-1 (System 2)</t>
  </si>
  <si>
    <t>FM# 230132-1 (System 3)</t>
  </si>
  <si>
    <t>FM# 230132-1 (System 4)</t>
  </si>
  <si>
    <t>FM# 230132-1 (System 5)</t>
  </si>
  <si>
    <t>FM# 230132-1 (System 6)</t>
  </si>
  <si>
    <t>FM# 230132-1 (System 7)</t>
  </si>
  <si>
    <t>outside model boundary - in proposed area</t>
  </si>
  <si>
    <t>38.2%/2.0%</t>
  </si>
  <si>
    <t>66.4%/2.3%</t>
  </si>
  <si>
    <t>40.4%/0.4%</t>
  </si>
  <si>
    <t>70.0%/0.7%</t>
  </si>
  <si>
    <t>41.0%/1.0%</t>
  </si>
  <si>
    <t>71.5%/2.2%</t>
  </si>
  <si>
    <t>41.0%/4.8%</t>
  </si>
  <si>
    <t>71.5%/7.4%</t>
  </si>
  <si>
    <t>40.4%/4.2%</t>
  </si>
  <si>
    <t>70.0%/5.9%</t>
  </si>
  <si>
    <t>lbs/yr</t>
  </si>
  <si>
    <t>cy/yr</t>
  </si>
  <si>
    <t>kg/yr</t>
  </si>
  <si>
    <t>TP (mg/kg)</t>
  </si>
  <si>
    <t>TN (mg/kg)</t>
  </si>
  <si>
    <t>TN reduction</t>
  </si>
  <si>
    <t>mg/yr</t>
  </si>
  <si>
    <t>TP reduction</t>
  </si>
  <si>
    <t>From FSA study for street sweeping highway areas (median values)</t>
  </si>
  <si>
    <t>228595-1 (Basin 4B)</t>
  </si>
  <si>
    <t>228583-5 (Pond 1)</t>
  </si>
  <si>
    <t>228583-5 (Pond 2)</t>
  </si>
  <si>
    <t>228627-1 (Pond 1)</t>
  </si>
  <si>
    <t>228627-1 (Pond 2)</t>
  </si>
  <si>
    <t>Education Efforts</t>
  </si>
  <si>
    <t>Discontinuing Fertilizer</t>
  </si>
  <si>
    <t>Not quantified</t>
  </si>
  <si>
    <t>Pamphlets and Illicit Discharge Program</t>
  </si>
</sst>
</file>

<file path=xl/styles.xml><?xml version="1.0" encoding="utf-8"?>
<styleSheet xmlns="http://schemas.openxmlformats.org/spreadsheetml/2006/main">
  <numFmts count="6">
    <numFmt numFmtId="164" formatCode="0.000"/>
    <numFmt numFmtId="165" formatCode="0.0"/>
    <numFmt numFmtId="166" formatCode="0.00000000000"/>
    <numFmt numFmtId="167" formatCode="0.0000000000"/>
    <numFmt numFmtId="168" formatCode="0.0%"/>
    <numFmt numFmtId="169" formatCode="#,##0.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1" fillId="0" borderId="0" xfId="0" applyFont="1"/>
    <xf numFmtId="0" fontId="5" fillId="0" borderId="1" xfId="1" applyFont="1" applyFill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wrapText="1"/>
    </xf>
    <xf numFmtId="0" fontId="4" fillId="2" borderId="1" xfId="1" applyFont="1" applyFill="1" applyBorder="1" applyAlignment="1">
      <alignment horizontal="center" wrapText="1"/>
    </xf>
    <xf numFmtId="0" fontId="1" fillId="0" borderId="1" xfId="0" applyFont="1" applyBorder="1"/>
    <xf numFmtId="0" fontId="0" fillId="0" borderId="0" xfId="0" applyFont="1"/>
    <xf numFmtId="0" fontId="2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3" fontId="2" fillId="0" borderId="0" xfId="0" applyNumberFormat="1" applyFont="1" applyFill="1" applyBorder="1"/>
    <xf numFmtId="165" fontId="2" fillId="0" borderId="0" xfId="0" applyNumberFormat="1" applyFont="1"/>
    <xf numFmtId="0" fontId="6" fillId="0" borderId="1" xfId="1" applyFont="1" applyFill="1" applyBorder="1" applyAlignment="1">
      <alignment horizontal="center" vertical="top"/>
    </xf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64" fontId="0" fillId="0" borderId="0" xfId="0" applyNumberFormat="1"/>
    <xf numFmtId="1" fontId="0" fillId="0" borderId="0" xfId="0" applyNumberFormat="1" applyAlignment="1">
      <alignment horizontal="center" wrapText="1"/>
    </xf>
    <xf numFmtId="165" fontId="5" fillId="0" borderId="1" xfId="1" applyNumberFormat="1" applyFont="1" applyFill="1" applyBorder="1" applyAlignment="1">
      <alignment horizontal="center" vertical="top" wrapText="1"/>
    </xf>
    <xf numFmtId="168" fontId="1" fillId="0" borderId="1" xfId="0" applyNumberFormat="1" applyFont="1" applyBorder="1"/>
    <xf numFmtId="169" fontId="1" fillId="0" borderId="1" xfId="0" applyNumberFormat="1" applyFont="1" applyBorder="1"/>
    <xf numFmtId="168" fontId="0" fillId="0" borderId="0" xfId="0" applyNumberFormat="1"/>
    <xf numFmtId="0" fontId="2" fillId="0" borderId="0" xfId="0" applyFont="1"/>
    <xf numFmtId="0" fontId="1" fillId="0" borderId="1" xfId="0" applyFont="1" applyFill="1" applyBorder="1"/>
    <xf numFmtId="168" fontId="0" fillId="0" borderId="1" xfId="0" applyNumberFormat="1" applyFill="1" applyBorder="1" applyAlignment="1">
      <alignment horizontal="right"/>
    </xf>
    <xf numFmtId="169" fontId="1" fillId="0" borderId="1" xfId="0" applyNumberFormat="1" applyFont="1" applyFill="1" applyBorder="1"/>
    <xf numFmtId="165" fontId="6" fillId="0" borderId="1" xfId="1" applyNumberFormat="1" applyFont="1" applyFill="1" applyBorder="1" applyAlignment="1">
      <alignment horizontal="center" vertical="top" wrapText="1"/>
    </xf>
    <xf numFmtId="165" fontId="1" fillId="0" borderId="1" xfId="0" applyNumberFormat="1" applyFont="1" applyFill="1" applyBorder="1"/>
    <xf numFmtId="0" fontId="0" fillId="0" borderId="1" xfId="0" applyBorder="1" applyAlignment="1">
      <alignment horizontal="right"/>
    </xf>
    <xf numFmtId="0" fontId="6" fillId="0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top" wrapText="1"/>
    </xf>
    <xf numFmtId="0" fontId="6" fillId="3" borderId="1" xfId="1" applyFont="1" applyFill="1" applyBorder="1" applyAlignment="1">
      <alignment horizontal="center" vertical="top"/>
    </xf>
    <xf numFmtId="0" fontId="0" fillId="3" borderId="1" xfId="0" applyFill="1" applyBorder="1" applyAlignment="1">
      <alignment horizontal="right"/>
    </xf>
    <xf numFmtId="0" fontId="0" fillId="3" borderId="1" xfId="0" applyFill="1" applyBorder="1"/>
    <xf numFmtId="168" fontId="1" fillId="3" borderId="1" xfId="0" applyNumberFormat="1" applyFont="1" applyFill="1" applyBorder="1"/>
    <xf numFmtId="0" fontId="1" fillId="3" borderId="1" xfId="0" applyFont="1" applyFill="1" applyBorder="1"/>
    <xf numFmtId="169" fontId="1" fillId="3" borderId="1" xfId="0" applyNumberFormat="1" applyFont="1" applyFill="1" applyBorder="1"/>
    <xf numFmtId="2" fontId="5" fillId="0" borderId="2" xfId="1" applyNumberFormat="1" applyFont="1" applyFill="1" applyBorder="1" applyAlignment="1">
      <alignment horizontal="left" vertical="top" wrapText="1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3" fontId="6" fillId="0" borderId="1" xfId="0" applyNumberFormat="1" applyFont="1" applyFill="1" applyBorder="1" applyAlignment="1">
      <alignment horizontal="right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tabSelected="1" zoomScaleNormal="100" workbookViewId="0">
      <selection activeCell="F21" sqref="F21"/>
    </sheetView>
  </sheetViews>
  <sheetFormatPr defaultRowHeight="15"/>
  <cols>
    <col min="1" max="1" width="10.28515625" style="1" customWidth="1"/>
    <col min="2" max="2" width="24.140625" style="1" customWidth="1"/>
    <col min="3" max="3" width="24.28515625" style="1" bestFit="1" customWidth="1"/>
    <col min="4" max="4" width="9.42578125" style="1" bestFit="1" customWidth="1"/>
    <col min="5" max="5" width="9.85546875" style="1" customWidth="1"/>
    <col min="6" max="6" width="13.140625" style="1" customWidth="1"/>
    <col min="7" max="7" width="13.42578125" style="1" customWidth="1"/>
    <col min="8" max="8" width="11.7109375" style="1" customWidth="1"/>
    <col min="9" max="9" width="12.85546875" style="1" customWidth="1"/>
    <col min="10" max="10" width="12.140625" style="1" customWidth="1"/>
    <col min="11" max="11" width="11" style="1" customWidth="1"/>
    <col min="12" max="16384" width="9.140625" style="1"/>
  </cols>
  <sheetData>
    <row r="1" spans="1:12" ht="30">
      <c r="A1" s="5" t="s">
        <v>0</v>
      </c>
      <c r="B1" s="5" t="s">
        <v>1</v>
      </c>
      <c r="C1" s="5" t="s">
        <v>19</v>
      </c>
      <c r="D1" s="5" t="s">
        <v>2</v>
      </c>
      <c r="E1" s="5" t="s">
        <v>3</v>
      </c>
      <c r="F1" s="4" t="s">
        <v>41</v>
      </c>
      <c r="G1" s="4" t="s">
        <v>42</v>
      </c>
      <c r="H1" s="4" t="s">
        <v>43</v>
      </c>
      <c r="I1" s="4" t="s">
        <v>44</v>
      </c>
      <c r="J1" s="4" t="s">
        <v>45</v>
      </c>
      <c r="K1" s="4" t="s">
        <v>46</v>
      </c>
    </row>
    <row r="2" spans="1:12">
      <c r="A2" s="2" t="s">
        <v>20</v>
      </c>
      <c r="B2" s="2" t="s">
        <v>4</v>
      </c>
      <c r="C2" s="3" t="s">
        <v>68</v>
      </c>
      <c r="D2" s="2" t="s">
        <v>5</v>
      </c>
      <c r="E2" s="39" t="s">
        <v>47</v>
      </c>
      <c r="F2" s="40"/>
      <c r="G2" s="40"/>
      <c r="H2" s="40"/>
      <c r="I2" s="40"/>
      <c r="J2" s="40"/>
      <c r="K2" s="41"/>
    </row>
    <row r="3" spans="1:12">
      <c r="A3" s="2" t="s">
        <v>21</v>
      </c>
      <c r="B3" s="2" t="s">
        <v>6</v>
      </c>
      <c r="C3" s="3" t="s">
        <v>69</v>
      </c>
      <c r="D3" s="2" t="s">
        <v>5</v>
      </c>
      <c r="E3" s="39" t="s">
        <v>47</v>
      </c>
      <c r="F3" s="40"/>
      <c r="G3" s="40"/>
      <c r="H3" s="40"/>
      <c r="I3" s="40"/>
      <c r="J3" s="40"/>
      <c r="K3" s="41"/>
    </row>
    <row r="4" spans="1:12">
      <c r="A4" s="2" t="s">
        <v>22</v>
      </c>
      <c r="B4" s="2" t="s">
        <v>7</v>
      </c>
      <c r="C4" s="3" t="s">
        <v>69</v>
      </c>
      <c r="D4" s="2" t="s">
        <v>5</v>
      </c>
      <c r="E4" s="39" t="s">
        <v>47</v>
      </c>
      <c r="F4" s="40"/>
      <c r="G4" s="40"/>
      <c r="H4" s="40"/>
      <c r="I4" s="40"/>
      <c r="J4" s="40"/>
      <c r="K4" s="41"/>
    </row>
    <row r="5" spans="1:12">
      <c r="A5" s="2" t="s">
        <v>23</v>
      </c>
      <c r="B5" s="2" t="s">
        <v>8</v>
      </c>
      <c r="C5" s="3" t="s">
        <v>69</v>
      </c>
      <c r="D5" s="2" t="s">
        <v>5</v>
      </c>
      <c r="E5" s="39" t="s">
        <v>47</v>
      </c>
      <c r="F5" s="40"/>
      <c r="G5" s="40"/>
      <c r="H5" s="40"/>
      <c r="I5" s="40"/>
      <c r="J5" s="40"/>
      <c r="K5" s="41"/>
    </row>
    <row r="6" spans="1:12">
      <c r="A6" s="2" t="s">
        <v>24</v>
      </c>
      <c r="B6" s="2" t="s">
        <v>85</v>
      </c>
      <c r="C6" s="14" t="s">
        <v>68</v>
      </c>
      <c r="D6" s="2" t="s">
        <v>5</v>
      </c>
      <c r="E6" s="39" t="s">
        <v>92</v>
      </c>
      <c r="F6" s="40"/>
      <c r="G6" s="40"/>
      <c r="H6" s="40"/>
      <c r="I6" s="40"/>
      <c r="J6" s="40"/>
      <c r="K6" s="41"/>
    </row>
    <row r="7" spans="1:12" ht="15" customHeight="1">
      <c r="A7" s="2" t="s">
        <v>25</v>
      </c>
      <c r="B7" s="2" t="s">
        <v>86</v>
      </c>
      <c r="C7" s="14" t="s">
        <v>68</v>
      </c>
      <c r="D7" s="2" t="s">
        <v>5</v>
      </c>
      <c r="E7" s="39" t="s">
        <v>92</v>
      </c>
      <c r="F7" s="40"/>
      <c r="G7" s="40"/>
      <c r="H7" s="40"/>
      <c r="I7" s="40"/>
      <c r="J7" s="40"/>
      <c r="K7" s="41"/>
    </row>
    <row r="8" spans="1:12" ht="15" customHeight="1">
      <c r="A8" s="2" t="s">
        <v>26</v>
      </c>
      <c r="B8" s="2" t="s">
        <v>87</v>
      </c>
      <c r="C8" s="14" t="s">
        <v>68</v>
      </c>
      <c r="D8" s="2" t="s">
        <v>5</v>
      </c>
      <c r="E8" s="39" t="s">
        <v>92</v>
      </c>
      <c r="F8" s="40"/>
      <c r="G8" s="40"/>
      <c r="H8" s="40"/>
      <c r="I8" s="40"/>
      <c r="J8" s="40"/>
      <c r="K8" s="41"/>
    </row>
    <row r="9" spans="1:12" ht="15" customHeight="1">
      <c r="A9" s="2" t="s">
        <v>27</v>
      </c>
      <c r="B9" s="2" t="s">
        <v>88</v>
      </c>
      <c r="C9" s="14" t="s">
        <v>68</v>
      </c>
      <c r="D9" s="2" t="s">
        <v>5</v>
      </c>
      <c r="E9" s="39" t="s">
        <v>92</v>
      </c>
      <c r="F9" s="40"/>
      <c r="G9" s="40"/>
      <c r="H9" s="40"/>
      <c r="I9" s="40"/>
      <c r="J9" s="40"/>
      <c r="K9" s="41"/>
    </row>
    <row r="10" spans="1:12" ht="15" customHeight="1">
      <c r="A10" s="2" t="s">
        <v>28</v>
      </c>
      <c r="B10" s="2" t="s">
        <v>89</v>
      </c>
      <c r="C10" s="14" t="s">
        <v>69</v>
      </c>
      <c r="D10" s="2" t="s">
        <v>5</v>
      </c>
      <c r="E10" s="39" t="s">
        <v>92</v>
      </c>
      <c r="F10" s="40"/>
      <c r="G10" s="40"/>
      <c r="H10" s="40"/>
      <c r="I10" s="40"/>
      <c r="J10" s="40"/>
      <c r="K10" s="41"/>
    </row>
    <row r="11" spans="1:12" ht="15" customHeight="1">
      <c r="A11" s="2" t="s">
        <v>29</v>
      </c>
      <c r="B11" s="2" t="s">
        <v>90</v>
      </c>
      <c r="C11" s="14" t="s">
        <v>69</v>
      </c>
      <c r="D11" s="2" t="s">
        <v>5</v>
      </c>
      <c r="E11" s="39" t="s">
        <v>92</v>
      </c>
      <c r="F11" s="40"/>
      <c r="G11" s="40"/>
      <c r="H11" s="40"/>
      <c r="I11" s="40"/>
      <c r="J11" s="40"/>
      <c r="K11" s="41"/>
    </row>
    <row r="12" spans="1:12" ht="15" customHeight="1">
      <c r="A12" s="2" t="s">
        <v>30</v>
      </c>
      <c r="B12" s="2" t="s">
        <v>91</v>
      </c>
      <c r="C12" s="14" t="s">
        <v>70</v>
      </c>
      <c r="D12" s="2" t="s">
        <v>5</v>
      </c>
      <c r="E12" s="39" t="s">
        <v>92</v>
      </c>
      <c r="F12" s="40"/>
      <c r="G12" s="40"/>
      <c r="H12" s="40"/>
      <c r="I12" s="40"/>
      <c r="J12" s="40"/>
      <c r="K12" s="41"/>
    </row>
    <row r="13" spans="1:12">
      <c r="A13" s="2" t="s">
        <v>31</v>
      </c>
      <c r="B13" s="2" t="s">
        <v>9</v>
      </c>
      <c r="C13" s="14" t="s">
        <v>69</v>
      </c>
      <c r="D13" s="2" t="s">
        <v>5</v>
      </c>
      <c r="E13" s="20">
        <f>'228595-1'!C87</f>
        <v>57.642659287500003</v>
      </c>
      <c r="F13" s="25">
        <f>'228595-1'!N87</f>
        <v>412</v>
      </c>
      <c r="G13" s="26" t="s">
        <v>93</v>
      </c>
      <c r="H13" s="25">
        <f>ROUND(((F13/2)*'Wet Pond Calcs'!B5)+((F13/2)*'Wet Pond Calcs'!F5),0)</f>
        <v>83</v>
      </c>
      <c r="I13" s="25">
        <f>'228595-1'!O87</f>
        <v>87.099999999999952</v>
      </c>
      <c r="J13" s="26" t="s">
        <v>94</v>
      </c>
      <c r="K13" s="27">
        <f>((I13/2)*'Wet Pond Calcs'!B6)+((I13/2)*'Wet Pond Calcs'!F6)</f>
        <v>30.310799999999983</v>
      </c>
      <c r="L13"/>
    </row>
    <row r="14" spans="1:12">
      <c r="A14" s="2" t="s">
        <v>32</v>
      </c>
      <c r="B14" s="2" t="s">
        <v>10</v>
      </c>
      <c r="C14" s="3" t="s">
        <v>70</v>
      </c>
      <c r="D14" s="2" t="s">
        <v>5</v>
      </c>
      <c r="E14" s="20">
        <f>'228620-1'!C4</f>
        <v>2.1532255550000001</v>
      </c>
      <c r="F14" s="6">
        <f>'228620-1'!N4</f>
        <v>24</v>
      </c>
      <c r="G14" s="21">
        <v>1</v>
      </c>
      <c r="H14" s="6">
        <f t="shared" ref="H14:H15" si="0">ROUND(F14*G14,0)</f>
        <v>24</v>
      </c>
      <c r="I14" s="6">
        <f>'228620-1'!O4</f>
        <v>3.4</v>
      </c>
      <c r="J14" s="21">
        <v>1</v>
      </c>
      <c r="K14" s="22">
        <f t="shared" ref="K14:K15" si="1">ROUND(I14*J14,1)</f>
        <v>3.4</v>
      </c>
    </row>
    <row r="15" spans="1:12">
      <c r="A15" s="2" t="s">
        <v>33</v>
      </c>
      <c r="B15" s="2" t="s">
        <v>11</v>
      </c>
      <c r="C15" s="14" t="s">
        <v>71</v>
      </c>
      <c r="D15" s="2" t="s">
        <v>12</v>
      </c>
      <c r="E15" s="20">
        <f>'228615-1'!C270</f>
        <v>59.756588783800041</v>
      </c>
      <c r="F15" s="6">
        <f>'228615-1'!N270</f>
        <v>613</v>
      </c>
      <c r="G15" s="21">
        <v>0.1905</v>
      </c>
      <c r="H15" s="6">
        <f t="shared" si="0"/>
        <v>117</v>
      </c>
      <c r="I15" s="6">
        <f>'228615-1'!O270</f>
        <v>214.49999999999997</v>
      </c>
      <c r="J15" s="21">
        <v>0.155</v>
      </c>
      <c r="K15" s="22">
        <f t="shared" si="1"/>
        <v>33.200000000000003</v>
      </c>
    </row>
    <row r="16" spans="1:12">
      <c r="A16" s="2" t="s">
        <v>34</v>
      </c>
      <c r="B16" s="14" t="s">
        <v>13</v>
      </c>
      <c r="C16" s="14" t="s">
        <v>72</v>
      </c>
      <c r="D16" s="14" t="s">
        <v>14</v>
      </c>
      <c r="E16" s="20" t="s">
        <v>67</v>
      </c>
      <c r="F16" s="30" t="s">
        <v>67</v>
      </c>
      <c r="G16" s="30" t="s">
        <v>67</v>
      </c>
      <c r="H16" s="6">
        <f>ROUND('Street Sweeping'!A11,0)</f>
        <v>0</v>
      </c>
      <c r="I16" s="30" t="s">
        <v>67</v>
      </c>
      <c r="J16" s="30" t="s">
        <v>67</v>
      </c>
      <c r="K16" s="22">
        <f>ROUND('Street Sweeping'!A15,1)</f>
        <v>0.2</v>
      </c>
    </row>
    <row r="17" spans="1:12">
      <c r="A17" s="2" t="s">
        <v>35</v>
      </c>
      <c r="B17" s="2" t="s">
        <v>15</v>
      </c>
      <c r="C17" s="14" t="s">
        <v>69</v>
      </c>
      <c r="D17" s="2" t="s">
        <v>12</v>
      </c>
      <c r="E17" s="28">
        <f>'228583-5 Pond 1'!C46</f>
        <v>22.418301120800002</v>
      </c>
      <c r="F17" s="25">
        <f>'228583-5 Pond 1'!N46</f>
        <v>240</v>
      </c>
      <c r="G17" s="26" t="s">
        <v>95</v>
      </c>
      <c r="H17" s="25">
        <f>ROUND((((F17*2)/3)*'Wet Pond Calcs'!B12)+((F17/3)*'Wet Pond Calcs'!F12),0)</f>
        <v>65</v>
      </c>
      <c r="I17" s="25">
        <f>'228583-5 Pond 1'!O46</f>
        <v>87.300000000000011</v>
      </c>
      <c r="J17" s="26" t="s">
        <v>96</v>
      </c>
      <c r="K17" s="27">
        <f>(((I17*2)/3)*'Wet Pond Calcs'!B13)+((I17/3)*'Wet Pond Calcs'!F13)</f>
        <v>41.613</v>
      </c>
      <c r="L17"/>
    </row>
    <row r="18" spans="1:12">
      <c r="A18" s="2" t="s">
        <v>36</v>
      </c>
      <c r="B18" s="2" t="s">
        <v>16</v>
      </c>
      <c r="C18" s="14" t="s">
        <v>69</v>
      </c>
      <c r="D18" s="2" t="s">
        <v>12</v>
      </c>
      <c r="E18" s="20">
        <f>'228583-5 Pond 2'!C21</f>
        <v>11.8832146576</v>
      </c>
      <c r="F18" s="25">
        <f>'228583-5 Pond 2'!N21</f>
        <v>91</v>
      </c>
      <c r="G18" s="26" t="s">
        <v>97</v>
      </c>
      <c r="H18" s="25">
        <f>ROUND((((F18*2)/3)*'Wet Pond Calcs'!B19)+((F18/3)*'Wet Pond Calcs'!F19),0)</f>
        <v>25</v>
      </c>
      <c r="I18" s="29">
        <f>ROUND('228583-5 Pond 2'!O21,1)</f>
        <v>32</v>
      </c>
      <c r="J18" s="26" t="s">
        <v>98</v>
      </c>
      <c r="K18" s="27">
        <f>(((I18*2)/3)*'Wet Pond Calcs'!B20)+((I18/3)*'Wet Pond Calcs'!F20)</f>
        <v>15.797333333333333</v>
      </c>
      <c r="L18"/>
    </row>
    <row r="19" spans="1:12">
      <c r="A19" s="2" t="s">
        <v>37</v>
      </c>
      <c r="B19" s="2" t="s">
        <v>17</v>
      </c>
      <c r="C19" s="14" t="s">
        <v>69</v>
      </c>
      <c r="D19" s="2" t="s">
        <v>12</v>
      </c>
      <c r="E19" s="20">
        <f>'228627-1 Pond 1'!C74</f>
        <v>28.900804433600005</v>
      </c>
      <c r="F19" s="25">
        <f>'228627-1 Pond 1'!N74</f>
        <v>288</v>
      </c>
      <c r="G19" s="26" t="s">
        <v>99</v>
      </c>
      <c r="H19" s="25">
        <f>ROUND((((F19*2)/3)*'Wet Pond Calcs'!B26)+((F19/3)*'Wet Pond Calcs'!F26),0)</f>
        <v>83</v>
      </c>
      <c r="I19" s="25">
        <f>'228627-1 Pond 1'!O74</f>
        <v>100.89999999999998</v>
      </c>
      <c r="J19" s="26" t="s">
        <v>100</v>
      </c>
      <c r="K19" s="27">
        <f>(((I19*2)/3)*'Wet Pond Calcs'!B27)+((I19/3)*'Wet Pond Calcs'!F27)</f>
        <v>51.728066666666656</v>
      </c>
      <c r="L19"/>
    </row>
    <row r="20" spans="1:12">
      <c r="A20" s="2" t="s">
        <v>38</v>
      </c>
      <c r="B20" s="2" t="s">
        <v>18</v>
      </c>
      <c r="C20" s="14" t="s">
        <v>69</v>
      </c>
      <c r="D20" s="2" t="s">
        <v>12</v>
      </c>
      <c r="E20" s="20">
        <f>'228627-1 Pond 2'!C56</f>
        <v>21.613769495699994</v>
      </c>
      <c r="F20" s="25">
        <f>'228627-1 Pond 2'!N56</f>
        <v>214</v>
      </c>
      <c r="G20" s="26" t="s">
        <v>101</v>
      </c>
      <c r="H20" s="25">
        <f>ROUND((((F20*2)/3)*'Wet Pond Calcs'!B33)+((F20/3)*'Wet Pond Calcs'!F33),0)</f>
        <v>61</v>
      </c>
      <c r="I20" s="25">
        <f>'228627-1 Pond 2'!O56</f>
        <v>77.899999999999991</v>
      </c>
      <c r="J20" s="26" t="s">
        <v>102</v>
      </c>
      <c r="K20" s="27">
        <f>(((I20*2)/3)*'Wet Pond Calcs'!B34)+((I20/3)*'Wet Pond Calcs'!F34)</f>
        <v>38.612433333333335</v>
      </c>
      <c r="L20"/>
    </row>
    <row r="21" spans="1:12" ht="30">
      <c r="A21" s="2" t="s">
        <v>39</v>
      </c>
      <c r="B21" s="2" t="s">
        <v>117</v>
      </c>
      <c r="C21" s="2" t="s">
        <v>120</v>
      </c>
      <c r="D21" s="31" t="s">
        <v>14</v>
      </c>
      <c r="E21" s="30" t="s">
        <v>67</v>
      </c>
      <c r="F21" s="42" t="s">
        <v>119</v>
      </c>
      <c r="G21" s="21">
        <v>5.0000000000000001E-3</v>
      </c>
      <c r="H21" s="42" t="s">
        <v>119</v>
      </c>
      <c r="I21" s="42" t="s">
        <v>119</v>
      </c>
      <c r="J21" s="21">
        <v>5.0000000000000001E-3</v>
      </c>
      <c r="K21" s="42" t="s">
        <v>119</v>
      </c>
    </row>
    <row r="22" spans="1:12">
      <c r="A22" s="32" t="s">
        <v>40</v>
      </c>
      <c r="B22" s="32" t="s">
        <v>118</v>
      </c>
      <c r="C22" s="32" t="s">
        <v>118</v>
      </c>
      <c r="D22" s="33" t="s">
        <v>14</v>
      </c>
      <c r="E22" s="34" t="s">
        <v>67</v>
      </c>
      <c r="F22" s="35" t="s">
        <v>84</v>
      </c>
      <c r="G22" s="36"/>
      <c r="H22" s="37"/>
      <c r="I22" s="37"/>
      <c r="J22" s="36"/>
      <c r="K22" s="38"/>
    </row>
    <row r="23" spans="1:12">
      <c r="F23" s="7"/>
      <c r="G23" s="8"/>
      <c r="H23" s="9"/>
      <c r="I23" s="9"/>
      <c r="J23" s="10"/>
    </row>
    <row r="24" spans="1:12">
      <c r="F24" s="11"/>
      <c r="G24" s="7"/>
      <c r="H24" s="8" t="s">
        <v>48</v>
      </c>
      <c r="I24" s="9"/>
      <c r="J24" s="9"/>
      <c r="K24" s="10" t="s">
        <v>49</v>
      </c>
    </row>
    <row r="25" spans="1:12">
      <c r="G25" s="11" t="s">
        <v>50</v>
      </c>
      <c r="H25" s="12">
        <f>SUM(H13:H22)</f>
        <v>458</v>
      </c>
      <c r="I25" s="7"/>
      <c r="J25" s="7"/>
      <c r="K25" s="13">
        <f>SUM(K13:K22)</f>
        <v>214.86163333333332</v>
      </c>
    </row>
  </sheetData>
  <mergeCells count="11">
    <mergeCell ref="E2:K2"/>
    <mergeCell ref="E3:K3"/>
    <mergeCell ref="E4:K4"/>
    <mergeCell ref="E5:K5"/>
    <mergeCell ref="E11:K11"/>
    <mergeCell ref="E12:K12"/>
    <mergeCell ref="E6:K6"/>
    <mergeCell ref="E7:K7"/>
    <mergeCell ref="E8:K8"/>
    <mergeCell ref="E9:K9"/>
    <mergeCell ref="E10:K10"/>
  </mergeCells>
  <pageMargins left="0.7" right="0.7" top="0.75" bottom="0.75" header="0.3" footer="0.3"/>
  <pageSetup scale="80" orientation="landscape" horizontalDpi="0" verticalDpi="0" r:id="rId1"/>
  <headerFooter>
    <oddHeader>&amp;C&amp;"-,Bold"Central IRL Basin Management Action Plan (BMAP)
FDOT District 4 Projects</oddHeader>
    <oddFooter>&amp;C&amp;P of &amp;N&amp;RFebruary 2012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O56"/>
  <sheetViews>
    <sheetView workbookViewId="0">
      <pane ySplit="1" topLeftCell="A35" activePane="bottomLeft" state="frozen"/>
      <selection pane="bottomLeft" activeCell="C56" sqref="C56"/>
    </sheetView>
  </sheetViews>
  <sheetFormatPr defaultRowHeight="15"/>
  <cols>
    <col min="1" max="1" width="8.42578125" style="15" bestFit="1" customWidth="1"/>
    <col min="2" max="2" width="8" style="15" bestFit="1" customWidth="1"/>
    <col min="3" max="3" width="12.5703125" style="17" bestFit="1" customWidth="1"/>
    <col min="4" max="4" width="13.7109375" style="16" customWidth="1"/>
    <col min="5" max="5" width="14.7109375" style="16" bestFit="1" customWidth="1"/>
    <col min="6" max="7" width="13.7109375" style="16" customWidth="1"/>
    <col min="8" max="8" width="11.140625" style="15" bestFit="1" customWidth="1"/>
    <col min="9" max="9" width="7.7109375" style="15" bestFit="1" customWidth="1"/>
    <col min="10" max="10" width="7.42578125" style="15" bestFit="1" customWidth="1"/>
    <col min="11" max="11" width="19.7109375" style="16" customWidth="1"/>
    <col min="12" max="12" width="14.7109375" customWidth="1"/>
    <col min="13" max="13" width="14.140625" customWidth="1"/>
  </cols>
  <sheetData>
    <row r="1" spans="1:15" ht="30">
      <c r="A1" s="15" t="s">
        <v>60</v>
      </c>
      <c r="B1" s="15" t="s">
        <v>51</v>
      </c>
      <c r="C1" s="17" t="s">
        <v>58</v>
      </c>
      <c r="D1" s="16" t="s">
        <v>53</v>
      </c>
      <c r="E1" s="16" t="s">
        <v>52</v>
      </c>
      <c r="F1" s="16" t="s">
        <v>54</v>
      </c>
      <c r="G1" s="16" t="s">
        <v>55</v>
      </c>
      <c r="H1" s="15" t="s">
        <v>57</v>
      </c>
      <c r="I1" s="15" t="s">
        <v>61</v>
      </c>
      <c r="J1" s="15" t="s">
        <v>62</v>
      </c>
      <c r="K1" s="16" t="s">
        <v>56</v>
      </c>
      <c r="L1" s="19" t="s">
        <v>63</v>
      </c>
      <c r="M1" s="19" t="s">
        <v>64</v>
      </c>
      <c r="N1" s="19" t="s">
        <v>65</v>
      </c>
      <c r="O1" s="19" t="s">
        <v>66</v>
      </c>
    </row>
    <row r="2" spans="1:15">
      <c r="A2" s="15" t="s">
        <v>59</v>
      </c>
      <c r="B2" s="15">
        <v>8140</v>
      </c>
      <c r="C2" s="17">
        <v>4.00412484E-2</v>
      </c>
      <c r="D2" s="16">
        <v>0.70299999999999996</v>
      </c>
      <c r="E2" s="16">
        <v>56.5</v>
      </c>
      <c r="F2" s="16">
        <v>1.2</v>
      </c>
      <c r="G2" s="16">
        <v>0.48</v>
      </c>
      <c r="H2" s="15">
        <v>0</v>
      </c>
      <c r="I2" s="18">
        <f>F2*0.7</f>
        <v>0.84</v>
      </c>
      <c r="J2" s="18">
        <f>G2*0.5</f>
        <v>0.24</v>
      </c>
      <c r="K2" s="16">
        <v>2301</v>
      </c>
      <c r="L2" s="15">
        <f>E2*D2*C2/12</f>
        <v>0.13253486381864998</v>
      </c>
      <c r="M2">
        <f>ROUND(E2*D2*C2*102.79,0)</f>
        <v>163</v>
      </c>
      <c r="N2">
        <f>ROUND(I2*M2*0.002205,0)</f>
        <v>0</v>
      </c>
      <c r="O2">
        <f>ROUND(J2*M2*0.002205,1)</f>
        <v>0.1</v>
      </c>
    </row>
    <row r="3" spans="1:15">
      <c r="A3" s="15" t="s">
        <v>59</v>
      </c>
      <c r="B3" s="15">
        <v>8140</v>
      </c>
      <c r="C3" s="17">
        <v>0.12213917000000001</v>
      </c>
      <c r="D3" s="16">
        <v>0.70299999999999996</v>
      </c>
      <c r="E3" s="16">
        <v>56.5</v>
      </c>
      <c r="F3" s="16">
        <v>1.2</v>
      </c>
      <c r="G3" s="16">
        <v>0.48</v>
      </c>
      <c r="H3" s="15">
        <v>0</v>
      </c>
      <c r="I3" s="18">
        <f t="shared" ref="I3:I13" si="0">F3*0.7</f>
        <v>0.84</v>
      </c>
      <c r="J3" s="18">
        <f t="shared" ref="J3:J13" si="1">G3*0.5</f>
        <v>0.24</v>
      </c>
      <c r="K3" s="16">
        <v>323.2</v>
      </c>
      <c r="L3" s="15">
        <f t="shared" ref="L3:L55" si="2">E3*D3*C3/12</f>
        <v>0.40427556356791666</v>
      </c>
      <c r="M3">
        <f t="shared" ref="M3:M55" si="3">ROUND(E3*D3*C3*102.79,0)</f>
        <v>499</v>
      </c>
      <c r="N3">
        <f t="shared" ref="N3:N55" si="4">ROUND(I3*M3*0.002205,0)</f>
        <v>1</v>
      </c>
      <c r="O3">
        <f t="shared" ref="O3:O55" si="5">ROUND(J3*M3*0.002205,1)</f>
        <v>0.3</v>
      </c>
    </row>
    <row r="4" spans="1:15">
      <c r="A4" s="15" t="s">
        <v>59</v>
      </c>
      <c r="B4" s="15">
        <v>8140</v>
      </c>
      <c r="C4" s="17">
        <v>1.2475183066</v>
      </c>
      <c r="D4" s="16">
        <v>0.70299999999999996</v>
      </c>
      <c r="E4" s="16">
        <v>56.5</v>
      </c>
      <c r="F4" s="16">
        <v>1.2</v>
      </c>
      <c r="G4" s="16">
        <v>0.48</v>
      </c>
      <c r="H4" s="15">
        <v>0</v>
      </c>
      <c r="I4" s="18">
        <f t="shared" si="0"/>
        <v>0.84</v>
      </c>
      <c r="J4" s="18">
        <f t="shared" si="1"/>
        <v>0.24</v>
      </c>
      <c r="K4" s="16">
        <v>3300.7</v>
      </c>
      <c r="L4" s="15">
        <f t="shared" si="2"/>
        <v>4.1292336149165578</v>
      </c>
      <c r="M4">
        <f t="shared" si="3"/>
        <v>5093</v>
      </c>
      <c r="N4">
        <f t="shared" si="4"/>
        <v>9</v>
      </c>
      <c r="O4">
        <f t="shared" si="5"/>
        <v>2.7</v>
      </c>
    </row>
    <row r="5" spans="1:15">
      <c r="A5" s="15" t="s">
        <v>59</v>
      </c>
      <c r="B5" s="15">
        <v>8140</v>
      </c>
      <c r="C5" s="17">
        <v>0.102481237</v>
      </c>
      <c r="D5" s="16">
        <v>0.70299999999999996</v>
      </c>
      <c r="E5" s="16">
        <v>56.5</v>
      </c>
      <c r="F5" s="16">
        <v>1.2</v>
      </c>
      <c r="G5" s="16">
        <v>0.48</v>
      </c>
      <c r="H5" s="15">
        <v>0</v>
      </c>
      <c r="I5" s="18">
        <f t="shared" si="0"/>
        <v>0.84</v>
      </c>
      <c r="J5" s="18">
        <f t="shared" si="1"/>
        <v>0.24</v>
      </c>
      <c r="K5" s="16">
        <v>271.10000000000002</v>
      </c>
      <c r="L5" s="15">
        <f t="shared" si="2"/>
        <v>0.33920862441845828</v>
      </c>
      <c r="M5">
        <f t="shared" si="3"/>
        <v>418</v>
      </c>
      <c r="N5">
        <f t="shared" si="4"/>
        <v>1</v>
      </c>
      <c r="O5">
        <f t="shared" si="5"/>
        <v>0.2</v>
      </c>
    </row>
    <row r="6" spans="1:15">
      <c r="A6" s="15" t="s">
        <v>59</v>
      </c>
      <c r="B6" s="15">
        <v>8140</v>
      </c>
      <c r="C6" s="17">
        <v>0.41508467719999997</v>
      </c>
      <c r="D6" s="16">
        <v>0.70299999999999996</v>
      </c>
      <c r="E6" s="16">
        <v>56.5</v>
      </c>
      <c r="F6" s="16">
        <v>1.2</v>
      </c>
      <c r="G6" s="16">
        <v>0.48</v>
      </c>
      <c r="H6" s="15">
        <v>0</v>
      </c>
      <c r="I6" s="18">
        <f t="shared" si="0"/>
        <v>0.84</v>
      </c>
      <c r="J6" s="18">
        <f t="shared" si="1"/>
        <v>0.24</v>
      </c>
      <c r="K6" s="16">
        <v>1098.2</v>
      </c>
      <c r="L6" s="15">
        <f t="shared" si="2"/>
        <v>1.3739129863371164</v>
      </c>
      <c r="M6">
        <f t="shared" si="3"/>
        <v>1695</v>
      </c>
      <c r="N6">
        <f t="shared" si="4"/>
        <v>3</v>
      </c>
      <c r="O6">
        <f t="shared" si="5"/>
        <v>0.9</v>
      </c>
    </row>
    <row r="7" spans="1:15">
      <c r="A7" s="15" t="s">
        <v>59</v>
      </c>
      <c r="B7" s="15">
        <v>1300</v>
      </c>
      <c r="C7" s="17">
        <v>4.4836225999999998E-3</v>
      </c>
      <c r="D7" s="16">
        <v>0.69199999999999995</v>
      </c>
      <c r="E7" s="16">
        <v>56.5</v>
      </c>
      <c r="F7" s="16">
        <v>2.1</v>
      </c>
      <c r="G7" s="16">
        <v>0.51600000000000001</v>
      </c>
      <c r="H7" s="15">
        <v>0</v>
      </c>
      <c r="I7" s="18">
        <f t="shared" si="0"/>
        <v>1.47</v>
      </c>
      <c r="J7" s="18">
        <f t="shared" si="1"/>
        <v>0.25800000000000001</v>
      </c>
      <c r="K7" s="16">
        <v>2289.3000000000002</v>
      </c>
      <c r="L7" s="15">
        <f t="shared" si="2"/>
        <v>1.4608389701233333E-2</v>
      </c>
      <c r="M7">
        <f t="shared" si="3"/>
        <v>18</v>
      </c>
      <c r="N7">
        <f t="shared" si="4"/>
        <v>0</v>
      </c>
      <c r="O7">
        <f t="shared" si="5"/>
        <v>0</v>
      </c>
    </row>
    <row r="8" spans="1:15">
      <c r="A8" s="15" t="s">
        <v>59</v>
      </c>
      <c r="B8" s="15">
        <v>1300</v>
      </c>
      <c r="C8" s="17">
        <v>4.9841190000000004E-3</v>
      </c>
      <c r="D8" s="16">
        <v>0.66200000000000003</v>
      </c>
      <c r="E8" s="16">
        <v>56.5</v>
      </c>
      <c r="F8" s="16">
        <v>2.1</v>
      </c>
      <c r="G8" s="16">
        <v>0.51600000000000001</v>
      </c>
      <c r="H8" s="15">
        <v>0</v>
      </c>
      <c r="I8" s="18">
        <f t="shared" si="0"/>
        <v>1.47</v>
      </c>
      <c r="J8" s="18">
        <f t="shared" si="1"/>
        <v>0.25800000000000001</v>
      </c>
      <c r="K8" s="16">
        <v>5857.3</v>
      </c>
      <c r="L8" s="15">
        <f t="shared" si="2"/>
        <v>1.5535083579750001E-2</v>
      </c>
      <c r="M8">
        <f t="shared" si="3"/>
        <v>19</v>
      </c>
      <c r="N8">
        <f t="shared" si="4"/>
        <v>0</v>
      </c>
      <c r="O8">
        <f t="shared" si="5"/>
        <v>0</v>
      </c>
    </row>
    <row r="9" spans="1:15">
      <c r="A9" s="15" t="s">
        <v>59</v>
      </c>
      <c r="B9" s="15">
        <v>1400</v>
      </c>
      <c r="C9" s="17">
        <v>9.095393E-4</v>
      </c>
      <c r="D9" s="16">
        <v>0.88700000000000001</v>
      </c>
      <c r="E9" s="16">
        <v>56.5</v>
      </c>
      <c r="F9" s="16">
        <v>1.93</v>
      </c>
      <c r="G9" s="16">
        <v>0.497</v>
      </c>
      <c r="H9" s="15">
        <v>0</v>
      </c>
      <c r="I9" s="18">
        <f t="shared" si="0"/>
        <v>1.351</v>
      </c>
      <c r="J9" s="18">
        <f t="shared" si="1"/>
        <v>0.2485</v>
      </c>
      <c r="K9" s="16">
        <v>5.5</v>
      </c>
      <c r="L9" s="15">
        <f t="shared" si="2"/>
        <v>3.7985013990958333E-3</v>
      </c>
      <c r="M9">
        <f t="shared" si="3"/>
        <v>5</v>
      </c>
      <c r="N9">
        <f t="shared" si="4"/>
        <v>0</v>
      </c>
      <c r="O9">
        <f t="shared" si="5"/>
        <v>0</v>
      </c>
    </row>
    <row r="10" spans="1:15">
      <c r="A10" s="15" t="s">
        <v>59</v>
      </c>
      <c r="B10" s="15">
        <v>1700</v>
      </c>
      <c r="C10" s="17">
        <v>1.2195374000000001E-3</v>
      </c>
      <c r="D10" s="16">
        <v>0.74099999999999999</v>
      </c>
      <c r="E10" s="16">
        <v>56.5</v>
      </c>
      <c r="F10" s="16">
        <v>1.8</v>
      </c>
      <c r="G10" s="16">
        <v>0.47799999999999998</v>
      </c>
      <c r="H10" s="15">
        <v>0</v>
      </c>
      <c r="I10" s="18">
        <f t="shared" si="0"/>
        <v>1.26</v>
      </c>
      <c r="J10" s="18">
        <f t="shared" si="1"/>
        <v>0.23899999999999999</v>
      </c>
      <c r="K10" s="16">
        <v>13369.2</v>
      </c>
      <c r="L10" s="15">
        <f t="shared" si="2"/>
        <v>4.2548135464250004E-3</v>
      </c>
      <c r="M10">
        <f t="shared" si="3"/>
        <v>5</v>
      </c>
      <c r="N10">
        <f t="shared" si="4"/>
        <v>0</v>
      </c>
      <c r="O10">
        <f t="shared" si="5"/>
        <v>0</v>
      </c>
    </row>
    <row r="11" spans="1:15">
      <c r="A11" s="15" t="s">
        <v>59</v>
      </c>
      <c r="B11" s="15">
        <v>1200</v>
      </c>
      <c r="C11" s="17">
        <v>2.26378172E-2</v>
      </c>
      <c r="D11" s="16">
        <v>0.30399999999999999</v>
      </c>
      <c r="E11" s="16">
        <v>56.5</v>
      </c>
      <c r="F11" s="16">
        <v>2.23</v>
      </c>
      <c r="G11" s="16">
        <v>0.316</v>
      </c>
      <c r="H11" s="15">
        <v>0</v>
      </c>
      <c r="I11" s="18">
        <f t="shared" si="0"/>
        <v>1.5609999999999999</v>
      </c>
      <c r="J11" s="18">
        <f t="shared" si="1"/>
        <v>0.158</v>
      </c>
      <c r="K11" s="16">
        <v>50.3</v>
      </c>
      <c r="L11" s="15">
        <f t="shared" si="2"/>
        <v>3.2402262352266668E-2</v>
      </c>
      <c r="M11">
        <f t="shared" si="3"/>
        <v>40</v>
      </c>
      <c r="N11">
        <f t="shared" si="4"/>
        <v>0</v>
      </c>
      <c r="O11">
        <f t="shared" si="5"/>
        <v>0</v>
      </c>
    </row>
    <row r="12" spans="1:15">
      <c r="A12" s="15" t="s">
        <v>59</v>
      </c>
      <c r="B12" s="15">
        <v>1390</v>
      </c>
      <c r="C12" s="17">
        <v>5.7339252799999997E-2</v>
      </c>
      <c r="D12" s="16">
        <v>0.223</v>
      </c>
      <c r="E12" s="16">
        <v>56.5</v>
      </c>
      <c r="F12" s="16">
        <v>1.38</v>
      </c>
      <c r="G12" s="16">
        <v>0.08</v>
      </c>
      <c r="H12" s="15">
        <v>0</v>
      </c>
      <c r="I12" s="18">
        <f t="shared" si="0"/>
        <v>0.96599999999999986</v>
      </c>
      <c r="J12" s="18">
        <f t="shared" si="1"/>
        <v>0.04</v>
      </c>
      <c r="K12" s="16">
        <v>4162.2</v>
      </c>
      <c r="L12" s="15">
        <f t="shared" si="2"/>
        <v>6.0203826304466669E-2</v>
      </c>
      <c r="M12">
        <f t="shared" si="3"/>
        <v>74</v>
      </c>
      <c r="N12">
        <f t="shared" si="4"/>
        <v>0</v>
      </c>
      <c r="O12">
        <f t="shared" si="5"/>
        <v>0</v>
      </c>
    </row>
    <row r="13" spans="1:15">
      <c r="A13" s="15" t="s">
        <v>59</v>
      </c>
      <c r="B13" s="15">
        <v>1300</v>
      </c>
      <c r="C13" s="17">
        <v>1.19718498E-2</v>
      </c>
      <c r="D13" s="16">
        <v>0.66200000000000003</v>
      </c>
      <c r="E13" s="16">
        <v>56.5</v>
      </c>
      <c r="F13" s="16">
        <v>2.1</v>
      </c>
      <c r="G13" s="16">
        <v>0.51600000000000001</v>
      </c>
      <c r="H13" s="15">
        <v>0</v>
      </c>
      <c r="I13" s="18">
        <f t="shared" si="0"/>
        <v>1.47</v>
      </c>
      <c r="J13" s="18">
        <f t="shared" si="1"/>
        <v>0.25800000000000001</v>
      </c>
      <c r="K13" s="16">
        <v>1718.7</v>
      </c>
      <c r="L13" s="15">
        <f t="shared" si="2"/>
        <v>3.7315258172449996E-2</v>
      </c>
      <c r="M13">
        <f t="shared" si="3"/>
        <v>46</v>
      </c>
      <c r="N13">
        <f t="shared" si="4"/>
        <v>0</v>
      </c>
      <c r="O13">
        <f t="shared" si="5"/>
        <v>0</v>
      </c>
    </row>
    <row r="14" spans="1:15">
      <c r="A14" s="15" t="s">
        <v>59</v>
      </c>
      <c r="B14" s="15">
        <v>1800</v>
      </c>
      <c r="C14" s="17">
        <v>0.20166140669999999</v>
      </c>
      <c r="D14" s="16">
        <v>0.182</v>
      </c>
      <c r="E14" s="16">
        <v>56.5</v>
      </c>
      <c r="F14" s="16">
        <v>1.25</v>
      </c>
      <c r="G14" s="16">
        <v>7.5999999999999998E-2</v>
      </c>
      <c r="H14" s="15">
        <v>1</v>
      </c>
      <c r="I14" s="18">
        <f>F14</f>
        <v>1.25</v>
      </c>
      <c r="J14" s="18">
        <f>G14</f>
        <v>7.5999999999999998E-2</v>
      </c>
      <c r="K14" s="16">
        <v>1415.3</v>
      </c>
      <c r="L14" s="15">
        <f t="shared" si="2"/>
        <v>0.172807020424675</v>
      </c>
      <c r="M14">
        <f t="shared" si="3"/>
        <v>213</v>
      </c>
      <c r="N14">
        <f t="shared" si="4"/>
        <v>1</v>
      </c>
      <c r="O14">
        <f t="shared" si="5"/>
        <v>0</v>
      </c>
    </row>
    <row r="15" spans="1:15">
      <c r="A15" s="15" t="s">
        <v>59</v>
      </c>
      <c r="B15" s="15">
        <v>1800</v>
      </c>
      <c r="C15" s="17">
        <v>5.6012680000000002E-2</v>
      </c>
      <c r="D15" s="16">
        <v>0.183</v>
      </c>
      <c r="E15" s="16">
        <v>56.5</v>
      </c>
      <c r="F15" s="16">
        <v>1.25</v>
      </c>
      <c r="G15" s="16">
        <v>7.5999999999999998E-2</v>
      </c>
      <c r="H15" s="15">
        <v>1</v>
      </c>
      <c r="I15" s="18">
        <f t="shared" ref="I15:I55" si="6">F15</f>
        <v>1.25</v>
      </c>
      <c r="J15" s="18">
        <f t="shared" ref="J15:J55" si="7">G15</f>
        <v>7.5999999999999998E-2</v>
      </c>
      <c r="K15" s="16">
        <v>305.89999999999998</v>
      </c>
      <c r="L15" s="15">
        <f t="shared" si="2"/>
        <v>4.8261925404999996E-2</v>
      </c>
      <c r="M15">
        <f t="shared" si="3"/>
        <v>60</v>
      </c>
      <c r="N15">
        <f t="shared" si="4"/>
        <v>0</v>
      </c>
      <c r="O15">
        <f t="shared" si="5"/>
        <v>0</v>
      </c>
    </row>
    <row r="16" spans="1:15">
      <c r="A16" s="15" t="s">
        <v>59</v>
      </c>
      <c r="B16" s="15">
        <v>1300</v>
      </c>
      <c r="C16" s="17">
        <v>8.9884869999999999E-3</v>
      </c>
      <c r="D16" s="16">
        <v>0.69199999999999995</v>
      </c>
      <c r="E16" s="16">
        <v>56.5</v>
      </c>
      <c r="F16" s="16">
        <v>2.1</v>
      </c>
      <c r="G16" s="16">
        <v>0.51600000000000001</v>
      </c>
      <c r="H16" s="15">
        <v>1</v>
      </c>
      <c r="I16" s="18">
        <f t="shared" si="6"/>
        <v>2.1</v>
      </c>
      <c r="J16" s="18">
        <f t="shared" si="7"/>
        <v>0.51600000000000001</v>
      </c>
      <c r="K16" s="16">
        <v>309192.40000000002</v>
      </c>
      <c r="L16" s="15">
        <f t="shared" si="2"/>
        <v>2.9285988727166663E-2</v>
      </c>
      <c r="M16">
        <f t="shared" si="3"/>
        <v>36</v>
      </c>
      <c r="N16">
        <f t="shared" si="4"/>
        <v>0</v>
      </c>
      <c r="O16">
        <f t="shared" si="5"/>
        <v>0</v>
      </c>
    </row>
    <row r="17" spans="1:15">
      <c r="A17" s="15" t="s">
        <v>59</v>
      </c>
      <c r="B17" s="15">
        <v>1820</v>
      </c>
      <c r="C17" s="17">
        <v>0.34898058790000003</v>
      </c>
      <c r="D17" s="16">
        <v>0.222</v>
      </c>
      <c r="E17" s="16">
        <v>56.5</v>
      </c>
      <c r="F17" s="16">
        <v>1.78</v>
      </c>
      <c r="G17" s="16">
        <v>0.38</v>
      </c>
      <c r="H17" s="15">
        <v>1</v>
      </c>
      <c r="I17" s="18">
        <f t="shared" si="6"/>
        <v>1.78</v>
      </c>
      <c r="J17" s="18">
        <f t="shared" si="7"/>
        <v>0.38</v>
      </c>
      <c r="K17" s="16">
        <v>5326.7</v>
      </c>
      <c r="L17" s="15">
        <f t="shared" si="2"/>
        <v>0.36477195950247504</v>
      </c>
      <c r="M17">
        <f t="shared" si="3"/>
        <v>450</v>
      </c>
      <c r="N17">
        <f t="shared" si="4"/>
        <v>2</v>
      </c>
      <c r="O17">
        <f t="shared" si="5"/>
        <v>0.4</v>
      </c>
    </row>
    <row r="18" spans="1:15">
      <c r="A18" s="15" t="s">
        <v>59</v>
      </c>
      <c r="B18" s="15">
        <v>1820</v>
      </c>
      <c r="C18" s="17">
        <v>0.40309984659999998</v>
      </c>
      <c r="D18" s="16">
        <v>0.222</v>
      </c>
      <c r="E18" s="16">
        <v>56.5</v>
      </c>
      <c r="F18" s="16">
        <v>1.78</v>
      </c>
      <c r="G18" s="16">
        <v>0.38</v>
      </c>
      <c r="H18" s="15">
        <v>1</v>
      </c>
      <c r="I18" s="18">
        <f t="shared" si="6"/>
        <v>1.78</v>
      </c>
      <c r="J18" s="18">
        <f t="shared" si="7"/>
        <v>0.38</v>
      </c>
      <c r="K18" s="16">
        <v>4881.3999999999996</v>
      </c>
      <c r="L18" s="15">
        <f t="shared" si="2"/>
        <v>0.42134011465865001</v>
      </c>
      <c r="M18">
        <f t="shared" si="3"/>
        <v>520</v>
      </c>
      <c r="N18">
        <f t="shared" si="4"/>
        <v>2</v>
      </c>
      <c r="O18">
        <f t="shared" si="5"/>
        <v>0.4</v>
      </c>
    </row>
    <row r="19" spans="1:15">
      <c r="A19" s="15" t="s">
        <v>59</v>
      </c>
      <c r="B19" s="15">
        <v>1300</v>
      </c>
      <c r="C19" s="17">
        <v>0.2367890939</v>
      </c>
      <c r="D19" s="16">
        <v>0.66200000000000003</v>
      </c>
      <c r="E19" s="16">
        <v>56.5</v>
      </c>
      <c r="F19" s="16">
        <v>2.1</v>
      </c>
      <c r="G19" s="16">
        <v>0.51600000000000001</v>
      </c>
      <c r="H19" s="15">
        <v>1</v>
      </c>
      <c r="I19" s="18">
        <f t="shared" si="6"/>
        <v>2.1</v>
      </c>
      <c r="J19" s="18">
        <f t="shared" si="7"/>
        <v>0.51600000000000001</v>
      </c>
      <c r="K19" s="16">
        <v>2545.4</v>
      </c>
      <c r="L19" s="15">
        <f t="shared" si="2"/>
        <v>0.73805187326180832</v>
      </c>
      <c r="M19">
        <f t="shared" si="3"/>
        <v>910</v>
      </c>
      <c r="N19">
        <f t="shared" si="4"/>
        <v>4</v>
      </c>
      <c r="O19">
        <f t="shared" si="5"/>
        <v>1</v>
      </c>
    </row>
    <row r="20" spans="1:15">
      <c r="A20" s="15" t="s">
        <v>59</v>
      </c>
      <c r="B20" s="15">
        <v>4300</v>
      </c>
      <c r="C20" s="17">
        <v>0.53923543070000002</v>
      </c>
      <c r="D20" s="16">
        <v>0.41299999999999998</v>
      </c>
      <c r="E20" s="16">
        <v>56.5</v>
      </c>
      <c r="F20" s="16">
        <v>0.7</v>
      </c>
      <c r="G20" s="16">
        <v>0.09</v>
      </c>
      <c r="H20" s="15">
        <v>1</v>
      </c>
      <c r="I20" s="18">
        <f t="shared" si="6"/>
        <v>0.7</v>
      </c>
      <c r="J20" s="18">
        <f t="shared" si="7"/>
        <v>0.09</v>
      </c>
      <c r="K20" s="16">
        <v>11779.7</v>
      </c>
      <c r="L20" s="15">
        <f t="shared" si="2"/>
        <v>1.0485657631390957</v>
      </c>
      <c r="M20">
        <f t="shared" si="3"/>
        <v>1293</v>
      </c>
      <c r="N20">
        <f t="shared" si="4"/>
        <v>2</v>
      </c>
      <c r="O20">
        <f t="shared" si="5"/>
        <v>0.3</v>
      </c>
    </row>
    <row r="21" spans="1:15">
      <c r="A21" s="15" t="s">
        <v>59</v>
      </c>
      <c r="B21" s="15">
        <v>2110</v>
      </c>
      <c r="C21" s="17">
        <v>0.17217085469999999</v>
      </c>
      <c r="D21" s="16">
        <v>0.40500000000000003</v>
      </c>
      <c r="E21" s="16">
        <v>56.5</v>
      </c>
      <c r="F21" s="16">
        <v>2.7</v>
      </c>
      <c r="G21" s="16">
        <v>0.57599999999999996</v>
      </c>
      <c r="H21" s="15">
        <v>1</v>
      </c>
      <c r="I21" s="18">
        <f t="shared" si="6"/>
        <v>2.7</v>
      </c>
      <c r="J21" s="18">
        <f t="shared" si="7"/>
        <v>0.57599999999999996</v>
      </c>
      <c r="K21" s="16">
        <v>3732.8</v>
      </c>
      <c r="L21" s="15">
        <f t="shared" si="2"/>
        <v>0.32830829855606247</v>
      </c>
      <c r="M21">
        <f t="shared" si="3"/>
        <v>405</v>
      </c>
      <c r="N21">
        <f t="shared" si="4"/>
        <v>2</v>
      </c>
      <c r="O21">
        <f t="shared" si="5"/>
        <v>0.5</v>
      </c>
    </row>
    <row r="22" spans="1:15">
      <c r="A22" s="15" t="s">
        <v>59</v>
      </c>
      <c r="B22" s="15">
        <v>1400</v>
      </c>
      <c r="C22" s="17">
        <v>0.1318963916</v>
      </c>
      <c r="D22" s="16">
        <v>0.88700000000000001</v>
      </c>
      <c r="E22" s="16">
        <v>56.5</v>
      </c>
      <c r="F22" s="16">
        <v>1.93</v>
      </c>
      <c r="G22" s="16">
        <v>0.497</v>
      </c>
      <c r="H22" s="15">
        <v>1</v>
      </c>
      <c r="I22" s="18">
        <f t="shared" si="6"/>
        <v>1.93</v>
      </c>
      <c r="J22" s="18">
        <f t="shared" si="7"/>
        <v>0.497</v>
      </c>
      <c r="K22" s="16">
        <v>6080.6</v>
      </c>
      <c r="L22" s="15">
        <f t="shared" si="2"/>
        <v>0.55083780110248326</v>
      </c>
      <c r="M22">
        <f t="shared" si="3"/>
        <v>679</v>
      </c>
      <c r="N22">
        <f t="shared" si="4"/>
        <v>3</v>
      </c>
      <c r="O22">
        <f t="shared" si="5"/>
        <v>0.7</v>
      </c>
    </row>
    <row r="23" spans="1:15">
      <c r="A23" s="15" t="s">
        <v>59</v>
      </c>
      <c r="B23" s="15">
        <v>1800</v>
      </c>
      <c r="C23" s="17">
        <v>3.7990630000000001E-3</v>
      </c>
      <c r="D23" s="16">
        <v>0.182</v>
      </c>
      <c r="E23" s="16">
        <v>56.5</v>
      </c>
      <c r="F23" s="16">
        <v>1.25</v>
      </c>
      <c r="G23" s="16">
        <v>7.5999999999999998E-2</v>
      </c>
      <c r="H23" s="15">
        <v>1</v>
      </c>
      <c r="I23" s="18">
        <f t="shared" si="6"/>
        <v>1.25</v>
      </c>
      <c r="J23" s="18">
        <f t="shared" si="7"/>
        <v>7.5999999999999998E-2</v>
      </c>
      <c r="K23" s="16">
        <v>56.9</v>
      </c>
      <c r="L23" s="15">
        <f t="shared" si="2"/>
        <v>3.2554804024166662E-3</v>
      </c>
      <c r="M23">
        <f t="shared" si="3"/>
        <v>4</v>
      </c>
      <c r="N23">
        <f t="shared" si="4"/>
        <v>0</v>
      </c>
      <c r="O23">
        <f t="shared" si="5"/>
        <v>0</v>
      </c>
    </row>
    <row r="24" spans="1:15">
      <c r="A24" s="15" t="s">
        <v>59</v>
      </c>
      <c r="B24" s="15">
        <v>1400</v>
      </c>
      <c r="C24" s="17">
        <v>0.32098994450000001</v>
      </c>
      <c r="D24" s="16">
        <v>0.88700000000000001</v>
      </c>
      <c r="E24" s="16">
        <v>56.5</v>
      </c>
      <c r="F24" s="16">
        <v>1.93</v>
      </c>
      <c r="G24" s="16">
        <v>0.497</v>
      </c>
      <c r="H24" s="15">
        <v>1</v>
      </c>
      <c r="I24" s="18">
        <f t="shared" si="6"/>
        <v>1.93</v>
      </c>
      <c r="J24" s="18">
        <f t="shared" si="7"/>
        <v>0.497</v>
      </c>
      <c r="K24" s="16">
        <v>11117</v>
      </c>
      <c r="L24" s="15">
        <f t="shared" si="2"/>
        <v>1.3405476302991459</v>
      </c>
      <c r="M24">
        <f t="shared" si="3"/>
        <v>1654</v>
      </c>
      <c r="N24">
        <f t="shared" si="4"/>
        <v>7</v>
      </c>
      <c r="O24">
        <f t="shared" si="5"/>
        <v>1.8</v>
      </c>
    </row>
    <row r="25" spans="1:15">
      <c r="A25" s="15" t="s">
        <v>59</v>
      </c>
      <c r="B25" s="15">
        <v>4300</v>
      </c>
      <c r="C25" s="17">
        <v>2.23284973E-2</v>
      </c>
      <c r="D25" s="16">
        <v>0.41299999999999998</v>
      </c>
      <c r="E25" s="16">
        <v>56.5</v>
      </c>
      <c r="F25" s="16">
        <v>0.7</v>
      </c>
      <c r="G25" s="16">
        <v>0.09</v>
      </c>
      <c r="H25" s="15">
        <v>1</v>
      </c>
      <c r="I25" s="18">
        <f t="shared" si="6"/>
        <v>0.7</v>
      </c>
      <c r="J25" s="18">
        <f t="shared" si="7"/>
        <v>0.09</v>
      </c>
      <c r="K25" s="16">
        <v>611.4</v>
      </c>
      <c r="L25" s="15">
        <f t="shared" si="2"/>
        <v>4.3418693353904164E-2</v>
      </c>
      <c r="M25">
        <f t="shared" si="3"/>
        <v>54</v>
      </c>
      <c r="N25">
        <f t="shared" si="4"/>
        <v>0</v>
      </c>
      <c r="O25">
        <f t="shared" si="5"/>
        <v>0</v>
      </c>
    </row>
    <row r="26" spans="1:15">
      <c r="A26" s="15" t="s">
        <v>59</v>
      </c>
      <c r="B26" s="15">
        <v>1820</v>
      </c>
      <c r="C26" s="17">
        <v>0.15712441930000001</v>
      </c>
      <c r="D26" s="16">
        <v>0.222</v>
      </c>
      <c r="E26" s="16">
        <v>56.5</v>
      </c>
      <c r="F26" s="16">
        <v>1.78</v>
      </c>
      <c r="G26" s="16">
        <v>0.38</v>
      </c>
      <c r="H26" s="15">
        <v>1</v>
      </c>
      <c r="I26" s="18">
        <f t="shared" si="6"/>
        <v>1.78</v>
      </c>
      <c r="J26" s="18">
        <f t="shared" si="7"/>
        <v>0.38</v>
      </c>
      <c r="K26" s="16">
        <v>896.1</v>
      </c>
      <c r="L26" s="15">
        <f t="shared" si="2"/>
        <v>0.16423429927332503</v>
      </c>
      <c r="M26">
        <f t="shared" si="3"/>
        <v>203</v>
      </c>
      <c r="N26">
        <f t="shared" si="4"/>
        <v>1</v>
      </c>
      <c r="O26">
        <f t="shared" si="5"/>
        <v>0.2</v>
      </c>
    </row>
    <row r="27" spans="1:15">
      <c r="A27" s="15" t="s">
        <v>59</v>
      </c>
      <c r="B27" s="15">
        <v>1300</v>
      </c>
      <c r="C27" s="17">
        <v>4.5567131999999996E-3</v>
      </c>
      <c r="D27" s="16">
        <v>0.66200000000000003</v>
      </c>
      <c r="E27" s="16">
        <v>56.5</v>
      </c>
      <c r="F27" s="16">
        <v>2.1</v>
      </c>
      <c r="G27" s="16">
        <v>0.51600000000000001</v>
      </c>
      <c r="H27" s="15">
        <v>1</v>
      </c>
      <c r="I27" s="18">
        <f t="shared" si="6"/>
        <v>2.1</v>
      </c>
      <c r="J27" s="18">
        <f t="shared" si="7"/>
        <v>0.51600000000000001</v>
      </c>
      <c r="K27" s="16">
        <v>2336.3000000000002</v>
      </c>
      <c r="L27" s="15">
        <f t="shared" si="2"/>
        <v>1.4202895318299998E-2</v>
      </c>
      <c r="M27">
        <f t="shared" si="3"/>
        <v>18</v>
      </c>
      <c r="N27">
        <f t="shared" si="4"/>
        <v>0</v>
      </c>
      <c r="O27">
        <f t="shared" si="5"/>
        <v>0</v>
      </c>
    </row>
    <row r="28" spans="1:15">
      <c r="A28" s="15" t="s">
        <v>59</v>
      </c>
      <c r="B28" s="15">
        <v>8140</v>
      </c>
      <c r="C28" s="17">
        <v>1.4868159195999999</v>
      </c>
      <c r="D28" s="16">
        <v>0.70299999999999996</v>
      </c>
      <c r="E28" s="16">
        <v>56.5</v>
      </c>
      <c r="F28" s="16">
        <v>1.2</v>
      </c>
      <c r="G28" s="16">
        <v>0.48</v>
      </c>
      <c r="H28" s="15">
        <v>1</v>
      </c>
      <c r="I28" s="18">
        <f t="shared" si="6"/>
        <v>1.2</v>
      </c>
      <c r="J28" s="18">
        <f t="shared" si="7"/>
        <v>0.48</v>
      </c>
      <c r="K28" s="16">
        <v>30985.8</v>
      </c>
      <c r="L28" s="15">
        <f t="shared" si="2"/>
        <v>4.9212987432126827</v>
      </c>
      <c r="M28">
        <f t="shared" si="3"/>
        <v>6070</v>
      </c>
      <c r="N28">
        <f t="shared" si="4"/>
        <v>16</v>
      </c>
      <c r="O28">
        <f t="shared" si="5"/>
        <v>6.4</v>
      </c>
    </row>
    <row r="29" spans="1:15">
      <c r="A29" s="15" t="s">
        <v>59</v>
      </c>
      <c r="B29" s="15">
        <v>1300</v>
      </c>
      <c r="C29" s="17">
        <v>4.9541237600000003E-2</v>
      </c>
      <c r="D29" s="16">
        <v>0.66200000000000003</v>
      </c>
      <c r="E29" s="16">
        <v>56.5</v>
      </c>
      <c r="F29" s="16">
        <v>2.1</v>
      </c>
      <c r="G29" s="16">
        <v>0.51600000000000001</v>
      </c>
      <c r="H29" s="15">
        <v>1</v>
      </c>
      <c r="I29" s="18">
        <f t="shared" si="6"/>
        <v>2.1</v>
      </c>
      <c r="J29" s="18">
        <f t="shared" si="7"/>
        <v>0.51600000000000001</v>
      </c>
      <c r="K29" s="16">
        <v>125.6</v>
      </c>
      <c r="L29" s="15">
        <f t="shared" si="2"/>
        <v>0.15441590916273334</v>
      </c>
      <c r="M29">
        <f t="shared" si="3"/>
        <v>190</v>
      </c>
      <c r="N29">
        <f t="shared" si="4"/>
        <v>1</v>
      </c>
      <c r="O29">
        <f t="shared" si="5"/>
        <v>0.2</v>
      </c>
    </row>
    <row r="30" spans="1:15">
      <c r="A30" s="15" t="s">
        <v>59</v>
      </c>
      <c r="B30" s="15">
        <v>1800</v>
      </c>
      <c r="C30" s="17">
        <v>1.06038938E-2</v>
      </c>
      <c r="D30" s="16">
        <v>0.183</v>
      </c>
      <c r="E30" s="16">
        <v>56.5</v>
      </c>
      <c r="F30" s="16">
        <v>1.25</v>
      </c>
      <c r="G30" s="16">
        <v>7.5999999999999998E-2</v>
      </c>
      <c r="H30" s="15">
        <v>1</v>
      </c>
      <c r="I30" s="18">
        <f t="shared" si="6"/>
        <v>1.25</v>
      </c>
      <c r="J30" s="18">
        <f t="shared" si="7"/>
        <v>7.5999999999999998E-2</v>
      </c>
      <c r="K30" s="16">
        <v>7.3</v>
      </c>
      <c r="L30" s="15">
        <f t="shared" si="2"/>
        <v>9.1365799954249999E-3</v>
      </c>
      <c r="M30">
        <f t="shared" si="3"/>
        <v>11</v>
      </c>
      <c r="N30">
        <f t="shared" si="4"/>
        <v>0</v>
      </c>
      <c r="O30">
        <f t="shared" si="5"/>
        <v>0</v>
      </c>
    </row>
    <row r="31" spans="1:15">
      <c r="A31" s="15" t="s">
        <v>59</v>
      </c>
      <c r="B31" s="15">
        <v>1300</v>
      </c>
      <c r="C31" s="17">
        <v>1.5292902000000001E-3</v>
      </c>
      <c r="D31" s="16">
        <v>0.66200000000000003</v>
      </c>
      <c r="E31" s="16">
        <v>56.5</v>
      </c>
      <c r="F31" s="16">
        <v>2.1</v>
      </c>
      <c r="G31" s="16">
        <v>0.51600000000000001</v>
      </c>
      <c r="H31" s="15">
        <v>1</v>
      </c>
      <c r="I31" s="18">
        <f t="shared" si="6"/>
        <v>2.1</v>
      </c>
      <c r="J31" s="18">
        <f t="shared" si="7"/>
        <v>0.51600000000000001</v>
      </c>
      <c r="K31" s="16">
        <v>5.4</v>
      </c>
      <c r="L31" s="15">
        <f t="shared" si="2"/>
        <v>4.7666701125500003E-3</v>
      </c>
      <c r="M31">
        <f t="shared" si="3"/>
        <v>6</v>
      </c>
      <c r="N31">
        <f t="shared" si="4"/>
        <v>0</v>
      </c>
      <c r="O31">
        <f t="shared" si="5"/>
        <v>0</v>
      </c>
    </row>
    <row r="32" spans="1:15">
      <c r="A32" s="15" t="s">
        <v>59</v>
      </c>
      <c r="B32" s="15">
        <v>1300</v>
      </c>
      <c r="C32" s="17">
        <v>3.4250718999999999E-3</v>
      </c>
      <c r="D32" s="16">
        <v>0.69199999999999995</v>
      </c>
      <c r="E32" s="16">
        <v>56.5</v>
      </c>
      <c r="F32" s="16">
        <v>2.1</v>
      </c>
      <c r="G32" s="16">
        <v>0.51600000000000001</v>
      </c>
      <c r="H32" s="15">
        <v>1</v>
      </c>
      <c r="I32" s="18">
        <f t="shared" si="6"/>
        <v>2.1</v>
      </c>
      <c r="J32" s="18">
        <f t="shared" si="7"/>
        <v>0.51600000000000001</v>
      </c>
      <c r="K32" s="16">
        <v>8.9</v>
      </c>
      <c r="L32" s="15">
        <f t="shared" si="2"/>
        <v>1.1159455095516664E-2</v>
      </c>
      <c r="M32">
        <f t="shared" si="3"/>
        <v>14</v>
      </c>
      <c r="N32">
        <f t="shared" si="4"/>
        <v>0</v>
      </c>
      <c r="O32">
        <f t="shared" si="5"/>
        <v>0</v>
      </c>
    </row>
    <row r="33" spans="1:15">
      <c r="A33" s="15" t="s">
        <v>59</v>
      </c>
      <c r="B33" s="15">
        <v>8140</v>
      </c>
      <c r="C33" s="17">
        <v>4.4808671803999998</v>
      </c>
      <c r="D33" s="16">
        <v>0.70299999999999996</v>
      </c>
      <c r="E33" s="16">
        <v>56.5</v>
      </c>
      <c r="F33" s="16">
        <v>1.2</v>
      </c>
      <c r="G33" s="16">
        <v>0.48</v>
      </c>
      <c r="H33" s="15">
        <v>1</v>
      </c>
      <c r="I33" s="18">
        <f t="shared" si="6"/>
        <v>1.2</v>
      </c>
      <c r="J33" s="18">
        <f t="shared" si="7"/>
        <v>0.48</v>
      </c>
      <c r="K33" s="16">
        <v>11855.7</v>
      </c>
      <c r="L33" s="15">
        <f t="shared" si="2"/>
        <v>14.831483664324814</v>
      </c>
      <c r="M33">
        <f t="shared" si="3"/>
        <v>18294</v>
      </c>
      <c r="N33">
        <f t="shared" si="4"/>
        <v>48</v>
      </c>
      <c r="O33">
        <f t="shared" si="5"/>
        <v>19.399999999999999</v>
      </c>
    </row>
    <row r="34" spans="1:15">
      <c r="A34" s="15" t="s">
        <v>59</v>
      </c>
      <c r="B34" s="15">
        <v>8140</v>
      </c>
      <c r="C34" s="17">
        <v>4.8100615636999997</v>
      </c>
      <c r="D34" s="16">
        <v>0.70299999999999996</v>
      </c>
      <c r="E34" s="16">
        <v>56.5</v>
      </c>
      <c r="F34" s="16">
        <v>1.2</v>
      </c>
      <c r="G34" s="16">
        <v>0.48</v>
      </c>
      <c r="H34" s="15">
        <v>1</v>
      </c>
      <c r="I34" s="18">
        <f t="shared" si="6"/>
        <v>1.2</v>
      </c>
      <c r="J34" s="18">
        <f t="shared" si="7"/>
        <v>0.48</v>
      </c>
      <c r="K34" s="16">
        <v>12726.5</v>
      </c>
      <c r="L34" s="15">
        <f t="shared" si="2"/>
        <v>15.921103356615177</v>
      </c>
      <c r="M34">
        <f t="shared" si="3"/>
        <v>19638</v>
      </c>
      <c r="N34">
        <f t="shared" si="4"/>
        <v>52</v>
      </c>
      <c r="O34">
        <f t="shared" si="5"/>
        <v>20.8</v>
      </c>
    </row>
    <row r="35" spans="1:15">
      <c r="A35" s="15" t="s">
        <v>59</v>
      </c>
      <c r="B35" s="15">
        <v>8140</v>
      </c>
      <c r="C35" s="17">
        <v>0.1329350725</v>
      </c>
      <c r="D35" s="16">
        <v>0.77700000000000002</v>
      </c>
      <c r="E35" s="16">
        <v>56.5</v>
      </c>
      <c r="F35" s="16">
        <v>1.2</v>
      </c>
      <c r="G35" s="16">
        <v>0.48</v>
      </c>
      <c r="H35" s="15">
        <v>1</v>
      </c>
      <c r="I35" s="18">
        <f t="shared" si="6"/>
        <v>1.2</v>
      </c>
      <c r="J35" s="18">
        <f t="shared" si="7"/>
        <v>0.48</v>
      </c>
      <c r="K35" s="16">
        <v>388.7</v>
      </c>
      <c r="L35" s="15">
        <f t="shared" si="2"/>
        <v>0.48632634585718754</v>
      </c>
      <c r="M35">
        <f t="shared" si="3"/>
        <v>600</v>
      </c>
      <c r="N35">
        <f t="shared" si="4"/>
        <v>2</v>
      </c>
      <c r="O35">
        <f t="shared" si="5"/>
        <v>0.6</v>
      </c>
    </row>
    <row r="36" spans="1:15">
      <c r="A36" s="15" t="s">
        <v>59</v>
      </c>
      <c r="B36" s="15">
        <v>8140</v>
      </c>
      <c r="C36" s="17">
        <v>2.1947730373000001</v>
      </c>
      <c r="D36" s="16">
        <v>0.70299999999999996</v>
      </c>
      <c r="E36" s="16">
        <v>56.5</v>
      </c>
      <c r="F36" s="16">
        <v>1.2</v>
      </c>
      <c r="G36" s="16">
        <v>0.48</v>
      </c>
      <c r="H36" s="15">
        <v>1</v>
      </c>
      <c r="I36" s="18">
        <f t="shared" si="6"/>
        <v>1.2</v>
      </c>
      <c r="J36" s="18">
        <f t="shared" si="7"/>
        <v>0.48</v>
      </c>
      <c r="K36" s="16">
        <v>5807.1</v>
      </c>
      <c r="L36" s="15">
        <f t="shared" si="2"/>
        <v>7.2646073045864457</v>
      </c>
      <c r="M36">
        <f t="shared" si="3"/>
        <v>8961</v>
      </c>
      <c r="N36">
        <f t="shared" si="4"/>
        <v>24</v>
      </c>
      <c r="O36">
        <f t="shared" si="5"/>
        <v>9.5</v>
      </c>
    </row>
    <row r="37" spans="1:15">
      <c r="A37" s="15" t="s">
        <v>59</v>
      </c>
      <c r="B37" s="15">
        <v>8140</v>
      </c>
      <c r="C37" s="17">
        <v>1.9842813104999999</v>
      </c>
      <c r="D37" s="16">
        <v>0.70299999999999996</v>
      </c>
      <c r="E37" s="16">
        <v>56.5</v>
      </c>
      <c r="F37" s="16">
        <v>1.2</v>
      </c>
      <c r="G37" s="16">
        <v>0.48</v>
      </c>
      <c r="H37" s="15">
        <v>1</v>
      </c>
      <c r="I37" s="18">
        <f t="shared" si="6"/>
        <v>1.2</v>
      </c>
      <c r="J37" s="18">
        <f t="shared" si="7"/>
        <v>0.48</v>
      </c>
      <c r="K37" s="16">
        <v>5887.8</v>
      </c>
      <c r="L37" s="15">
        <f t="shared" si="2"/>
        <v>6.5678884593670617</v>
      </c>
      <c r="M37">
        <f t="shared" si="3"/>
        <v>8101</v>
      </c>
      <c r="N37">
        <f t="shared" si="4"/>
        <v>21</v>
      </c>
      <c r="O37">
        <f t="shared" si="5"/>
        <v>8.6</v>
      </c>
    </row>
    <row r="38" spans="1:15">
      <c r="A38" s="15" t="s">
        <v>59</v>
      </c>
      <c r="B38" s="15">
        <v>2240</v>
      </c>
      <c r="C38" s="17">
        <v>0.40857053630000001</v>
      </c>
      <c r="D38" s="16">
        <v>0.26800000000000002</v>
      </c>
      <c r="E38" s="16">
        <v>56.5</v>
      </c>
      <c r="F38" s="16">
        <v>1.59</v>
      </c>
      <c r="G38" s="16">
        <v>0.25</v>
      </c>
      <c r="H38" s="15">
        <v>1</v>
      </c>
      <c r="I38" s="18">
        <f t="shared" si="6"/>
        <v>1.59</v>
      </c>
      <c r="J38" s="18">
        <f t="shared" si="7"/>
        <v>0.25</v>
      </c>
      <c r="K38" s="16">
        <v>26963.1</v>
      </c>
      <c r="L38" s="15">
        <f t="shared" si="2"/>
        <v>0.51554792172121677</v>
      </c>
      <c r="M38">
        <f t="shared" si="3"/>
        <v>636</v>
      </c>
      <c r="N38">
        <f t="shared" si="4"/>
        <v>2</v>
      </c>
      <c r="O38">
        <f t="shared" si="5"/>
        <v>0.4</v>
      </c>
    </row>
    <row r="39" spans="1:15">
      <c r="A39" s="15" t="s">
        <v>59</v>
      </c>
      <c r="B39" s="15">
        <v>2240</v>
      </c>
      <c r="C39" s="17">
        <v>0.20441273200000001</v>
      </c>
      <c r="D39" s="16">
        <v>0.26800000000000002</v>
      </c>
      <c r="E39" s="16">
        <v>56.5</v>
      </c>
      <c r="F39" s="16">
        <v>1.59</v>
      </c>
      <c r="G39" s="16">
        <v>0.25</v>
      </c>
      <c r="H39" s="15">
        <v>1</v>
      </c>
      <c r="I39" s="18">
        <f t="shared" si="6"/>
        <v>1.59</v>
      </c>
      <c r="J39" s="18">
        <f t="shared" si="7"/>
        <v>0.25</v>
      </c>
      <c r="K39" s="16">
        <v>1157.3</v>
      </c>
      <c r="L39" s="15">
        <f t="shared" si="2"/>
        <v>0.25793479899533339</v>
      </c>
      <c r="M39">
        <f t="shared" si="3"/>
        <v>318</v>
      </c>
      <c r="N39">
        <f t="shared" si="4"/>
        <v>1</v>
      </c>
      <c r="O39">
        <f t="shared" si="5"/>
        <v>0.2</v>
      </c>
    </row>
    <row r="40" spans="1:15">
      <c r="A40" s="15" t="s">
        <v>59</v>
      </c>
      <c r="B40" s="15">
        <v>5100</v>
      </c>
      <c r="C40" s="17">
        <v>1.540729E-3</v>
      </c>
      <c r="D40" s="16">
        <v>1</v>
      </c>
      <c r="E40" s="16">
        <v>56.5</v>
      </c>
      <c r="F40" s="16">
        <v>0.6</v>
      </c>
      <c r="G40" s="16">
        <v>0.05</v>
      </c>
      <c r="H40" s="15">
        <v>1</v>
      </c>
      <c r="I40" s="18">
        <f t="shared" si="6"/>
        <v>0.6</v>
      </c>
      <c r="J40" s="18">
        <f t="shared" si="7"/>
        <v>0.05</v>
      </c>
      <c r="K40" s="16">
        <v>911</v>
      </c>
      <c r="L40" s="15">
        <f t="shared" si="2"/>
        <v>7.2542657083333332E-3</v>
      </c>
      <c r="M40">
        <f t="shared" si="3"/>
        <v>9</v>
      </c>
      <c r="N40">
        <f t="shared" si="4"/>
        <v>0</v>
      </c>
      <c r="O40">
        <f t="shared" si="5"/>
        <v>0</v>
      </c>
    </row>
    <row r="41" spans="1:15">
      <c r="A41" s="15" t="s">
        <v>59</v>
      </c>
      <c r="B41" s="15">
        <v>5100</v>
      </c>
      <c r="C41" s="17">
        <v>2.14224789E-2</v>
      </c>
      <c r="D41" s="16">
        <v>1</v>
      </c>
      <c r="E41" s="16">
        <v>56.5</v>
      </c>
      <c r="F41" s="16">
        <v>0.6</v>
      </c>
      <c r="G41" s="16">
        <v>0.05</v>
      </c>
      <c r="H41" s="15">
        <v>1</v>
      </c>
      <c r="I41" s="18">
        <f t="shared" si="6"/>
        <v>0.6</v>
      </c>
      <c r="J41" s="18">
        <f t="shared" si="7"/>
        <v>0.05</v>
      </c>
      <c r="K41" s="16">
        <v>9328.7000000000007</v>
      </c>
      <c r="L41" s="15">
        <f t="shared" si="2"/>
        <v>0.1008641714875</v>
      </c>
      <c r="M41">
        <f t="shared" si="3"/>
        <v>124</v>
      </c>
      <c r="N41">
        <f t="shared" si="4"/>
        <v>0</v>
      </c>
      <c r="O41">
        <f t="shared" si="5"/>
        <v>0</v>
      </c>
    </row>
    <row r="42" spans="1:15">
      <c r="A42" s="15" t="s">
        <v>59</v>
      </c>
      <c r="B42" s="15">
        <v>2210</v>
      </c>
      <c r="C42" s="17">
        <v>0.34069174749999998</v>
      </c>
      <c r="D42" s="16">
        <v>0.26800000000000002</v>
      </c>
      <c r="E42" s="16">
        <v>56.5</v>
      </c>
      <c r="F42" s="16">
        <v>1.92</v>
      </c>
      <c r="G42" s="16">
        <v>0.50600000000000001</v>
      </c>
      <c r="H42" s="15">
        <v>1</v>
      </c>
      <c r="I42" s="18">
        <f t="shared" si="6"/>
        <v>1.92</v>
      </c>
      <c r="J42" s="18">
        <f t="shared" si="7"/>
        <v>0.50600000000000001</v>
      </c>
      <c r="K42" s="16">
        <v>6345.8</v>
      </c>
      <c r="L42" s="15">
        <f t="shared" si="2"/>
        <v>0.42989620338708329</v>
      </c>
      <c r="M42">
        <f t="shared" si="3"/>
        <v>530</v>
      </c>
      <c r="N42">
        <f t="shared" si="4"/>
        <v>2</v>
      </c>
      <c r="O42">
        <f t="shared" si="5"/>
        <v>0.6</v>
      </c>
    </row>
    <row r="43" spans="1:15">
      <c r="A43" s="15" t="s">
        <v>59</v>
      </c>
      <c r="B43" s="15">
        <v>2210</v>
      </c>
      <c r="C43" s="17">
        <v>4.3556442700000003E-2</v>
      </c>
      <c r="D43" s="16">
        <v>0.26800000000000002</v>
      </c>
      <c r="E43" s="16">
        <v>56.5</v>
      </c>
      <c r="F43" s="16">
        <v>1.92</v>
      </c>
      <c r="G43" s="16">
        <v>0.50600000000000001</v>
      </c>
      <c r="H43" s="15">
        <v>1</v>
      </c>
      <c r="I43" s="18">
        <f t="shared" si="6"/>
        <v>1.92</v>
      </c>
      <c r="J43" s="18">
        <f t="shared" si="7"/>
        <v>0.50600000000000001</v>
      </c>
      <c r="K43" s="16">
        <v>84.8</v>
      </c>
      <c r="L43" s="15">
        <f t="shared" si="2"/>
        <v>5.4960971280283342E-2</v>
      </c>
      <c r="M43">
        <f t="shared" si="3"/>
        <v>68</v>
      </c>
      <c r="N43">
        <f t="shared" si="4"/>
        <v>0</v>
      </c>
      <c r="O43">
        <f t="shared" si="5"/>
        <v>0.1</v>
      </c>
    </row>
    <row r="44" spans="1:15">
      <c r="A44" s="15" t="s">
        <v>59</v>
      </c>
      <c r="B44" s="15">
        <v>1200</v>
      </c>
      <c r="C44" s="17">
        <v>0.20352995400000001</v>
      </c>
      <c r="D44" s="16">
        <v>0.30399999999999999</v>
      </c>
      <c r="E44" s="16">
        <v>56.5</v>
      </c>
      <c r="F44" s="16">
        <v>2.23</v>
      </c>
      <c r="G44" s="16">
        <v>0.316</v>
      </c>
      <c r="H44" s="15">
        <v>1</v>
      </c>
      <c r="I44" s="18">
        <f t="shared" si="6"/>
        <v>2.23</v>
      </c>
      <c r="J44" s="18">
        <f t="shared" si="7"/>
        <v>0.316</v>
      </c>
      <c r="K44" s="16">
        <v>4153.2</v>
      </c>
      <c r="L44" s="15">
        <f t="shared" si="2"/>
        <v>0.29131920749199997</v>
      </c>
      <c r="M44">
        <f t="shared" si="3"/>
        <v>359</v>
      </c>
      <c r="N44">
        <f t="shared" si="4"/>
        <v>2</v>
      </c>
      <c r="O44">
        <f t="shared" si="5"/>
        <v>0.3</v>
      </c>
    </row>
    <row r="45" spans="1:15">
      <c r="A45" s="15" t="s">
        <v>59</v>
      </c>
      <c r="B45" s="15">
        <v>2240</v>
      </c>
      <c r="C45" s="17">
        <v>5.64159137E-2</v>
      </c>
      <c r="D45" s="16">
        <v>0.26800000000000002</v>
      </c>
      <c r="E45" s="16">
        <v>56.5</v>
      </c>
      <c r="F45" s="16">
        <v>1.59</v>
      </c>
      <c r="G45" s="16">
        <v>0.25</v>
      </c>
      <c r="H45" s="15">
        <v>1</v>
      </c>
      <c r="I45" s="18">
        <f t="shared" si="6"/>
        <v>1.59</v>
      </c>
      <c r="J45" s="18">
        <f t="shared" si="7"/>
        <v>0.25</v>
      </c>
      <c r="K45" s="16">
        <v>309.10000000000002</v>
      </c>
      <c r="L45" s="15">
        <f t="shared" si="2"/>
        <v>7.1187480437116674E-2</v>
      </c>
      <c r="M45">
        <f t="shared" si="3"/>
        <v>88</v>
      </c>
      <c r="N45">
        <f t="shared" si="4"/>
        <v>0</v>
      </c>
      <c r="O45">
        <f t="shared" si="5"/>
        <v>0</v>
      </c>
    </row>
    <row r="46" spans="1:15">
      <c r="A46" s="15" t="s">
        <v>59</v>
      </c>
      <c r="B46" s="15">
        <v>2240</v>
      </c>
      <c r="C46" s="17">
        <v>8.6623317800000002E-2</v>
      </c>
      <c r="D46" s="16">
        <v>0.26800000000000002</v>
      </c>
      <c r="E46" s="16">
        <v>56.5</v>
      </c>
      <c r="F46" s="16">
        <v>1.59</v>
      </c>
      <c r="G46" s="16">
        <v>0.25</v>
      </c>
      <c r="H46" s="15">
        <v>1</v>
      </c>
      <c r="I46" s="18">
        <f t="shared" si="6"/>
        <v>1.59</v>
      </c>
      <c r="J46" s="18">
        <f t="shared" si="7"/>
        <v>0.25</v>
      </c>
      <c r="K46" s="16">
        <v>6471.6</v>
      </c>
      <c r="L46" s="15">
        <f t="shared" si="2"/>
        <v>0.10930418984396667</v>
      </c>
      <c r="M46">
        <f t="shared" si="3"/>
        <v>135</v>
      </c>
      <c r="N46">
        <f t="shared" si="4"/>
        <v>0</v>
      </c>
      <c r="O46">
        <f t="shared" si="5"/>
        <v>0.1</v>
      </c>
    </row>
    <row r="47" spans="1:15">
      <c r="A47" s="15" t="s">
        <v>59</v>
      </c>
      <c r="B47" s="15">
        <v>1700</v>
      </c>
      <c r="C47" s="17">
        <v>9.8019890499999998E-2</v>
      </c>
      <c r="D47" s="16">
        <v>0.74099999999999999</v>
      </c>
      <c r="E47" s="16">
        <v>56.5</v>
      </c>
      <c r="F47" s="16">
        <v>1.8</v>
      </c>
      <c r="G47" s="16">
        <v>0.47799999999999998</v>
      </c>
      <c r="H47" s="15">
        <v>1</v>
      </c>
      <c r="I47" s="18">
        <f t="shared" si="6"/>
        <v>1.8</v>
      </c>
      <c r="J47" s="18">
        <f t="shared" si="7"/>
        <v>0.47799999999999998</v>
      </c>
      <c r="K47" s="16">
        <v>16629</v>
      </c>
      <c r="L47" s="15">
        <f t="shared" si="2"/>
        <v>0.34197914546818753</v>
      </c>
      <c r="M47">
        <f t="shared" si="3"/>
        <v>422</v>
      </c>
      <c r="N47">
        <f t="shared" si="4"/>
        <v>2</v>
      </c>
      <c r="O47">
        <f t="shared" si="5"/>
        <v>0.4</v>
      </c>
    </row>
    <row r="48" spans="1:15">
      <c r="A48" s="15" t="s">
        <v>59</v>
      </c>
      <c r="B48" s="15">
        <v>1700</v>
      </c>
      <c r="C48" s="17">
        <v>2.7893060300000001E-2</v>
      </c>
      <c r="D48" s="16">
        <v>0.74099999999999999</v>
      </c>
      <c r="E48" s="16">
        <v>56.5</v>
      </c>
      <c r="F48" s="16">
        <v>1.8</v>
      </c>
      <c r="G48" s="16">
        <v>0.47799999999999998</v>
      </c>
      <c r="H48" s="15">
        <v>1</v>
      </c>
      <c r="I48" s="18">
        <f t="shared" si="6"/>
        <v>1.8</v>
      </c>
      <c r="J48" s="18">
        <f t="shared" si="7"/>
        <v>0.47799999999999998</v>
      </c>
      <c r="K48" s="16">
        <v>430.9</v>
      </c>
      <c r="L48" s="15">
        <f t="shared" si="2"/>
        <v>9.7315400754162507E-2</v>
      </c>
      <c r="M48">
        <f t="shared" si="3"/>
        <v>120</v>
      </c>
      <c r="N48">
        <f t="shared" si="4"/>
        <v>0</v>
      </c>
      <c r="O48">
        <f t="shared" si="5"/>
        <v>0.1</v>
      </c>
    </row>
    <row r="49" spans="1:15">
      <c r="A49" s="15" t="s">
        <v>59</v>
      </c>
      <c r="B49" s="15">
        <v>2240</v>
      </c>
      <c r="C49" s="17">
        <v>3.2747561699999997E-2</v>
      </c>
      <c r="D49" s="16">
        <v>0.26800000000000002</v>
      </c>
      <c r="E49" s="16">
        <v>56.5</v>
      </c>
      <c r="F49" s="16">
        <v>1.59</v>
      </c>
      <c r="G49" s="16">
        <v>0.25</v>
      </c>
      <c r="H49" s="15">
        <v>1</v>
      </c>
      <c r="I49" s="18">
        <f t="shared" si="6"/>
        <v>1.59</v>
      </c>
      <c r="J49" s="18">
        <f t="shared" si="7"/>
        <v>0.25</v>
      </c>
      <c r="K49" s="16">
        <v>24737.4</v>
      </c>
      <c r="L49" s="15">
        <f t="shared" si="2"/>
        <v>4.1321964938450001E-2</v>
      </c>
      <c r="M49">
        <f t="shared" si="3"/>
        <v>51</v>
      </c>
      <c r="N49">
        <f t="shared" si="4"/>
        <v>0</v>
      </c>
      <c r="O49">
        <f t="shared" si="5"/>
        <v>0</v>
      </c>
    </row>
    <row r="50" spans="1:15">
      <c r="A50" s="15" t="s">
        <v>59</v>
      </c>
      <c r="B50" s="15">
        <v>2240</v>
      </c>
      <c r="C50" s="17">
        <v>3.7499897400000003E-2</v>
      </c>
      <c r="D50" s="16">
        <v>0.26800000000000002</v>
      </c>
      <c r="E50" s="16">
        <v>56.5</v>
      </c>
      <c r="F50" s="16">
        <v>1.59</v>
      </c>
      <c r="G50" s="16">
        <v>0.25</v>
      </c>
      <c r="H50" s="15">
        <v>1</v>
      </c>
      <c r="I50" s="18">
        <f t="shared" si="6"/>
        <v>1.59</v>
      </c>
      <c r="J50" s="18">
        <f t="shared" si="7"/>
        <v>0.25</v>
      </c>
      <c r="K50" s="16">
        <v>338.3</v>
      </c>
      <c r="L50" s="15">
        <f t="shared" si="2"/>
        <v>4.7318620535900004E-2</v>
      </c>
      <c r="M50">
        <f t="shared" si="3"/>
        <v>58</v>
      </c>
      <c r="N50">
        <f t="shared" si="4"/>
        <v>0</v>
      </c>
      <c r="O50">
        <f t="shared" si="5"/>
        <v>0</v>
      </c>
    </row>
    <row r="51" spans="1:15">
      <c r="A51" s="15" t="s">
        <v>59</v>
      </c>
      <c r="B51" s="15">
        <v>1300</v>
      </c>
      <c r="C51" s="17">
        <v>0.14872785129999999</v>
      </c>
      <c r="D51" s="16">
        <v>0.66200000000000003</v>
      </c>
      <c r="E51" s="16">
        <v>56.5</v>
      </c>
      <c r="F51" s="16">
        <v>2.1</v>
      </c>
      <c r="G51" s="16">
        <v>0.51600000000000001</v>
      </c>
      <c r="H51" s="15">
        <v>1</v>
      </c>
      <c r="I51" s="18">
        <f t="shared" si="6"/>
        <v>2.1</v>
      </c>
      <c r="J51" s="18">
        <f t="shared" si="7"/>
        <v>0.51600000000000001</v>
      </c>
      <c r="K51" s="16">
        <v>110465.4</v>
      </c>
      <c r="L51" s="15">
        <f t="shared" si="2"/>
        <v>0.4635723185144916</v>
      </c>
      <c r="M51">
        <f t="shared" si="3"/>
        <v>572</v>
      </c>
      <c r="N51">
        <f t="shared" si="4"/>
        <v>3</v>
      </c>
      <c r="O51">
        <f t="shared" si="5"/>
        <v>0.7</v>
      </c>
    </row>
    <row r="52" spans="1:15">
      <c r="A52" s="15" t="s">
        <v>59</v>
      </c>
      <c r="B52" s="15">
        <v>2150</v>
      </c>
      <c r="C52" s="17">
        <v>2.8040451000000001E-2</v>
      </c>
      <c r="D52" s="16">
        <v>0.41099999999999998</v>
      </c>
      <c r="E52" s="16">
        <v>56.5</v>
      </c>
      <c r="F52" s="16">
        <v>2.52</v>
      </c>
      <c r="G52" s="16">
        <v>0.26500000000000001</v>
      </c>
      <c r="H52" s="15">
        <v>1</v>
      </c>
      <c r="I52" s="18">
        <f t="shared" si="6"/>
        <v>2.52</v>
      </c>
      <c r="J52" s="18">
        <f t="shared" si="7"/>
        <v>0.26500000000000001</v>
      </c>
      <c r="K52" s="16">
        <v>364</v>
      </c>
      <c r="L52" s="15">
        <f t="shared" si="2"/>
        <v>5.4261777741375E-2</v>
      </c>
      <c r="M52">
        <f t="shared" si="3"/>
        <v>67</v>
      </c>
      <c r="N52">
        <f t="shared" si="4"/>
        <v>0</v>
      </c>
      <c r="O52">
        <f t="shared" si="5"/>
        <v>0</v>
      </c>
    </row>
    <row r="53" spans="1:15">
      <c r="A53" s="15" t="s">
        <v>59</v>
      </c>
      <c r="B53" s="15">
        <v>2150</v>
      </c>
      <c r="C53" s="17">
        <v>6.4854198000000004E-3</v>
      </c>
      <c r="D53" s="16">
        <v>0.41099999999999998</v>
      </c>
      <c r="E53" s="16">
        <v>56.5</v>
      </c>
      <c r="F53" s="16">
        <v>2.52</v>
      </c>
      <c r="G53" s="16">
        <v>0.26500000000000001</v>
      </c>
      <c r="H53" s="15">
        <v>1</v>
      </c>
      <c r="I53" s="18">
        <f t="shared" si="6"/>
        <v>2.52</v>
      </c>
      <c r="J53" s="18">
        <f t="shared" si="7"/>
        <v>0.26500000000000001</v>
      </c>
      <c r="K53" s="16">
        <v>16.8</v>
      </c>
      <c r="L53" s="15">
        <f t="shared" si="2"/>
        <v>1.2550097990474999E-2</v>
      </c>
      <c r="M53">
        <f t="shared" si="3"/>
        <v>15</v>
      </c>
      <c r="N53">
        <f t="shared" si="4"/>
        <v>0</v>
      </c>
      <c r="O53">
        <f t="shared" si="5"/>
        <v>0</v>
      </c>
    </row>
    <row r="54" spans="1:15">
      <c r="A54" s="15" t="s">
        <v>59</v>
      </c>
      <c r="B54" s="15">
        <v>2150</v>
      </c>
      <c r="C54" s="17">
        <v>2.72195678E-2</v>
      </c>
      <c r="D54" s="16">
        <v>0.41099999999999998</v>
      </c>
      <c r="E54" s="16">
        <v>56.5</v>
      </c>
      <c r="F54" s="16">
        <v>2.52</v>
      </c>
      <c r="G54" s="16">
        <v>0.26500000000000001</v>
      </c>
      <c r="H54" s="15">
        <v>1</v>
      </c>
      <c r="I54" s="18">
        <f t="shared" si="6"/>
        <v>2.52</v>
      </c>
      <c r="J54" s="18">
        <f t="shared" si="7"/>
        <v>0.26500000000000001</v>
      </c>
      <c r="K54" s="16">
        <v>282.39999999999998</v>
      </c>
      <c r="L54" s="15">
        <f t="shared" si="2"/>
        <v>5.2673266138974995E-2</v>
      </c>
      <c r="M54">
        <f t="shared" si="3"/>
        <v>65</v>
      </c>
      <c r="N54">
        <f t="shared" si="4"/>
        <v>0</v>
      </c>
      <c r="O54">
        <f t="shared" si="5"/>
        <v>0</v>
      </c>
    </row>
    <row r="55" spans="1:15">
      <c r="A55" s="15" t="s">
        <v>59</v>
      </c>
      <c r="B55" s="15">
        <v>2240</v>
      </c>
      <c r="C55" s="17">
        <v>4.7094572799999998E-2</v>
      </c>
      <c r="D55" s="16">
        <v>0.26800000000000002</v>
      </c>
      <c r="E55" s="16">
        <v>56.5</v>
      </c>
      <c r="F55" s="16">
        <v>1.59</v>
      </c>
      <c r="G55" s="16">
        <v>0.25</v>
      </c>
      <c r="H55" s="15">
        <v>1</v>
      </c>
      <c r="I55" s="18">
        <f t="shared" si="6"/>
        <v>1.59</v>
      </c>
      <c r="J55" s="18">
        <f t="shared" si="7"/>
        <v>0.25</v>
      </c>
      <c r="K55" s="16">
        <v>431.7</v>
      </c>
      <c r="L55" s="15">
        <f t="shared" si="2"/>
        <v>5.9425501778133334E-2</v>
      </c>
      <c r="M55">
        <f t="shared" si="3"/>
        <v>73</v>
      </c>
      <c r="N55">
        <f t="shared" si="4"/>
        <v>0</v>
      </c>
      <c r="O55">
        <f t="shared" si="5"/>
        <v>0</v>
      </c>
    </row>
    <row r="56" spans="1:15">
      <c r="C56">
        <f>SUM(C2:C55)</f>
        <v>21.613769495699994</v>
      </c>
      <c r="N56">
        <f>SUM(N2:N55)</f>
        <v>214</v>
      </c>
      <c r="O56">
        <f>SUM(O2:O55)</f>
        <v>77.899999999999991</v>
      </c>
    </row>
  </sheetData>
  <sortState ref="A2:I55">
    <sortCondition ref="H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4"/>
  <sheetViews>
    <sheetView workbookViewId="0">
      <selection activeCell="D35" sqref="D35"/>
    </sheetView>
  </sheetViews>
  <sheetFormatPr defaultRowHeight="15"/>
  <sheetData>
    <row r="1" spans="1:6">
      <c r="A1" s="24" t="s">
        <v>112</v>
      </c>
    </row>
    <row r="2" spans="1:6">
      <c r="B2" t="s">
        <v>74</v>
      </c>
      <c r="D2" t="s">
        <v>75</v>
      </c>
      <c r="F2" t="s">
        <v>76</v>
      </c>
    </row>
    <row r="3" spans="1:6">
      <c r="A3" t="s">
        <v>77</v>
      </c>
      <c r="B3">
        <v>19.16</v>
      </c>
      <c r="C3" t="s">
        <v>78</v>
      </c>
      <c r="D3">
        <v>13.27</v>
      </c>
      <c r="E3" t="s">
        <v>78</v>
      </c>
    </row>
    <row r="4" spans="1:6">
      <c r="A4" t="s">
        <v>79</v>
      </c>
      <c r="B4">
        <v>30</v>
      </c>
      <c r="C4" t="s">
        <v>80</v>
      </c>
      <c r="D4">
        <v>21</v>
      </c>
      <c r="E4" t="s">
        <v>80</v>
      </c>
    </row>
    <row r="5" spans="1:6">
      <c r="A5" t="s">
        <v>81</v>
      </c>
      <c r="B5" s="23">
        <f>(ROUND((43.75*B4)/(4.38+B4),1))/100</f>
        <v>0.38200000000000001</v>
      </c>
      <c r="C5" s="23"/>
      <c r="D5" s="23">
        <f>(ROUND((43.75*D4)/(4.38+D4),1))/100</f>
        <v>0.36200000000000004</v>
      </c>
      <c r="E5" s="23"/>
      <c r="F5" s="23">
        <f>B5-D5</f>
        <v>1.9999999999999962E-2</v>
      </c>
    </row>
    <row r="6" spans="1:6">
      <c r="A6" t="s">
        <v>82</v>
      </c>
      <c r="B6" s="23">
        <f>(ROUND(44.53+6.146*LN(B4)+0.145*(LN(B4)^2),1))/100</f>
        <v>0.67099999999999993</v>
      </c>
      <c r="C6" s="23"/>
      <c r="D6" s="23">
        <f>(ROUND(44.53+6.146*LN(D4)+0.145*(LN(D4)^2),1))/100</f>
        <v>0.64599999999999991</v>
      </c>
      <c r="E6" s="23"/>
      <c r="F6" s="23">
        <f>B6-D6</f>
        <v>2.5000000000000022E-2</v>
      </c>
    </row>
    <row r="7" spans="1:6">
      <c r="B7" s="23"/>
      <c r="C7" s="23"/>
      <c r="D7" s="23"/>
      <c r="E7" s="23"/>
      <c r="F7" s="23"/>
    </row>
    <row r="8" spans="1:6">
      <c r="A8" s="24" t="s">
        <v>113</v>
      </c>
    </row>
    <row r="9" spans="1:6">
      <c r="A9" t="s">
        <v>73</v>
      </c>
      <c r="B9" t="s">
        <v>74</v>
      </c>
      <c r="D9" t="s">
        <v>75</v>
      </c>
      <c r="F9" t="s">
        <v>76</v>
      </c>
    </row>
    <row r="10" spans="1:6">
      <c r="A10" t="s">
        <v>77</v>
      </c>
      <c r="B10">
        <v>13.2</v>
      </c>
      <c r="C10" t="s">
        <v>78</v>
      </c>
      <c r="D10">
        <v>12.1</v>
      </c>
      <c r="E10" t="s">
        <v>78</v>
      </c>
    </row>
    <row r="11" spans="1:6">
      <c r="A11" t="s">
        <v>79</v>
      </c>
      <c r="B11">
        <v>52</v>
      </c>
      <c r="C11" t="s">
        <v>80</v>
      </c>
      <c r="D11">
        <v>47</v>
      </c>
      <c r="E11" t="s">
        <v>80</v>
      </c>
    </row>
    <row r="12" spans="1:6">
      <c r="A12" t="s">
        <v>81</v>
      </c>
      <c r="B12" s="23">
        <f>(ROUND((43.75*B11)/(4.38+B11),1))/100</f>
        <v>0.40399999999999997</v>
      </c>
      <c r="C12" s="23"/>
      <c r="D12" s="23">
        <f>(ROUND((43.75*D11)/(4.38+D11),1))/100</f>
        <v>0.4</v>
      </c>
      <c r="E12" s="23"/>
      <c r="F12" s="23">
        <f>B12-D12</f>
        <v>3.999999999999948E-3</v>
      </c>
    </row>
    <row r="13" spans="1:6">
      <c r="A13" t="s">
        <v>82</v>
      </c>
      <c r="B13" s="23">
        <f>(ROUND(44.53+6.146*LN(B11)+0.145*(LN(B11)^2),1))/100</f>
        <v>0.71099999999999997</v>
      </c>
      <c r="C13" s="23"/>
      <c r="D13" s="23">
        <f>(ROUND(44.53+6.146*LN(D11)+0.145*(LN(D11)^2),1))/100</f>
        <v>0.70299999999999996</v>
      </c>
      <c r="E13" s="23"/>
      <c r="F13" s="23">
        <f>B13-D13</f>
        <v>8.0000000000000071E-3</v>
      </c>
    </row>
    <row r="15" spans="1:6">
      <c r="A15" s="24" t="s">
        <v>114</v>
      </c>
    </row>
    <row r="16" spans="1:6">
      <c r="A16" t="s">
        <v>83</v>
      </c>
      <c r="B16" t="s">
        <v>74</v>
      </c>
      <c r="D16" t="s">
        <v>75</v>
      </c>
      <c r="F16" t="s">
        <v>76</v>
      </c>
    </row>
    <row r="17" spans="1:6">
      <c r="A17" t="s">
        <v>77</v>
      </c>
      <c r="B17">
        <v>7.8</v>
      </c>
      <c r="C17" t="s">
        <v>78</v>
      </c>
      <c r="D17">
        <v>5.6</v>
      </c>
      <c r="E17" t="s">
        <v>78</v>
      </c>
    </row>
    <row r="18" spans="1:6">
      <c r="A18" t="s">
        <v>79</v>
      </c>
      <c r="B18">
        <v>66</v>
      </c>
      <c r="C18" t="s">
        <v>80</v>
      </c>
      <c r="D18">
        <v>47</v>
      </c>
      <c r="E18" t="s">
        <v>80</v>
      </c>
    </row>
    <row r="19" spans="1:6">
      <c r="A19" t="s">
        <v>81</v>
      </c>
      <c r="B19" s="23">
        <f>(ROUND((43.75*B18)/(4.38+B18),1))/100</f>
        <v>0.41</v>
      </c>
      <c r="C19" s="23"/>
      <c r="D19" s="23">
        <f>(ROUND((43.75*D18)/(4.38+D18),1))/100</f>
        <v>0.4</v>
      </c>
      <c r="E19" s="23"/>
      <c r="F19" s="23">
        <f>B19-D19</f>
        <v>9.9999999999999534E-3</v>
      </c>
    </row>
    <row r="20" spans="1:6">
      <c r="A20" t="s">
        <v>82</v>
      </c>
      <c r="B20" s="23">
        <f>(ROUND(44.53+6.146*LN(B18)+0.145*(LN(B18)^2),1))/100</f>
        <v>0.72799999999999998</v>
      </c>
      <c r="C20" s="23"/>
      <c r="D20" s="23">
        <f>(ROUND(44.53+6.146*LN(D18)+0.145*(LN(D18)^2),1))/100</f>
        <v>0.70299999999999996</v>
      </c>
      <c r="E20" s="23"/>
      <c r="F20" s="23">
        <f>B20-D20</f>
        <v>2.5000000000000022E-2</v>
      </c>
    </row>
    <row r="22" spans="1:6">
      <c r="A22" s="24" t="s">
        <v>115</v>
      </c>
    </row>
    <row r="23" spans="1:6">
      <c r="A23" t="s">
        <v>73</v>
      </c>
      <c r="B23" t="s">
        <v>74</v>
      </c>
      <c r="D23" t="s">
        <v>75</v>
      </c>
      <c r="F23" t="s">
        <v>76</v>
      </c>
    </row>
    <row r="24" spans="1:6">
      <c r="A24" t="s">
        <v>77</v>
      </c>
      <c r="B24">
        <v>41.38</v>
      </c>
      <c r="C24" t="s">
        <v>78</v>
      </c>
      <c r="D24">
        <v>13.15</v>
      </c>
      <c r="E24" t="s">
        <v>78</v>
      </c>
    </row>
    <row r="25" spans="1:6">
      <c r="A25" t="s">
        <v>79</v>
      </c>
      <c r="B25">
        <v>66</v>
      </c>
      <c r="C25" t="s">
        <v>80</v>
      </c>
      <c r="D25">
        <v>21</v>
      </c>
      <c r="E25" t="s">
        <v>80</v>
      </c>
    </row>
    <row r="26" spans="1:6">
      <c r="A26" t="s">
        <v>81</v>
      </c>
      <c r="B26" s="23">
        <f>(ROUND((43.75*B25)/(4.38+B25),1))/100</f>
        <v>0.41</v>
      </c>
      <c r="C26" s="23"/>
      <c r="D26" s="23">
        <f>(ROUND((43.75*D25)/(4.38+D25),1))/100</f>
        <v>0.36200000000000004</v>
      </c>
      <c r="E26" s="23"/>
      <c r="F26" s="23">
        <f>B26-D26</f>
        <v>4.7999999999999932E-2</v>
      </c>
    </row>
    <row r="27" spans="1:6">
      <c r="A27" t="s">
        <v>82</v>
      </c>
      <c r="B27" s="23">
        <f>(ROUND(44.53+6.146*LN(B25)+0.145*(LN(B25)^2),1))/100</f>
        <v>0.72799999999999998</v>
      </c>
      <c r="C27" s="23"/>
      <c r="D27" s="23">
        <f>(ROUND(44.53+6.146*LN(D25)+0.145*(LN(D25)^2),1))/100</f>
        <v>0.64599999999999991</v>
      </c>
      <c r="E27" s="23"/>
      <c r="F27" s="23">
        <f>B27-D27</f>
        <v>8.2000000000000073E-2</v>
      </c>
    </row>
    <row r="29" spans="1:6">
      <c r="A29" s="24" t="s">
        <v>116</v>
      </c>
    </row>
    <row r="30" spans="1:6">
      <c r="A30" t="s">
        <v>73</v>
      </c>
      <c r="B30" t="s">
        <v>74</v>
      </c>
      <c r="D30" t="s">
        <v>75</v>
      </c>
      <c r="F30" t="s">
        <v>76</v>
      </c>
    </row>
    <row r="31" spans="1:6">
      <c r="A31" t="s">
        <v>77</v>
      </c>
      <c r="B31">
        <v>12.98</v>
      </c>
      <c r="C31" t="s">
        <v>78</v>
      </c>
      <c r="D31">
        <v>5.21</v>
      </c>
      <c r="E31" t="s">
        <v>78</v>
      </c>
    </row>
    <row r="32" spans="1:6">
      <c r="A32" t="s">
        <v>79</v>
      </c>
      <c r="B32">
        <v>52</v>
      </c>
      <c r="C32" t="s">
        <v>80</v>
      </c>
      <c r="D32">
        <v>21</v>
      </c>
      <c r="E32" t="s">
        <v>80</v>
      </c>
    </row>
    <row r="33" spans="1:6">
      <c r="A33" t="s">
        <v>81</v>
      </c>
      <c r="B33" s="23">
        <f>(ROUND((43.75*B32)/(4.38+B32),1))/100</f>
        <v>0.40399999999999997</v>
      </c>
      <c r="C33" s="23"/>
      <c r="D33" s="23">
        <f>(ROUND((43.75*D32)/(4.38+D32),1))/100</f>
        <v>0.36200000000000004</v>
      </c>
      <c r="E33" s="23"/>
      <c r="F33" s="23">
        <f>B33-D33</f>
        <v>4.1999999999999926E-2</v>
      </c>
    </row>
    <row r="34" spans="1:6">
      <c r="A34" t="s">
        <v>82</v>
      </c>
      <c r="B34" s="23">
        <f>(ROUND(44.53+6.146*LN(B32)+0.145*(LN(B32)^2),1))/100</f>
        <v>0.71099999999999997</v>
      </c>
      <c r="C34" s="23"/>
      <c r="D34" s="23">
        <f>(ROUND(44.53+6.146*LN(D32)+0.145*(LN(D32)^2),1))/100</f>
        <v>0.64599999999999991</v>
      </c>
      <c r="E34" s="23"/>
      <c r="F34" s="23">
        <f>B34-D34</f>
        <v>6.5000000000000058E-2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87"/>
  <sheetViews>
    <sheetView workbookViewId="0">
      <pane ySplit="1" topLeftCell="A2" activePane="bottomLeft" state="frozen"/>
      <selection pane="bottomLeft" activeCell="L1" sqref="L1:O2"/>
    </sheetView>
  </sheetViews>
  <sheetFormatPr defaultRowHeight="15"/>
  <cols>
    <col min="1" max="1" width="10.85546875" style="15" bestFit="1" customWidth="1"/>
    <col min="2" max="2" width="8" style="15" bestFit="1" customWidth="1"/>
    <col min="3" max="3" width="19.7109375" style="17" customWidth="1"/>
    <col min="4" max="4" width="13.7109375" style="16" customWidth="1"/>
    <col min="5" max="5" width="14.7109375" style="16" bestFit="1" customWidth="1"/>
    <col min="6" max="7" width="13.7109375" style="16" customWidth="1"/>
    <col min="8" max="8" width="11.140625" style="15" bestFit="1" customWidth="1"/>
    <col min="9" max="9" width="7.7109375" style="15" bestFit="1" customWidth="1"/>
    <col min="10" max="10" width="7.42578125" style="15" bestFit="1" customWidth="1"/>
    <col min="11" max="11" width="19.7109375" style="16" customWidth="1"/>
    <col min="12" max="12" width="14.85546875" customWidth="1"/>
    <col min="13" max="13" width="14.28515625" customWidth="1"/>
    <col min="14" max="14" width="10.5703125" customWidth="1"/>
    <col min="15" max="15" width="9.7109375" customWidth="1"/>
  </cols>
  <sheetData>
    <row r="1" spans="1:15" ht="30">
      <c r="A1" s="15" t="s">
        <v>60</v>
      </c>
      <c r="B1" s="15" t="s">
        <v>51</v>
      </c>
      <c r="C1" s="17" t="s">
        <v>58</v>
      </c>
      <c r="D1" s="16" t="s">
        <v>53</v>
      </c>
      <c r="E1" s="16" t="s">
        <v>52</v>
      </c>
      <c r="F1" s="16" t="s">
        <v>54</v>
      </c>
      <c r="G1" s="16" t="s">
        <v>55</v>
      </c>
      <c r="H1" s="15" t="s">
        <v>57</v>
      </c>
      <c r="I1" s="15" t="s">
        <v>61</v>
      </c>
      <c r="J1" s="15" t="s">
        <v>62</v>
      </c>
      <c r="K1" s="16" t="s">
        <v>56</v>
      </c>
      <c r="L1" s="19" t="s">
        <v>63</v>
      </c>
      <c r="M1" s="19" t="s">
        <v>64</v>
      </c>
      <c r="N1" s="19" t="s">
        <v>65</v>
      </c>
      <c r="O1" s="19" t="s">
        <v>66</v>
      </c>
    </row>
    <row r="2" spans="1:15">
      <c r="A2" s="15" t="s">
        <v>59</v>
      </c>
      <c r="B2" s="15">
        <v>8310</v>
      </c>
      <c r="C2" s="17">
        <v>0.45531557090000002</v>
      </c>
      <c r="D2" s="16">
        <v>0.85799999999999998</v>
      </c>
      <c r="E2" s="16">
        <v>56.5</v>
      </c>
      <c r="F2" s="16">
        <v>1.79</v>
      </c>
      <c r="G2" s="16">
        <v>0.31</v>
      </c>
      <c r="H2" s="15">
        <v>1</v>
      </c>
      <c r="I2" s="18">
        <f>F2</f>
        <v>1.79</v>
      </c>
      <c r="J2" s="18">
        <f>G2</f>
        <v>0.31</v>
      </c>
      <c r="K2" s="16">
        <v>3331.8</v>
      </c>
      <c r="L2" s="15">
        <f>E2*D2*C2/12</f>
        <v>1.8393610775432749</v>
      </c>
      <c r="M2">
        <f>ROUND(E2*D2*C2*102.79,0)</f>
        <v>2269</v>
      </c>
      <c r="N2">
        <f>ROUND(I2*M2*0.002205,0)</f>
        <v>9</v>
      </c>
      <c r="O2">
        <f>ROUND(J2*M2*0.002205,1)</f>
        <v>1.6</v>
      </c>
    </row>
    <row r="3" spans="1:15">
      <c r="A3" s="15" t="s">
        <v>59</v>
      </c>
      <c r="B3" s="15">
        <v>8310</v>
      </c>
      <c r="C3" s="17">
        <v>0.27078839630000001</v>
      </c>
      <c r="D3" s="16">
        <v>0.85799999999999998</v>
      </c>
      <c r="E3" s="16">
        <v>56.5</v>
      </c>
      <c r="F3" s="16">
        <v>1.79</v>
      </c>
      <c r="G3" s="16">
        <v>0.31</v>
      </c>
      <c r="H3" s="15">
        <v>0</v>
      </c>
      <c r="I3" s="18">
        <f>F3*0.7</f>
        <v>1.2529999999999999</v>
      </c>
      <c r="J3" s="18">
        <f>G3*0.5</f>
        <v>0.155</v>
      </c>
      <c r="K3" s="16">
        <v>5166.2</v>
      </c>
      <c r="L3" s="15">
        <f t="shared" ref="L3:L66" si="0">E3*D3*C3/12</f>
        <v>1.093917423952925</v>
      </c>
      <c r="M3">
        <f t="shared" ref="M3:M66" si="1">ROUND(E3*D3*C3*102.79,0)</f>
        <v>1349</v>
      </c>
      <c r="N3">
        <f t="shared" ref="N3:N66" si="2">ROUND(I3*M3*0.002205,0)</f>
        <v>4</v>
      </c>
      <c r="O3">
        <f t="shared" ref="O3:O66" si="3">ROUND(J3*M3*0.002205,1)</f>
        <v>0.5</v>
      </c>
    </row>
    <row r="4" spans="1:15">
      <c r="A4" s="15" t="s">
        <v>59</v>
      </c>
      <c r="B4" s="15">
        <v>1400</v>
      </c>
      <c r="C4" s="17">
        <v>0.3220079562</v>
      </c>
      <c r="D4" s="16">
        <v>0.88700000000000001</v>
      </c>
      <c r="E4" s="16">
        <v>56.5</v>
      </c>
      <c r="F4" s="16">
        <v>1.93</v>
      </c>
      <c r="G4" s="16">
        <v>0.497</v>
      </c>
      <c r="H4" s="15">
        <v>1</v>
      </c>
      <c r="I4" s="18">
        <f t="shared" ref="I4:I8" si="4">F4</f>
        <v>1.93</v>
      </c>
      <c r="J4" s="18">
        <f t="shared" ref="J4:J8" si="5">G4</f>
        <v>0.497</v>
      </c>
      <c r="K4" s="16">
        <v>4350.2</v>
      </c>
      <c r="L4" s="15">
        <f t="shared" si="0"/>
        <v>1.3447991440784248</v>
      </c>
      <c r="M4">
        <f t="shared" si="1"/>
        <v>1659</v>
      </c>
      <c r="N4">
        <f t="shared" si="2"/>
        <v>7</v>
      </c>
      <c r="O4">
        <f t="shared" si="3"/>
        <v>1.8</v>
      </c>
    </row>
    <row r="5" spans="1:15">
      <c r="A5" s="15" t="s">
        <v>59</v>
      </c>
      <c r="B5" s="15">
        <v>2210</v>
      </c>
      <c r="C5" s="17">
        <v>2.7397246163000002</v>
      </c>
      <c r="D5" s="16">
        <v>0.26800000000000002</v>
      </c>
      <c r="E5" s="16">
        <v>56.5</v>
      </c>
      <c r="F5" s="16">
        <v>1.92</v>
      </c>
      <c r="G5" s="16">
        <v>0.50600000000000001</v>
      </c>
      <c r="H5" s="15">
        <v>1</v>
      </c>
      <c r="I5" s="18">
        <f t="shared" si="4"/>
        <v>1.92</v>
      </c>
      <c r="J5" s="18">
        <f t="shared" si="5"/>
        <v>0.50600000000000001</v>
      </c>
      <c r="K5" s="16">
        <v>113951.7</v>
      </c>
      <c r="L5" s="15">
        <f t="shared" si="0"/>
        <v>3.4570758450012171</v>
      </c>
      <c r="M5">
        <f t="shared" si="1"/>
        <v>4264</v>
      </c>
      <c r="N5">
        <f t="shared" si="2"/>
        <v>18</v>
      </c>
      <c r="O5">
        <f t="shared" si="3"/>
        <v>4.8</v>
      </c>
    </row>
    <row r="6" spans="1:15">
      <c r="A6" s="15" t="s">
        <v>59</v>
      </c>
      <c r="B6" s="15">
        <v>2210</v>
      </c>
      <c r="C6" s="17">
        <v>0.71115486500000002</v>
      </c>
      <c r="D6" s="16">
        <v>0.28499999999999998</v>
      </c>
      <c r="E6" s="16">
        <v>56.5</v>
      </c>
      <c r="F6" s="16">
        <v>1.92</v>
      </c>
      <c r="G6" s="16">
        <v>0.50600000000000001</v>
      </c>
      <c r="H6" s="15">
        <v>1</v>
      </c>
      <c r="I6" s="18">
        <f t="shared" si="4"/>
        <v>1.92</v>
      </c>
      <c r="J6" s="18">
        <f t="shared" si="5"/>
        <v>0.50600000000000001</v>
      </c>
      <c r="K6" s="16">
        <v>19418.900000000001</v>
      </c>
      <c r="L6" s="15">
        <f t="shared" si="0"/>
        <v>0.9542809344718749</v>
      </c>
      <c r="M6">
        <f t="shared" si="1"/>
        <v>1177</v>
      </c>
      <c r="N6">
        <f t="shared" si="2"/>
        <v>5</v>
      </c>
      <c r="O6">
        <f t="shared" si="3"/>
        <v>1.3</v>
      </c>
    </row>
    <row r="7" spans="1:15">
      <c r="A7" s="15" t="s">
        <v>59</v>
      </c>
      <c r="B7" s="15">
        <v>6460</v>
      </c>
      <c r="C7" s="17">
        <v>0.24187163389999999</v>
      </c>
      <c r="D7" s="16">
        <v>0.30299999999999999</v>
      </c>
      <c r="E7" s="16">
        <v>56.5</v>
      </c>
      <c r="F7" s="16">
        <v>0</v>
      </c>
      <c r="G7" s="16">
        <v>0</v>
      </c>
      <c r="H7" s="15">
        <v>1</v>
      </c>
      <c r="I7" s="18">
        <f t="shared" si="4"/>
        <v>0</v>
      </c>
      <c r="J7" s="18">
        <f t="shared" si="5"/>
        <v>0</v>
      </c>
      <c r="K7" s="16">
        <v>18575</v>
      </c>
      <c r="L7" s="15">
        <f t="shared" si="0"/>
        <v>0.34506011971258749</v>
      </c>
      <c r="M7">
        <f t="shared" si="1"/>
        <v>426</v>
      </c>
      <c r="N7">
        <f t="shared" si="2"/>
        <v>0</v>
      </c>
      <c r="O7">
        <f t="shared" si="3"/>
        <v>0</v>
      </c>
    </row>
    <row r="8" spans="1:15">
      <c r="A8" s="15" t="s">
        <v>59</v>
      </c>
      <c r="B8" s="15">
        <v>1920</v>
      </c>
      <c r="C8" s="17">
        <v>1.9802000000000001E-6</v>
      </c>
      <c r="D8" s="16">
        <v>0.27600000000000002</v>
      </c>
      <c r="E8" s="16">
        <v>56.5</v>
      </c>
      <c r="F8" s="16">
        <v>1.2</v>
      </c>
      <c r="G8" s="16">
        <v>7.5999999999999998E-2</v>
      </c>
      <c r="H8" s="15">
        <v>1</v>
      </c>
      <c r="I8" s="18">
        <f t="shared" si="4"/>
        <v>1.2</v>
      </c>
      <c r="J8" s="18">
        <f t="shared" si="5"/>
        <v>7.5999999999999998E-2</v>
      </c>
      <c r="K8" s="16">
        <v>1441.6</v>
      </c>
      <c r="L8" s="15">
        <f t="shared" si="0"/>
        <v>2.5732699000000005E-6</v>
      </c>
      <c r="M8">
        <f t="shared" si="1"/>
        <v>0</v>
      </c>
      <c r="N8">
        <f t="shared" si="2"/>
        <v>0</v>
      </c>
      <c r="O8">
        <f t="shared" si="3"/>
        <v>0</v>
      </c>
    </row>
    <row r="9" spans="1:15">
      <c r="A9" s="15" t="s">
        <v>59</v>
      </c>
      <c r="B9" s="15">
        <v>1920</v>
      </c>
      <c r="C9" s="17">
        <v>0.34627152309999998</v>
      </c>
      <c r="D9" s="16">
        <v>0.193</v>
      </c>
      <c r="E9" s="16">
        <v>56.5</v>
      </c>
      <c r="F9" s="16">
        <v>1.2</v>
      </c>
      <c r="G9" s="16">
        <v>7.5999999999999998E-2</v>
      </c>
      <c r="H9" s="15">
        <v>0</v>
      </c>
      <c r="I9" s="18">
        <f>F9*0.7</f>
        <v>0.84</v>
      </c>
      <c r="J9" s="18">
        <f>G9*0.5</f>
        <v>3.7999999999999999E-2</v>
      </c>
      <c r="K9" s="16">
        <v>10712.6</v>
      </c>
      <c r="L9" s="15">
        <f t="shared" si="0"/>
        <v>0.31465981863699582</v>
      </c>
      <c r="M9">
        <f t="shared" si="1"/>
        <v>388</v>
      </c>
      <c r="N9">
        <f t="shared" si="2"/>
        <v>1</v>
      </c>
      <c r="O9">
        <f t="shared" si="3"/>
        <v>0</v>
      </c>
    </row>
    <row r="10" spans="1:15">
      <c r="A10" s="15" t="s">
        <v>59</v>
      </c>
      <c r="B10" s="15">
        <v>2210</v>
      </c>
      <c r="C10" s="17">
        <v>0.45504888110000002</v>
      </c>
      <c r="D10" s="16">
        <v>0.26800000000000002</v>
      </c>
      <c r="E10" s="16">
        <v>56.5</v>
      </c>
      <c r="F10" s="16">
        <v>1.92</v>
      </c>
      <c r="G10" s="16">
        <v>0.50600000000000001</v>
      </c>
      <c r="H10" s="15">
        <v>1</v>
      </c>
      <c r="I10" s="18">
        <f t="shared" ref="I10:I12" si="6">F10</f>
        <v>1.92</v>
      </c>
      <c r="J10" s="18">
        <f t="shared" ref="J10:J12" si="7">G10</f>
        <v>0.50600000000000001</v>
      </c>
      <c r="K10" s="16">
        <v>14206.8</v>
      </c>
      <c r="L10" s="15">
        <f t="shared" si="0"/>
        <v>0.57419584646801669</v>
      </c>
      <c r="M10">
        <f t="shared" si="1"/>
        <v>708</v>
      </c>
      <c r="N10">
        <f t="shared" si="2"/>
        <v>3</v>
      </c>
      <c r="O10">
        <f t="shared" si="3"/>
        <v>0.8</v>
      </c>
    </row>
    <row r="11" spans="1:15">
      <c r="A11" s="15" t="s">
        <v>59</v>
      </c>
      <c r="B11" s="15">
        <v>2210</v>
      </c>
      <c r="C11" s="17">
        <v>0.73335259659999996</v>
      </c>
      <c r="D11" s="16">
        <v>0.26800000000000002</v>
      </c>
      <c r="E11" s="16">
        <v>56.5</v>
      </c>
      <c r="F11" s="16">
        <v>1.92</v>
      </c>
      <c r="G11" s="16">
        <v>0.50600000000000001</v>
      </c>
      <c r="H11" s="15">
        <v>1</v>
      </c>
      <c r="I11" s="18">
        <f t="shared" si="6"/>
        <v>1.92</v>
      </c>
      <c r="J11" s="18">
        <f t="shared" si="7"/>
        <v>0.50600000000000001</v>
      </c>
      <c r="K11" s="16">
        <v>10822.5</v>
      </c>
      <c r="L11" s="15">
        <f t="shared" si="0"/>
        <v>0.92536875147643338</v>
      </c>
      <c r="M11">
        <f t="shared" si="1"/>
        <v>1141</v>
      </c>
      <c r="N11">
        <f t="shared" si="2"/>
        <v>5</v>
      </c>
      <c r="O11">
        <f t="shared" si="3"/>
        <v>1.3</v>
      </c>
    </row>
    <row r="12" spans="1:15">
      <c r="A12" s="15" t="s">
        <v>59</v>
      </c>
      <c r="B12" s="15">
        <v>2210</v>
      </c>
      <c r="C12" s="17">
        <v>2.9833362200000001E-2</v>
      </c>
      <c r="D12" s="16">
        <v>0.26800000000000002</v>
      </c>
      <c r="E12" s="16">
        <v>56.5</v>
      </c>
      <c r="F12" s="16">
        <v>1.92</v>
      </c>
      <c r="G12" s="16">
        <v>0.50600000000000001</v>
      </c>
      <c r="H12" s="15">
        <v>1</v>
      </c>
      <c r="I12" s="18">
        <f t="shared" si="6"/>
        <v>1.92</v>
      </c>
      <c r="J12" s="18">
        <f t="shared" si="7"/>
        <v>0.50600000000000001</v>
      </c>
      <c r="K12" s="16">
        <v>356.2</v>
      </c>
      <c r="L12" s="15">
        <f t="shared" si="0"/>
        <v>3.764473086936667E-2</v>
      </c>
      <c r="M12">
        <f t="shared" si="1"/>
        <v>46</v>
      </c>
      <c r="N12">
        <f t="shared" si="2"/>
        <v>0</v>
      </c>
      <c r="O12">
        <f t="shared" si="3"/>
        <v>0.1</v>
      </c>
    </row>
    <row r="13" spans="1:15">
      <c r="A13" s="15" t="s">
        <v>59</v>
      </c>
      <c r="B13" s="15">
        <v>1920</v>
      </c>
      <c r="C13" s="17">
        <v>0.4539865461</v>
      </c>
      <c r="D13" s="16">
        <v>0.193</v>
      </c>
      <c r="E13" s="16">
        <v>56.5</v>
      </c>
      <c r="F13" s="16">
        <v>1.2</v>
      </c>
      <c r="G13" s="16">
        <v>7.5999999999999998E-2</v>
      </c>
      <c r="H13" s="15">
        <v>0</v>
      </c>
      <c r="I13" s="18">
        <f>F13*0.7</f>
        <v>0.84</v>
      </c>
      <c r="J13" s="18">
        <f>G13*0.5</f>
        <v>3.7999999999999999E-2</v>
      </c>
      <c r="K13" s="16">
        <v>2436.5</v>
      </c>
      <c r="L13" s="15">
        <f t="shared" si="0"/>
        <v>0.41254135766228756</v>
      </c>
      <c r="M13">
        <f t="shared" si="1"/>
        <v>509</v>
      </c>
      <c r="N13">
        <f t="shared" si="2"/>
        <v>1</v>
      </c>
      <c r="O13">
        <f t="shared" si="3"/>
        <v>0</v>
      </c>
    </row>
    <row r="14" spans="1:15">
      <c r="A14" s="15" t="s">
        <v>59</v>
      </c>
      <c r="B14" s="15">
        <v>6430</v>
      </c>
      <c r="C14" s="17">
        <v>1.7250798099999999E-2</v>
      </c>
      <c r="D14" s="16">
        <v>0.30299999999999999</v>
      </c>
      <c r="E14" s="16">
        <v>56.5</v>
      </c>
      <c r="F14" s="16">
        <v>0</v>
      </c>
      <c r="G14" s="16">
        <v>0</v>
      </c>
      <c r="H14" s="15">
        <v>1</v>
      </c>
      <c r="I14" s="18">
        <f t="shared" ref="I14:I17" si="8">F14</f>
        <v>0</v>
      </c>
      <c r="J14" s="18">
        <f t="shared" ref="J14:J17" si="9">G14</f>
        <v>0</v>
      </c>
      <c r="K14" s="16">
        <v>58.2</v>
      </c>
      <c r="L14" s="15">
        <f t="shared" si="0"/>
        <v>2.4610419839412496E-2</v>
      </c>
      <c r="M14">
        <f t="shared" si="1"/>
        <v>30</v>
      </c>
      <c r="N14">
        <f t="shared" si="2"/>
        <v>0</v>
      </c>
      <c r="O14">
        <f t="shared" si="3"/>
        <v>0</v>
      </c>
    </row>
    <row r="15" spans="1:15">
      <c r="A15" s="15" t="s">
        <v>59</v>
      </c>
      <c r="B15" s="15">
        <v>6430</v>
      </c>
      <c r="C15" s="17">
        <v>4.9944024099999998E-2</v>
      </c>
      <c r="D15" s="16">
        <v>0.30299999999999999</v>
      </c>
      <c r="E15" s="16">
        <v>56.5</v>
      </c>
      <c r="F15" s="16">
        <v>0</v>
      </c>
      <c r="G15" s="16">
        <v>0</v>
      </c>
      <c r="H15" s="15">
        <v>1</v>
      </c>
      <c r="I15" s="18">
        <f t="shared" si="8"/>
        <v>0</v>
      </c>
      <c r="J15" s="18">
        <f t="shared" si="9"/>
        <v>0</v>
      </c>
      <c r="K15" s="16">
        <v>403</v>
      </c>
      <c r="L15" s="15">
        <f t="shared" si="0"/>
        <v>7.1251393381662489E-2</v>
      </c>
      <c r="M15">
        <f t="shared" si="1"/>
        <v>88</v>
      </c>
      <c r="N15">
        <f t="shared" si="2"/>
        <v>0</v>
      </c>
      <c r="O15">
        <f t="shared" si="3"/>
        <v>0</v>
      </c>
    </row>
    <row r="16" spans="1:15">
      <c r="A16" s="15" t="s">
        <v>59</v>
      </c>
      <c r="B16" s="15">
        <v>6430</v>
      </c>
      <c r="C16" s="17">
        <v>0.40818460820000002</v>
      </c>
      <c r="D16" s="16">
        <v>0.30299999999999999</v>
      </c>
      <c r="E16" s="16">
        <v>56.5</v>
      </c>
      <c r="F16" s="16">
        <v>0</v>
      </c>
      <c r="G16" s="16">
        <v>0</v>
      </c>
      <c r="H16" s="15">
        <v>1</v>
      </c>
      <c r="I16" s="18">
        <f t="shared" si="8"/>
        <v>0</v>
      </c>
      <c r="J16" s="18">
        <f t="shared" si="9"/>
        <v>0</v>
      </c>
      <c r="K16" s="16">
        <v>1868.6</v>
      </c>
      <c r="L16" s="15">
        <f t="shared" si="0"/>
        <v>0.58232636667332505</v>
      </c>
      <c r="M16">
        <f t="shared" si="1"/>
        <v>718</v>
      </c>
      <c r="N16">
        <f t="shared" si="2"/>
        <v>0</v>
      </c>
      <c r="O16">
        <f t="shared" si="3"/>
        <v>0</v>
      </c>
    </row>
    <row r="17" spans="1:15">
      <c r="A17" s="15" t="s">
        <v>59</v>
      </c>
      <c r="B17" s="15">
        <v>1920</v>
      </c>
      <c r="C17" s="17">
        <v>0.90880751309999996</v>
      </c>
      <c r="D17" s="16">
        <v>0.193</v>
      </c>
      <c r="E17" s="16">
        <v>56.5</v>
      </c>
      <c r="F17" s="16">
        <v>1.2</v>
      </c>
      <c r="G17" s="16">
        <v>7.5999999999999998E-2</v>
      </c>
      <c r="H17" s="15">
        <v>1</v>
      </c>
      <c r="I17" s="18">
        <f t="shared" si="8"/>
        <v>1.2</v>
      </c>
      <c r="J17" s="18">
        <f t="shared" si="9"/>
        <v>7.5999999999999998E-2</v>
      </c>
      <c r="K17" s="16">
        <v>994.4</v>
      </c>
      <c r="L17" s="15">
        <f t="shared" si="0"/>
        <v>0.82584096054991252</v>
      </c>
      <c r="M17">
        <f t="shared" si="1"/>
        <v>1019</v>
      </c>
      <c r="N17">
        <f t="shared" si="2"/>
        <v>3</v>
      </c>
      <c r="O17">
        <f t="shared" si="3"/>
        <v>0.2</v>
      </c>
    </row>
    <row r="18" spans="1:15">
      <c r="A18" s="15" t="s">
        <v>59</v>
      </c>
      <c r="B18" s="15">
        <v>1920</v>
      </c>
      <c r="C18" s="17">
        <v>9.3368904700000005E-2</v>
      </c>
      <c r="D18" s="16">
        <v>0.193</v>
      </c>
      <c r="E18" s="16">
        <v>56.5</v>
      </c>
      <c r="F18" s="16">
        <v>1.2</v>
      </c>
      <c r="G18" s="16">
        <v>7.5999999999999998E-2</v>
      </c>
      <c r="H18" s="15">
        <v>0</v>
      </c>
      <c r="I18" s="18">
        <f>F18*0.7</f>
        <v>0.84</v>
      </c>
      <c r="J18" s="18">
        <f>G18*0.5</f>
        <v>3.7999999999999999E-2</v>
      </c>
      <c r="K18" s="16">
        <v>184.3</v>
      </c>
      <c r="L18" s="15">
        <f t="shared" si="0"/>
        <v>8.4845101775095841E-2</v>
      </c>
      <c r="M18">
        <f t="shared" si="1"/>
        <v>105</v>
      </c>
      <c r="N18">
        <f t="shared" si="2"/>
        <v>0</v>
      </c>
      <c r="O18">
        <f t="shared" si="3"/>
        <v>0</v>
      </c>
    </row>
    <row r="19" spans="1:15">
      <c r="A19" s="15" t="s">
        <v>59</v>
      </c>
      <c r="B19" s="15">
        <v>6430</v>
      </c>
      <c r="C19" s="17">
        <v>0.24125687679999999</v>
      </c>
      <c r="D19" s="16">
        <v>0.30299999999999999</v>
      </c>
      <c r="E19" s="16">
        <v>56.5</v>
      </c>
      <c r="F19" s="16">
        <v>0</v>
      </c>
      <c r="G19" s="16">
        <v>0</v>
      </c>
      <c r="H19" s="15">
        <v>1</v>
      </c>
      <c r="I19" s="18">
        <f t="shared" ref="I19:I31" si="10">F19</f>
        <v>0</v>
      </c>
      <c r="J19" s="18">
        <f t="shared" ref="J19:J31" si="11">G19</f>
        <v>0</v>
      </c>
      <c r="K19" s="16">
        <v>349.3</v>
      </c>
      <c r="L19" s="15">
        <f t="shared" si="0"/>
        <v>0.34418309186479995</v>
      </c>
      <c r="M19">
        <f t="shared" si="1"/>
        <v>425</v>
      </c>
      <c r="N19">
        <f t="shared" si="2"/>
        <v>0</v>
      </c>
      <c r="O19">
        <f t="shared" si="3"/>
        <v>0</v>
      </c>
    </row>
    <row r="20" spans="1:15">
      <c r="A20" s="15" t="s">
        <v>59</v>
      </c>
      <c r="B20" s="15">
        <v>4110</v>
      </c>
      <c r="C20" s="17">
        <v>6.1121892800000001E-2</v>
      </c>
      <c r="D20" s="16">
        <v>0.41299999999999998</v>
      </c>
      <c r="E20" s="16">
        <v>56.5</v>
      </c>
      <c r="F20" s="16">
        <v>0.7</v>
      </c>
      <c r="G20" s="16">
        <v>0.09</v>
      </c>
      <c r="H20" s="15">
        <v>1</v>
      </c>
      <c r="I20" s="18">
        <f t="shared" si="10"/>
        <v>0.7</v>
      </c>
      <c r="J20" s="18">
        <f t="shared" si="11"/>
        <v>0.09</v>
      </c>
      <c r="K20" s="16">
        <v>156.9</v>
      </c>
      <c r="L20" s="15">
        <f t="shared" si="0"/>
        <v>0.11885406729513333</v>
      </c>
      <c r="M20">
        <f t="shared" si="1"/>
        <v>147</v>
      </c>
      <c r="N20">
        <f t="shared" si="2"/>
        <v>0</v>
      </c>
      <c r="O20">
        <f t="shared" si="3"/>
        <v>0</v>
      </c>
    </row>
    <row r="21" spans="1:15">
      <c r="A21" s="15" t="s">
        <v>59</v>
      </c>
      <c r="B21" s="15">
        <v>2210</v>
      </c>
      <c r="C21" s="17">
        <v>5.6526115600000003E-2</v>
      </c>
      <c r="D21" s="16">
        <v>0.30199999999999999</v>
      </c>
      <c r="E21" s="16">
        <v>56.5</v>
      </c>
      <c r="F21" s="16">
        <v>1.92</v>
      </c>
      <c r="G21" s="16">
        <v>0.50600000000000001</v>
      </c>
      <c r="H21" s="15">
        <v>1</v>
      </c>
      <c r="I21" s="18">
        <f t="shared" si="10"/>
        <v>1.92</v>
      </c>
      <c r="J21" s="18">
        <f t="shared" si="11"/>
        <v>0.50600000000000001</v>
      </c>
      <c r="K21" s="16">
        <v>109.6</v>
      </c>
      <c r="L21" s="15">
        <f t="shared" si="0"/>
        <v>8.0375425873566664E-2</v>
      </c>
      <c r="M21">
        <f t="shared" si="1"/>
        <v>99</v>
      </c>
      <c r="N21">
        <f t="shared" si="2"/>
        <v>0</v>
      </c>
      <c r="O21">
        <f t="shared" si="3"/>
        <v>0.1</v>
      </c>
    </row>
    <row r="22" spans="1:15">
      <c r="A22" s="15" t="s">
        <v>59</v>
      </c>
      <c r="B22" s="15">
        <v>2210</v>
      </c>
      <c r="C22" s="17">
        <v>7.7985787000000001E-2</v>
      </c>
      <c r="D22" s="16">
        <v>0.26800000000000002</v>
      </c>
      <c r="E22" s="16">
        <v>56.5</v>
      </c>
      <c r="F22" s="16">
        <v>1.92</v>
      </c>
      <c r="G22" s="16">
        <v>0.50600000000000001</v>
      </c>
      <c r="H22" s="15">
        <v>1</v>
      </c>
      <c r="I22" s="18">
        <f t="shared" si="10"/>
        <v>1.92</v>
      </c>
      <c r="J22" s="18">
        <f t="shared" si="11"/>
        <v>0.50600000000000001</v>
      </c>
      <c r="K22" s="16">
        <v>220.1</v>
      </c>
      <c r="L22" s="15">
        <f t="shared" si="0"/>
        <v>9.8405065562833349E-2</v>
      </c>
      <c r="M22">
        <f t="shared" si="1"/>
        <v>121</v>
      </c>
      <c r="N22">
        <f t="shared" si="2"/>
        <v>1</v>
      </c>
      <c r="O22">
        <f t="shared" si="3"/>
        <v>0.1</v>
      </c>
    </row>
    <row r="23" spans="1:15">
      <c r="A23" s="15" t="s">
        <v>59</v>
      </c>
      <c r="B23" s="15">
        <v>2210</v>
      </c>
      <c r="C23" s="17">
        <v>7.8402135389999996</v>
      </c>
      <c r="D23" s="16">
        <v>0.28499999999999998</v>
      </c>
      <c r="E23" s="16">
        <v>56.5</v>
      </c>
      <c r="F23" s="16">
        <v>1.92</v>
      </c>
      <c r="G23" s="16">
        <v>0.50600000000000001</v>
      </c>
      <c r="H23" s="15">
        <v>1</v>
      </c>
      <c r="I23" s="18">
        <f t="shared" si="10"/>
        <v>1.92</v>
      </c>
      <c r="J23" s="18">
        <f t="shared" si="11"/>
        <v>0.50600000000000001</v>
      </c>
      <c r="K23" s="16">
        <v>11463.5</v>
      </c>
      <c r="L23" s="15">
        <f t="shared" si="0"/>
        <v>10.520586542645624</v>
      </c>
      <c r="M23">
        <f t="shared" si="1"/>
        <v>12977</v>
      </c>
      <c r="N23">
        <f t="shared" si="2"/>
        <v>55</v>
      </c>
      <c r="O23">
        <f t="shared" si="3"/>
        <v>14.5</v>
      </c>
    </row>
    <row r="24" spans="1:15">
      <c r="A24" s="15" t="s">
        <v>59</v>
      </c>
      <c r="B24" s="15">
        <v>2210</v>
      </c>
      <c r="C24" s="17">
        <v>1.2754965951999999</v>
      </c>
      <c r="D24" s="16">
        <v>0.26800000000000002</v>
      </c>
      <c r="E24" s="16">
        <v>56.5</v>
      </c>
      <c r="F24" s="16">
        <v>1.92</v>
      </c>
      <c r="G24" s="16">
        <v>0.50600000000000001</v>
      </c>
      <c r="H24" s="15">
        <v>1</v>
      </c>
      <c r="I24" s="18">
        <f t="shared" si="10"/>
        <v>1.92</v>
      </c>
      <c r="J24" s="18">
        <f t="shared" si="11"/>
        <v>0.50600000000000001</v>
      </c>
      <c r="K24" s="16">
        <v>1769.9</v>
      </c>
      <c r="L24" s="15">
        <f t="shared" si="0"/>
        <v>1.6094641203765334</v>
      </c>
      <c r="M24">
        <f t="shared" si="1"/>
        <v>1985</v>
      </c>
      <c r="N24">
        <f t="shared" si="2"/>
        <v>8</v>
      </c>
      <c r="O24">
        <f t="shared" si="3"/>
        <v>2.2000000000000002</v>
      </c>
    </row>
    <row r="25" spans="1:15">
      <c r="A25" s="15" t="s">
        <v>59</v>
      </c>
      <c r="B25" s="15">
        <v>2210</v>
      </c>
      <c r="C25" s="17">
        <v>1.2198977343999999</v>
      </c>
      <c r="D25" s="16">
        <v>0.28499999999999998</v>
      </c>
      <c r="E25" s="16">
        <v>56.5</v>
      </c>
      <c r="F25" s="16">
        <v>1.92</v>
      </c>
      <c r="G25" s="16">
        <v>0.50600000000000001</v>
      </c>
      <c r="H25" s="15">
        <v>1</v>
      </c>
      <c r="I25" s="18">
        <f t="shared" si="10"/>
        <v>1.92</v>
      </c>
      <c r="J25" s="18">
        <f t="shared" si="11"/>
        <v>0.50600000000000001</v>
      </c>
      <c r="K25" s="16">
        <v>2334.6999999999998</v>
      </c>
      <c r="L25" s="15">
        <f t="shared" si="0"/>
        <v>1.6369502723479998</v>
      </c>
      <c r="M25">
        <f t="shared" si="1"/>
        <v>2019</v>
      </c>
      <c r="N25">
        <f t="shared" si="2"/>
        <v>9</v>
      </c>
      <c r="O25">
        <f t="shared" si="3"/>
        <v>2.2999999999999998</v>
      </c>
    </row>
    <row r="26" spans="1:15">
      <c r="A26" s="15" t="s">
        <v>59</v>
      </c>
      <c r="B26" s="15">
        <v>2210</v>
      </c>
      <c r="C26" s="17">
        <v>0.78976844229999998</v>
      </c>
      <c r="D26" s="16">
        <v>0.26800000000000002</v>
      </c>
      <c r="E26" s="16">
        <v>56.5</v>
      </c>
      <c r="F26" s="16">
        <v>1.92</v>
      </c>
      <c r="G26" s="16">
        <v>0.50600000000000001</v>
      </c>
      <c r="H26" s="15">
        <v>1</v>
      </c>
      <c r="I26" s="18">
        <f t="shared" si="10"/>
        <v>1.92</v>
      </c>
      <c r="J26" s="18">
        <f t="shared" si="11"/>
        <v>0.50600000000000001</v>
      </c>
      <c r="K26" s="16">
        <v>1804.7</v>
      </c>
      <c r="L26" s="15">
        <f t="shared" si="0"/>
        <v>0.99655614610888332</v>
      </c>
      <c r="M26">
        <f t="shared" si="1"/>
        <v>1229</v>
      </c>
      <c r="N26">
        <f t="shared" si="2"/>
        <v>5</v>
      </c>
      <c r="O26">
        <f t="shared" si="3"/>
        <v>1.4</v>
      </c>
    </row>
    <row r="27" spans="1:15">
      <c r="A27" s="15" t="s">
        <v>59</v>
      </c>
      <c r="B27" s="15">
        <v>6460</v>
      </c>
      <c r="C27" s="17">
        <v>6.9282744999999996E-3</v>
      </c>
      <c r="D27" s="16">
        <v>0.30299999999999999</v>
      </c>
      <c r="E27" s="16">
        <v>56.5</v>
      </c>
      <c r="F27" s="16">
        <v>0</v>
      </c>
      <c r="G27" s="16">
        <v>0</v>
      </c>
      <c r="H27" s="15">
        <v>1</v>
      </c>
      <c r="I27" s="18">
        <f t="shared" si="10"/>
        <v>0</v>
      </c>
      <c r="J27" s="18">
        <f t="shared" si="11"/>
        <v>0</v>
      </c>
      <c r="K27" s="16">
        <v>49.4</v>
      </c>
      <c r="L27" s="15">
        <f t="shared" si="0"/>
        <v>9.8840496085624997E-3</v>
      </c>
      <c r="M27">
        <f t="shared" si="1"/>
        <v>12</v>
      </c>
      <c r="N27">
        <f t="shared" si="2"/>
        <v>0</v>
      </c>
      <c r="O27">
        <f t="shared" si="3"/>
        <v>0</v>
      </c>
    </row>
    <row r="28" spans="1:15">
      <c r="A28" s="15" t="s">
        <v>59</v>
      </c>
      <c r="B28" s="15">
        <v>8310</v>
      </c>
      <c r="C28" s="17">
        <v>0.18251864870000001</v>
      </c>
      <c r="D28" s="16">
        <v>0.79300000000000004</v>
      </c>
      <c r="E28" s="16">
        <v>56.5</v>
      </c>
      <c r="F28" s="16">
        <v>1.79</v>
      </c>
      <c r="G28" s="16">
        <v>0.31</v>
      </c>
      <c r="H28" s="15">
        <v>1</v>
      </c>
      <c r="I28" s="18">
        <f t="shared" si="10"/>
        <v>1.79</v>
      </c>
      <c r="J28" s="18">
        <f t="shared" si="11"/>
        <v>0.31</v>
      </c>
      <c r="K28" s="16">
        <v>637.20000000000005</v>
      </c>
      <c r="L28" s="15">
        <f t="shared" si="0"/>
        <v>0.68147139963992931</v>
      </c>
      <c r="M28">
        <f t="shared" si="1"/>
        <v>841</v>
      </c>
      <c r="N28">
        <f t="shared" si="2"/>
        <v>3</v>
      </c>
      <c r="O28">
        <f t="shared" si="3"/>
        <v>0.6</v>
      </c>
    </row>
    <row r="29" spans="1:15">
      <c r="A29" s="15" t="s">
        <v>59</v>
      </c>
      <c r="B29" s="15">
        <v>4110</v>
      </c>
      <c r="C29" s="17">
        <v>0.14677473129999999</v>
      </c>
      <c r="D29" s="16">
        <v>0.41299999999999998</v>
      </c>
      <c r="E29" s="16">
        <v>56.5</v>
      </c>
      <c r="F29" s="16">
        <v>0.7</v>
      </c>
      <c r="G29" s="16">
        <v>0.09</v>
      </c>
      <c r="H29" s="15">
        <v>1</v>
      </c>
      <c r="I29" s="18">
        <f t="shared" si="10"/>
        <v>0.7</v>
      </c>
      <c r="J29" s="18">
        <f t="shared" si="11"/>
        <v>0.09</v>
      </c>
      <c r="K29" s="16">
        <v>266.89999999999998</v>
      </c>
      <c r="L29" s="15">
        <f t="shared" si="0"/>
        <v>0.28540958062665411</v>
      </c>
      <c r="M29">
        <f t="shared" si="1"/>
        <v>352</v>
      </c>
      <c r="N29">
        <f t="shared" si="2"/>
        <v>1</v>
      </c>
      <c r="O29">
        <f t="shared" si="3"/>
        <v>0.1</v>
      </c>
    </row>
    <row r="30" spans="1:15">
      <c r="A30" s="15" t="s">
        <v>59</v>
      </c>
      <c r="B30" s="15">
        <v>8140</v>
      </c>
      <c r="C30" s="17">
        <v>0.40143783490000001</v>
      </c>
      <c r="D30" s="16">
        <v>0.70299999999999996</v>
      </c>
      <c r="E30" s="16">
        <v>56.5</v>
      </c>
      <c r="F30" s="16">
        <v>1.2</v>
      </c>
      <c r="G30" s="16">
        <v>0.48</v>
      </c>
      <c r="H30" s="15">
        <v>1</v>
      </c>
      <c r="I30" s="18">
        <f t="shared" si="10"/>
        <v>1.2</v>
      </c>
      <c r="J30" s="18">
        <f t="shared" si="11"/>
        <v>0.48</v>
      </c>
      <c r="K30" s="16">
        <v>1651.6</v>
      </c>
      <c r="L30" s="15">
        <f t="shared" si="0"/>
        <v>1.3287425069425458</v>
      </c>
      <c r="M30">
        <f t="shared" si="1"/>
        <v>1639</v>
      </c>
      <c r="N30">
        <f t="shared" si="2"/>
        <v>4</v>
      </c>
      <c r="O30">
        <f t="shared" si="3"/>
        <v>1.7</v>
      </c>
    </row>
    <row r="31" spans="1:15">
      <c r="A31" s="15" t="s">
        <v>59</v>
      </c>
      <c r="B31" s="15">
        <v>8140</v>
      </c>
      <c r="C31" s="17">
        <v>1.2222837327</v>
      </c>
      <c r="D31" s="16">
        <v>0.70299999999999996</v>
      </c>
      <c r="E31" s="16">
        <v>56.5</v>
      </c>
      <c r="F31" s="16">
        <v>1.2</v>
      </c>
      <c r="G31" s="16">
        <v>0.48</v>
      </c>
      <c r="H31" s="15">
        <v>1</v>
      </c>
      <c r="I31" s="18">
        <f t="shared" si="10"/>
        <v>1.2</v>
      </c>
      <c r="J31" s="18">
        <f t="shared" si="11"/>
        <v>0.48</v>
      </c>
      <c r="K31" s="16">
        <v>3782.9</v>
      </c>
      <c r="L31" s="15">
        <f t="shared" si="0"/>
        <v>4.045708226748137</v>
      </c>
      <c r="M31">
        <f t="shared" si="1"/>
        <v>4990</v>
      </c>
      <c r="N31">
        <f t="shared" si="2"/>
        <v>13</v>
      </c>
      <c r="O31">
        <f t="shared" si="3"/>
        <v>5.3</v>
      </c>
    </row>
    <row r="32" spans="1:15">
      <c r="A32" s="15" t="s">
        <v>59</v>
      </c>
      <c r="B32" s="15">
        <v>1200</v>
      </c>
      <c r="C32" s="17">
        <v>0.21658686299999999</v>
      </c>
      <c r="D32" s="16">
        <v>0.38900000000000001</v>
      </c>
      <c r="E32" s="16">
        <v>56.5</v>
      </c>
      <c r="F32" s="16">
        <v>2.23</v>
      </c>
      <c r="G32" s="16">
        <v>0.316</v>
      </c>
      <c r="H32" s="15">
        <v>0</v>
      </c>
      <c r="I32" s="18">
        <f t="shared" ref="I32:I33" si="12">F32*0.7</f>
        <v>1.5609999999999999</v>
      </c>
      <c r="J32" s="18">
        <f t="shared" ref="J32:J33" si="13">G32*0.5</f>
        <v>0.158</v>
      </c>
      <c r="K32" s="16">
        <v>484</v>
      </c>
      <c r="L32" s="15">
        <f t="shared" si="0"/>
        <v>0.39668786403712497</v>
      </c>
      <c r="M32">
        <f t="shared" si="1"/>
        <v>489</v>
      </c>
      <c r="N32">
        <f t="shared" si="2"/>
        <v>2</v>
      </c>
      <c r="O32">
        <f t="shared" si="3"/>
        <v>0.2</v>
      </c>
    </row>
    <row r="33" spans="1:15">
      <c r="A33" s="15" t="s">
        <v>59</v>
      </c>
      <c r="B33" s="15">
        <v>1200</v>
      </c>
      <c r="C33" s="17">
        <v>0.19226624740000001</v>
      </c>
      <c r="D33" s="16">
        <v>0.30399999999999999</v>
      </c>
      <c r="E33" s="16">
        <v>56.5</v>
      </c>
      <c r="F33" s="16">
        <v>2.23</v>
      </c>
      <c r="G33" s="16">
        <v>0.316</v>
      </c>
      <c r="H33" s="15">
        <v>0</v>
      </c>
      <c r="I33" s="18">
        <f t="shared" si="12"/>
        <v>1.5609999999999999</v>
      </c>
      <c r="J33" s="18">
        <f t="shared" si="13"/>
        <v>0.158</v>
      </c>
      <c r="K33" s="16">
        <v>257.3</v>
      </c>
      <c r="L33" s="15">
        <f t="shared" si="0"/>
        <v>0.27519708877853333</v>
      </c>
      <c r="M33">
        <f t="shared" si="1"/>
        <v>339</v>
      </c>
      <c r="N33">
        <f t="shared" si="2"/>
        <v>1</v>
      </c>
      <c r="O33">
        <f t="shared" si="3"/>
        <v>0.1</v>
      </c>
    </row>
    <row r="34" spans="1:15">
      <c r="A34" s="15" t="s">
        <v>59</v>
      </c>
      <c r="B34" s="15">
        <v>1200</v>
      </c>
      <c r="C34" s="17">
        <v>10.2411883909</v>
      </c>
      <c r="D34" s="16">
        <v>0.30399999999999999</v>
      </c>
      <c r="E34" s="16">
        <v>56.5</v>
      </c>
      <c r="F34" s="16">
        <v>2.23</v>
      </c>
      <c r="G34" s="16">
        <v>0.316</v>
      </c>
      <c r="H34" s="15">
        <v>1</v>
      </c>
      <c r="I34" s="18">
        <f t="shared" ref="I34:I47" si="14">F34</f>
        <v>2.23</v>
      </c>
      <c r="J34" s="18">
        <f t="shared" ref="J34:J47" si="15">G34</f>
        <v>0.316</v>
      </c>
      <c r="K34" s="16">
        <v>94463.1</v>
      </c>
      <c r="L34" s="15">
        <f t="shared" si="0"/>
        <v>14.658554316841531</v>
      </c>
      <c r="M34">
        <f t="shared" si="1"/>
        <v>18081</v>
      </c>
      <c r="N34">
        <f t="shared" si="2"/>
        <v>89</v>
      </c>
      <c r="O34">
        <f t="shared" si="3"/>
        <v>12.6</v>
      </c>
    </row>
    <row r="35" spans="1:15">
      <c r="A35" s="15" t="s">
        <v>59</v>
      </c>
      <c r="B35" s="15">
        <v>1200</v>
      </c>
      <c r="C35" s="17">
        <v>0.44476507129999998</v>
      </c>
      <c r="D35" s="16">
        <v>0.38900000000000001</v>
      </c>
      <c r="E35" s="16">
        <v>56.5</v>
      </c>
      <c r="F35" s="16">
        <v>2.23</v>
      </c>
      <c r="G35" s="16">
        <v>0.316</v>
      </c>
      <c r="H35" s="15">
        <v>1</v>
      </c>
      <c r="I35" s="18">
        <f t="shared" si="14"/>
        <v>2.23</v>
      </c>
      <c r="J35" s="18">
        <f t="shared" si="15"/>
        <v>0.316</v>
      </c>
      <c r="K35" s="16">
        <v>808.3</v>
      </c>
      <c r="L35" s="15">
        <f t="shared" si="0"/>
        <v>0.81460575996392082</v>
      </c>
      <c r="M35">
        <f t="shared" si="1"/>
        <v>1005</v>
      </c>
      <c r="N35">
        <f t="shared" si="2"/>
        <v>5</v>
      </c>
      <c r="O35">
        <f t="shared" si="3"/>
        <v>0.7</v>
      </c>
    </row>
    <row r="36" spans="1:15">
      <c r="A36" s="15" t="s">
        <v>59</v>
      </c>
      <c r="B36" s="15">
        <v>2210</v>
      </c>
      <c r="C36" s="17">
        <v>3.6218841508000001</v>
      </c>
      <c r="D36" s="16">
        <v>0.26800000000000002</v>
      </c>
      <c r="E36" s="16">
        <v>56.5</v>
      </c>
      <c r="F36" s="16">
        <v>1.92</v>
      </c>
      <c r="G36" s="16">
        <v>0.50600000000000001</v>
      </c>
      <c r="H36" s="15">
        <v>1</v>
      </c>
      <c r="I36" s="18">
        <f t="shared" si="14"/>
        <v>1.92</v>
      </c>
      <c r="J36" s="18">
        <f t="shared" si="15"/>
        <v>0.50600000000000001</v>
      </c>
      <c r="K36" s="16">
        <v>4940.7</v>
      </c>
      <c r="L36" s="15">
        <f t="shared" si="0"/>
        <v>4.5702141509511334</v>
      </c>
      <c r="M36">
        <f t="shared" si="1"/>
        <v>5637</v>
      </c>
      <c r="N36">
        <f t="shared" si="2"/>
        <v>24</v>
      </c>
      <c r="O36">
        <f t="shared" si="3"/>
        <v>6.3</v>
      </c>
    </row>
    <row r="37" spans="1:15">
      <c r="A37" s="15" t="s">
        <v>59</v>
      </c>
      <c r="B37" s="15">
        <v>2210</v>
      </c>
      <c r="C37" s="17">
        <v>1.4576294549</v>
      </c>
      <c r="D37" s="16">
        <v>0.26800000000000002</v>
      </c>
      <c r="E37" s="16">
        <v>56.5</v>
      </c>
      <c r="F37" s="16">
        <v>1.92</v>
      </c>
      <c r="G37" s="16">
        <v>0.50600000000000001</v>
      </c>
      <c r="H37" s="15">
        <v>1</v>
      </c>
      <c r="I37" s="18">
        <f t="shared" si="14"/>
        <v>1.92</v>
      </c>
      <c r="J37" s="18">
        <f t="shared" si="15"/>
        <v>0.50600000000000001</v>
      </c>
      <c r="K37" s="16">
        <v>1719.8</v>
      </c>
      <c r="L37" s="15">
        <f t="shared" si="0"/>
        <v>1.8392854338413167</v>
      </c>
      <c r="M37">
        <f t="shared" si="1"/>
        <v>2269</v>
      </c>
      <c r="N37">
        <f t="shared" si="2"/>
        <v>10</v>
      </c>
      <c r="O37">
        <f t="shared" si="3"/>
        <v>2.5</v>
      </c>
    </row>
    <row r="38" spans="1:15">
      <c r="A38" s="15" t="s">
        <v>59</v>
      </c>
      <c r="B38" s="15">
        <v>2210</v>
      </c>
      <c r="C38" s="17">
        <v>1.1861490134999999</v>
      </c>
      <c r="D38" s="16">
        <v>0.28499999999999998</v>
      </c>
      <c r="E38" s="16">
        <v>56.5</v>
      </c>
      <c r="F38" s="16">
        <v>1.92</v>
      </c>
      <c r="G38" s="16">
        <v>0.50600000000000001</v>
      </c>
      <c r="H38" s="15">
        <v>1</v>
      </c>
      <c r="I38" s="18">
        <f t="shared" si="14"/>
        <v>1.92</v>
      </c>
      <c r="J38" s="18">
        <f t="shared" si="15"/>
        <v>0.50600000000000001</v>
      </c>
      <c r="K38" s="16">
        <v>1488.2</v>
      </c>
      <c r="L38" s="15">
        <f t="shared" si="0"/>
        <v>1.5916637074903122</v>
      </c>
      <c r="M38">
        <f t="shared" si="1"/>
        <v>1963</v>
      </c>
      <c r="N38">
        <f t="shared" si="2"/>
        <v>8</v>
      </c>
      <c r="O38">
        <f t="shared" si="3"/>
        <v>2.2000000000000002</v>
      </c>
    </row>
    <row r="39" spans="1:15">
      <c r="A39" s="15" t="s">
        <v>59</v>
      </c>
      <c r="B39" s="15">
        <v>2210</v>
      </c>
      <c r="C39" s="17">
        <v>1.0970914453</v>
      </c>
      <c r="D39" s="16">
        <v>0.26800000000000002</v>
      </c>
      <c r="E39" s="16">
        <v>56.5</v>
      </c>
      <c r="F39" s="16">
        <v>1.92</v>
      </c>
      <c r="G39" s="16">
        <v>0.50600000000000001</v>
      </c>
      <c r="H39" s="15">
        <v>1</v>
      </c>
      <c r="I39" s="18">
        <f t="shared" si="14"/>
        <v>1.92</v>
      </c>
      <c r="J39" s="18">
        <f t="shared" si="15"/>
        <v>0.50600000000000001</v>
      </c>
      <c r="K39" s="16">
        <v>1294.4000000000001</v>
      </c>
      <c r="L39" s="15">
        <f t="shared" si="0"/>
        <v>1.3843465553943834</v>
      </c>
      <c r="M39">
        <f t="shared" si="1"/>
        <v>1708</v>
      </c>
      <c r="N39">
        <f t="shared" si="2"/>
        <v>7</v>
      </c>
      <c r="O39">
        <f t="shared" si="3"/>
        <v>1.9</v>
      </c>
    </row>
    <row r="40" spans="1:15">
      <c r="A40" s="15" t="s">
        <v>59</v>
      </c>
      <c r="B40" s="15">
        <v>2210</v>
      </c>
      <c r="C40" s="17">
        <v>6.4051959300000003E-2</v>
      </c>
      <c r="D40" s="16">
        <v>0.26800000000000002</v>
      </c>
      <c r="E40" s="16">
        <v>56.5</v>
      </c>
      <c r="F40" s="16">
        <v>1.92</v>
      </c>
      <c r="G40" s="16">
        <v>0.50600000000000001</v>
      </c>
      <c r="H40" s="15">
        <v>1</v>
      </c>
      <c r="I40" s="18">
        <f t="shared" si="14"/>
        <v>1.92</v>
      </c>
      <c r="J40" s="18">
        <f t="shared" si="15"/>
        <v>0.50600000000000001</v>
      </c>
      <c r="K40" s="16">
        <v>75.599999999999994</v>
      </c>
      <c r="L40" s="15">
        <f t="shared" si="0"/>
        <v>8.0822897310050004E-2</v>
      </c>
      <c r="M40">
        <f t="shared" si="1"/>
        <v>100</v>
      </c>
      <c r="N40">
        <f t="shared" si="2"/>
        <v>0</v>
      </c>
      <c r="O40">
        <f t="shared" si="3"/>
        <v>0.1</v>
      </c>
    </row>
    <row r="41" spans="1:15">
      <c r="A41" s="15" t="s">
        <v>59</v>
      </c>
      <c r="B41" s="15">
        <v>1920</v>
      </c>
      <c r="C41" s="17">
        <v>1.0040833872999999</v>
      </c>
      <c r="D41" s="16">
        <v>0.193</v>
      </c>
      <c r="E41" s="16">
        <v>56.5</v>
      </c>
      <c r="F41" s="16">
        <v>1.2</v>
      </c>
      <c r="G41" s="16">
        <v>7.5999999999999998E-2</v>
      </c>
      <c r="H41" s="15">
        <v>1</v>
      </c>
      <c r="I41" s="18">
        <f t="shared" si="14"/>
        <v>1.2</v>
      </c>
      <c r="J41" s="18">
        <f t="shared" si="15"/>
        <v>7.5999999999999998E-2</v>
      </c>
      <c r="K41" s="16">
        <v>853.1</v>
      </c>
      <c r="L41" s="15">
        <f t="shared" si="0"/>
        <v>0.91241894140107072</v>
      </c>
      <c r="M41">
        <f t="shared" si="1"/>
        <v>1125</v>
      </c>
      <c r="N41">
        <f t="shared" si="2"/>
        <v>3</v>
      </c>
      <c r="O41">
        <f t="shared" si="3"/>
        <v>0.2</v>
      </c>
    </row>
    <row r="42" spans="1:15">
      <c r="A42" s="15" t="s">
        <v>59</v>
      </c>
      <c r="B42" s="15">
        <v>1920</v>
      </c>
      <c r="C42" s="17">
        <v>0.52697130250000002</v>
      </c>
      <c r="D42" s="16">
        <v>0.193</v>
      </c>
      <c r="E42" s="16">
        <v>56.5</v>
      </c>
      <c r="F42" s="16">
        <v>1.2</v>
      </c>
      <c r="G42" s="16">
        <v>7.5999999999999998E-2</v>
      </c>
      <c r="H42" s="15">
        <v>1</v>
      </c>
      <c r="I42" s="18">
        <f t="shared" si="14"/>
        <v>1.2</v>
      </c>
      <c r="J42" s="18">
        <f t="shared" si="15"/>
        <v>7.5999999999999998E-2</v>
      </c>
      <c r="K42" s="16">
        <v>447.8</v>
      </c>
      <c r="L42" s="15">
        <f t="shared" si="0"/>
        <v>0.47886321400927084</v>
      </c>
      <c r="M42">
        <f t="shared" si="1"/>
        <v>591</v>
      </c>
      <c r="N42">
        <f t="shared" si="2"/>
        <v>2</v>
      </c>
      <c r="O42">
        <f t="shared" si="3"/>
        <v>0.1</v>
      </c>
    </row>
    <row r="43" spans="1:15">
      <c r="A43" s="15" t="s">
        <v>59</v>
      </c>
      <c r="B43" s="15">
        <v>8140</v>
      </c>
      <c r="C43" s="17">
        <v>0.3020919447</v>
      </c>
      <c r="D43" s="16">
        <v>0.77700000000000002</v>
      </c>
      <c r="E43" s="16">
        <v>56.5</v>
      </c>
      <c r="F43" s="16">
        <v>1.2</v>
      </c>
      <c r="G43" s="16">
        <v>0.48</v>
      </c>
      <c r="H43" s="15">
        <v>1</v>
      </c>
      <c r="I43" s="18">
        <f t="shared" si="14"/>
        <v>1.2</v>
      </c>
      <c r="J43" s="18">
        <f t="shared" si="15"/>
        <v>0.48</v>
      </c>
      <c r="K43" s="16">
        <v>1033.4000000000001</v>
      </c>
      <c r="L43" s="15">
        <f t="shared" si="0"/>
        <v>1.1051656181918625</v>
      </c>
      <c r="M43">
        <f t="shared" si="1"/>
        <v>1363</v>
      </c>
      <c r="N43">
        <f t="shared" si="2"/>
        <v>4</v>
      </c>
      <c r="O43">
        <f t="shared" si="3"/>
        <v>1.4</v>
      </c>
    </row>
    <row r="44" spans="1:15">
      <c r="A44" s="15" t="s">
        <v>59</v>
      </c>
      <c r="B44" s="15">
        <v>8310</v>
      </c>
      <c r="C44" s="17">
        <v>0.2263661243</v>
      </c>
      <c r="D44" s="16">
        <v>0.82499999999999996</v>
      </c>
      <c r="E44" s="16">
        <v>56.5</v>
      </c>
      <c r="F44" s="16">
        <v>1.79</v>
      </c>
      <c r="G44" s="16">
        <v>0.31</v>
      </c>
      <c r="H44" s="15">
        <v>1</v>
      </c>
      <c r="I44" s="18">
        <f t="shared" si="14"/>
        <v>1.79</v>
      </c>
      <c r="J44" s="18">
        <f t="shared" si="15"/>
        <v>0.31</v>
      </c>
      <c r="K44" s="16">
        <v>1758.8</v>
      </c>
      <c r="L44" s="15">
        <f t="shared" si="0"/>
        <v>0.87929091407781235</v>
      </c>
      <c r="M44">
        <f t="shared" si="1"/>
        <v>1085</v>
      </c>
      <c r="N44">
        <f t="shared" si="2"/>
        <v>4</v>
      </c>
      <c r="O44">
        <f t="shared" si="3"/>
        <v>0.7</v>
      </c>
    </row>
    <row r="45" spans="1:15">
      <c r="A45" s="15" t="s">
        <v>59</v>
      </c>
      <c r="B45" s="15">
        <v>2210</v>
      </c>
      <c r="C45" s="17">
        <v>0.34622929159999999</v>
      </c>
      <c r="D45" s="16">
        <v>0.26800000000000002</v>
      </c>
      <c r="E45" s="16">
        <v>56.5</v>
      </c>
      <c r="F45" s="16">
        <v>1.92</v>
      </c>
      <c r="G45" s="16">
        <v>0.50600000000000001</v>
      </c>
      <c r="H45" s="15">
        <v>1</v>
      </c>
      <c r="I45" s="18">
        <f t="shared" si="14"/>
        <v>1.92</v>
      </c>
      <c r="J45" s="18">
        <f t="shared" si="15"/>
        <v>0.50600000000000001</v>
      </c>
      <c r="K45" s="16">
        <v>408.5</v>
      </c>
      <c r="L45" s="15">
        <f t="shared" si="0"/>
        <v>0.43688366111726668</v>
      </c>
      <c r="M45">
        <f t="shared" si="1"/>
        <v>539</v>
      </c>
      <c r="N45">
        <f t="shared" si="2"/>
        <v>2</v>
      </c>
      <c r="O45">
        <f t="shared" si="3"/>
        <v>0.6</v>
      </c>
    </row>
    <row r="46" spans="1:15">
      <c r="A46" s="15" t="s">
        <v>59</v>
      </c>
      <c r="B46" s="15">
        <v>3100</v>
      </c>
      <c r="C46" s="17">
        <v>2.367480676</v>
      </c>
      <c r="D46" s="16">
        <v>0.41099999999999998</v>
      </c>
      <c r="E46" s="16">
        <v>56.5</v>
      </c>
      <c r="F46" s="16">
        <v>1.2</v>
      </c>
      <c r="G46" s="16">
        <v>6.4000000000000001E-2</v>
      </c>
      <c r="H46" s="15">
        <v>1</v>
      </c>
      <c r="I46" s="18">
        <f t="shared" si="14"/>
        <v>1.2</v>
      </c>
      <c r="J46" s="18">
        <f t="shared" si="15"/>
        <v>6.4000000000000001E-2</v>
      </c>
      <c r="K46" s="16">
        <v>22450</v>
      </c>
      <c r="L46" s="15">
        <f t="shared" si="0"/>
        <v>4.5813710431444994</v>
      </c>
      <c r="M46">
        <f t="shared" si="1"/>
        <v>5651</v>
      </c>
      <c r="N46">
        <f t="shared" si="2"/>
        <v>15</v>
      </c>
      <c r="O46">
        <f t="shared" si="3"/>
        <v>0.8</v>
      </c>
    </row>
    <row r="47" spans="1:15">
      <c r="A47" s="15" t="s">
        <v>59</v>
      </c>
      <c r="B47" s="15">
        <v>3100</v>
      </c>
      <c r="C47" s="17">
        <v>4.2112043799999999E-2</v>
      </c>
      <c r="D47" s="16">
        <v>0.41099999999999998</v>
      </c>
      <c r="E47" s="16">
        <v>56.5</v>
      </c>
      <c r="F47" s="16">
        <v>1.2</v>
      </c>
      <c r="G47" s="16">
        <v>6.4000000000000001E-2</v>
      </c>
      <c r="H47" s="15">
        <v>1</v>
      </c>
      <c r="I47" s="18">
        <f t="shared" si="14"/>
        <v>1.2</v>
      </c>
      <c r="J47" s="18">
        <f t="shared" si="15"/>
        <v>6.4000000000000001E-2</v>
      </c>
      <c r="K47" s="16">
        <v>76.2</v>
      </c>
      <c r="L47" s="15">
        <f t="shared" si="0"/>
        <v>8.1492068758474992E-2</v>
      </c>
      <c r="M47">
        <f t="shared" si="1"/>
        <v>101</v>
      </c>
      <c r="N47">
        <f t="shared" si="2"/>
        <v>0</v>
      </c>
      <c r="O47">
        <f t="shared" si="3"/>
        <v>0</v>
      </c>
    </row>
    <row r="48" spans="1:15">
      <c r="A48" s="15" t="s">
        <v>59</v>
      </c>
      <c r="B48" s="15">
        <v>1200</v>
      </c>
      <c r="C48" s="17">
        <v>0.1699690858</v>
      </c>
      <c r="D48" s="16">
        <v>0.30399999999999999</v>
      </c>
      <c r="E48" s="16">
        <v>56.5</v>
      </c>
      <c r="F48" s="16">
        <v>2.23</v>
      </c>
      <c r="G48" s="16">
        <v>0.316</v>
      </c>
      <c r="H48" s="15">
        <v>0</v>
      </c>
      <c r="I48" s="18">
        <f>F48*0.7</f>
        <v>1.5609999999999999</v>
      </c>
      <c r="J48" s="18">
        <f>G48*0.5</f>
        <v>0.158</v>
      </c>
      <c r="K48" s="16">
        <v>227.5</v>
      </c>
      <c r="L48" s="15">
        <f t="shared" si="0"/>
        <v>0.24328241814173332</v>
      </c>
      <c r="M48">
        <f t="shared" si="1"/>
        <v>300</v>
      </c>
      <c r="N48">
        <f t="shared" si="2"/>
        <v>1</v>
      </c>
      <c r="O48">
        <f t="shared" si="3"/>
        <v>0.1</v>
      </c>
    </row>
    <row r="49" spans="1:15">
      <c r="A49" s="15" t="s">
        <v>59</v>
      </c>
      <c r="B49" s="15">
        <v>3200</v>
      </c>
      <c r="C49" s="17">
        <v>4.5730069700000001E-2</v>
      </c>
      <c r="D49" s="16">
        <v>0.4</v>
      </c>
      <c r="E49" s="16">
        <v>56.5</v>
      </c>
      <c r="F49" s="16">
        <v>1.2</v>
      </c>
      <c r="G49" s="16">
        <v>6.4000000000000001E-2</v>
      </c>
      <c r="H49" s="15">
        <v>1</v>
      </c>
      <c r="I49" s="18">
        <f t="shared" ref="I49:I63" si="16">F49</f>
        <v>1.2</v>
      </c>
      <c r="J49" s="18">
        <f t="shared" ref="J49:J63" si="17">G49</f>
        <v>6.4000000000000001E-2</v>
      </c>
      <c r="K49" s="16">
        <v>80.5</v>
      </c>
      <c r="L49" s="15">
        <f t="shared" si="0"/>
        <v>8.6124964601666673E-2</v>
      </c>
      <c r="M49">
        <f t="shared" si="1"/>
        <v>106</v>
      </c>
      <c r="N49">
        <f t="shared" si="2"/>
        <v>0</v>
      </c>
      <c r="O49">
        <f t="shared" si="3"/>
        <v>0</v>
      </c>
    </row>
    <row r="50" spans="1:15">
      <c r="A50" s="15" t="s">
        <v>59</v>
      </c>
      <c r="B50" s="15">
        <v>8140</v>
      </c>
      <c r="C50" s="17">
        <v>4.4338722000000002E-3</v>
      </c>
      <c r="D50" s="16">
        <v>0.70299999999999996</v>
      </c>
      <c r="E50" s="16">
        <v>56.5</v>
      </c>
      <c r="F50" s="16">
        <v>1.2</v>
      </c>
      <c r="G50" s="16">
        <v>0.48</v>
      </c>
      <c r="H50" s="15">
        <v>1</v>
      </c>
      <c r="I50" s="18">
        <f t="shared" si="16"/>
        <v>1.2</v>
      </c>
      <c r="J50" s="18">
        <f t="shared" si="17"/>
        <v>0.48</v>
      </c>
      <c r="K50" s="16">
        <v>13.7</v>
      </c>
      <c r="L50" s="15">
        <f t="shared" si="0"/>
        <v>1.4675932237325001E-2</v>
      </c>
      <c r="M50">
        <f t="shared" si="1"/>
        <v>18</v>
      </c>
      <c r="N50">
        <f t="shared" si="2"/>
        <v>0</v>
      </c>
      <c r="O50">
        <f t="shared" si="3"/>
        <v>0</v>
      </c>
    </row>
    <row r="51" spans="1:15">
      <c r="A51" s="15" t="s">
        <v>59</v>
      </c>
      <c r="B51" s="15">
        <v>3200</v>
      </c>
      <c r="C51" s="17">
        <v>6.9381773499999994E-2</v>
      </c>
      <c r="D51" s="16">
        <v>0.4</v>
      </c>
      <c r="E51" s="16">
        <v>56.5</v>
      </c>
      <c r="F51" s="16">
        <v>1.2</v>
      </c>
      <c r="G51" s="16">
        <v>6.4000000000000001E-2</v>
      </c>
      <c r="H51" s="15">
        <v>1</v>
      </c>
      <c r="I51" s="18">
        <f t="shared" si="16"/>
        <v>1.2</v>
      </c>
      <c r="J51" s="18">
        <f t="shared" si="17"/>
        <v>6.4000000000000001E-2</v>
      </c>
      <c r="K51" s="16">
        <v>122.2</v>
      </c>
      <c r="L51" s="15">
        <f t="shared" si="0"/>
        <v>0.13066900675833334</v>
      </c>
      <c r="M51">
        <f t="shared" si="1"/>
        <v>161</v>
      </c>
      <c r="N51">
        <f t="shared" si="2"/>
        <v>0</v>
      </c>
      <c r="O51">
        <f t="shared" si="3"/>
        <v>0</v>
      </c>
    </row>
    <row r="52" spans="1:15">
      <c r="A52" s="15" t="s">
        <v>59</v>
      </c>
      <c r="B52" s="15">
        <v>6460</v>
      </c>
      <c r="C52" s="17">
        <v>0.26398562669999998</v>
      </c>
      <c r="D52" s="16">
        <v>0.30299999999999999</v>
      </c>
      <c r="E52" s="16">
        <v>56.5</v>
      </c>
      <c r="F52" s="16">
        <v>0</v>
      </c>
      <c r="G52" s="16">
        <v>0</v>
      </c>
      <c r="H52" s="15">
        <v>1</v>
      </c>
      <c r="I52" s="18">
        <f t="shared" si="16"/>
        <v>0</v>
      </c>
      <c r="J52" s="18">
        <f t="shared" si="17"/>
        <v>0</v>
      </c>
      <c r="K52" s="16">
        <v>5943</v>
      </c>
      <c r="L52" s="15">
        <f t="shared" si="0"/>
        <v>0.37660849469088742</v>
      </c>
      <c r="M52">
        <f t="shared" si="1"/>
        <v>465</v>
      </c>
      <c r="N52">
        <f t="shared" si="2"/>
        <v>0</v>
      </c>
      <c r="O52">
        <f t="shared" si="3"/>
        <v>0</v>
      </c>
    </row>
    <row r="53" spans="1:15">
      <c r="A53" s="15" t="s">
        <v>59</v>
      </c>
      <c r="B53" s="15">
        <v>3200</v>
      </c>
      <c r="C53" s="17">
        <v>5.6428873099999999E-2</v>
      </c>
      <c r="D53" s="16">
        <v>0.4</v>
      </c>
      <c r="E53" s="16">
        <v>56.5</v>
      </c>
      <c r="F53" s="16">
        <v>1.2</v>
      </c>
      <c r="G53" s="16">
        <v>6.4000000000000001E-2</v>
      </c>
      <c r="H53" s="15">
        <v>1</v>
      </c>
      <c r="I53" s="18">
        <f t="shared" si="16"/>
        <v>1.2</v>
      </c>
      <c r="J53" s="18">
        <f t="shared" si="17"/>
        <v>6.4000000000000001E-2</v>
      </c>
      <c r="K53" s="16">
        <v>99.4</v>
      </c>
      <c r="L53" s="15">
        <f t="shared" si="0"/>
        <v>0.10627437767166668</v>
      </c>
      <c r="M53">
        <f t="shared" si="1"/>
        <v>131</v>
      </c>
      <c r="N53">
        <f t="shared" si="2"/>
        <v>0</v>
      </c>
      <c r="O53">
        <f t="shared" si="3"/>
        <v>0</v>
      </c>
    </row>
    <row r="54" spans="1:15">
      <c r="A54" s="15" t="s">
        <v>59</v>
      </c>
      <c r="B54" s="15">
        <v>3100</v>
      </c>
      <c r="C54" s="17">
        <v>7.4131042999999999E-3</v>
      </c>
      <c r="D54" s="16">
        <v>0.41099999999999998</v>
      </c>
      <c r="E54" s="16">
        <v>56.5</v>
      </c>
      <c r="F54" s="16">
        <v>1.2</v>
      </c>
      <c r="G54" s="16">
        <v>6.4000000000000001E-2</v>
      </c>
      <c r="H54" s="15">
        <v>1</v>
      </c>
      <c r="I54" s="18">
        <f t="shared" si="16"/>
        <v>1.2</v>
      </c>
      <c r="J54" s="18">
        <f t="shared" si="17"/>
        <v>6.4000000000000001E-2</v>
      </c>
      <c r="K54" s="16">
        <v>13.4</v>
      </c>
      <c r="L54" s="15">
        <f t="shared" si="0"/>
        <v>1.43452834585375E-2</v>
      </c>
      <c r="M54">
        <f t="shared" si="1"/>
        <v>18</v>
      </c>
      <c r="N54">
        <f t="shared" si="2"/>
        <v>0</v>
      </c>
      <c r="O54">
        <f t="shared" si="3"/>
        <v>0</v>
      </c>
    </row>
    <row r="55" spans="1:15">
      <c r="A55" s="15" t="s">
        <v>59</v>
      </c>
      <c r="B55" s="15">
        <v>3200</v>
      </c>
      <c r="C55" s="17">
        <v>2.2926967499999999E-2</v>
      </c>
      <c r="D55" s="16">
        <v>0.4</v>
      </c>
      <c r="E55" s="16">
        <v>56.5</v>
      </c>
      <c r="F55" s="16">
        <v>1.2</v>
      </c>
      <c r="G55" s="16">
        <v>6.4000000000000001E-2</v>
      </c>
      <c r="H55" s="15">
        <v>1</v>
      </c>
      <c r="I55" s="18">
        <f t="shared" si="16"/>
        <v>1.2</v>
      </c>
      <c r="J55" s="18">
        <f t="shared" si="17"/>
        <v>6.4000000000000001E-2</v>
      </c>
      <c r="K55" s="16">
        <v>40.4</v>
      </c>
      <c r="L55" s="15">
        <f t="shared" si="0"/>
        <v>4.3179122124999997E-2</v>
      </c>
      <c r="M55">
        <f t="shared" si="1"/>
        <v>53</v>
      </c>
      <c r="N55">
        <f t="shared" si="2"/>
        <v>0</v>
      </c>
      <c r="O55">
        <f t="shared" si="3"/>
        <v>0</v>
      </c>
    </row>
    <row r="56" spans="1:15">
      <c r="A56" s="15" t="s">
        <v>59</v>
      </c>
      <c r="B56" s="15">
        <v>3200</v>
      </c>
      <c r="C56" s="17">
        <v>4.1212238200000001E-2</v>
      </c>
      <c r="D56" s="16">
        <v>0.4</v>
      </c>
      <c r="E56" s="16">
        <v>56.5</v>
      </c>
      <c r="F56" s="16">
        <v>1.2</v>
      </c>
      <c r="G56" s="16">
        <v>6.4000000000000001E-2</v>
      </c>
      <c r="H56" s="15">
        <v>1</v>
      </c>
      <c r="I56" s="18">
        <f t="shared" si="16"/>
        <v>1.2</v>
      </c>
      <c r="J56" s="18">
        <f t="shared" si="17"/>
        <v>6.4000000000000001E-2</v>
      </c>
      <c r="K56" s="16">
        <v>72.599999999999994</v>
      </c>
      <c r="L56" s="15">
        <f t="shared" si="0"/>
        <v>7.761638194333334E-2</v>
      </c>
      <c r="M56">
        <f t="shared" si="1"/>
        <v>96</v>
      </c>
      <c r="N56">
        <f t="shared" si="2"/>
        <v>0</v>
      </c>
      <c r="O56">
        <f t="shared" si="3"/>
        <v>0</v>
      </c>
    </row>
    <row r="57" spans="1:15">
      <c r="A57" s="15" t="s">
        <v>59</v>
      </c>
      <c r="B57" s="15">
        <v>6460</v>
      </c>
      <c r="C57" s="17">
        <v>0.1244123188</v>
      </c>
      <c r="D57" s="16">
        <v>0.30299999999999999</v>
      </c>
      <c r="E57" s="16">
        <v>56.5</v>
      </c>
      <c r="F57" s="16">
        <v>0</v>
      </c>
      <c r="G57" s="16">
        <v>0</v>
      </c>
      <c r="H57" s="15">
        <v>1</v>
      </c>
      <c r="I57" s="18">
        <f t="shared" si="16"/>
        <v>0</v>
      </c>
      <c r="J57" s="18">
        <f t="shared" si="17"/>
        <v>0</v>
      </c>
      <c r="K57" s="16">
        <v>1504.3</v>
      </c>
      <c r="L57" s="15">
        <f t="shared" si="0"/>
        <v>0.17748972430804999</v>
      </c>
      <c r="M57">
        <f t="shared" si="1"/>
        <v>219</v>
      </c>
      <c r="N57">
        <f t="shared" si="2"/>
        <v>0</v>
      </c>
      <c r="O57">
        <f t="shared" si="3"/>
        <v>0</v>
      </c>
    </row>
    <row r="58" spans="1:15">
      <c r="A58" s="15" t="s">
        <v>59</v>
      </c>
      <c r="B58" s="15">
        <v>6170</v>
      </c>
      <c r="C58" s="17">
        <v>0.30030492660000002</v>
      </c>
      <c r="D58" s="16">
        <v>0.30299999999999999</v>
      </c>
      <c r="E58" s="16">
        <v>56.5</v>
      </c>
      <c r="F58" s="16">
        <v>0</v>
      </c>
      <c r="G58" s="16">
        <v>0</v>
      </c>
      <c r="H58" s="15">
        <v>1</v>
      </c>
      <c r="I58" s="18">
        <f t="shared" si="16"/>
        <v>0</v>
      </c>
      <c r="J58" s="18">
        <f t="shared" si="17"/>
        <v>0</v>
      </c>
      <c r="K58" s="16">
        <v>2980.6</v>
      </c>
      <c r="L58" s="15">
        <f t="shared" si="0"/>
        <v>0.42842251591072494</v>
      </c>
      <c r="M58">
        <f t="shared" si="1"/>
        <v>528</v>
      </c>
      <c r="N58">
        <f t="shared" si="2"/>
        <v>0</v>
      </c>
      <c r="O58">
        <f t="shared" si="3"/>
        <v>0</v>
      </c>
    </row>
    <row r="59" spans="1:15">
      <c r="A59" s="15" t="s">
        <v>59</v>
      </c>
      <c r="B59" s="15">
        <v>6170</v>
      </c>
      <c r="C59" s="17">
        <v>1.90583751E-2</v>
      </c>
      <c r="D59" s="16">
        <v>0.30299999999999999</v>
      </c>
      <c r="E59" s="16">
        <v>56.5</v>
      </c>
      <c r="F59" s="16">
        <v>0</v>
      </c>
      <c r="G59" s="16">
        <v>0</v>
      </c>
      <c r="H59" s="15">
        <v>1</v>
      </c>
      <c r="I59" s="18">
        <f t="shared" si="16"/>
        <v>0</v>
      </c>
      <c r="J59" s="18">
        <f t="shared" si="17"/>
        <v>0</v>
      </c>
      <c r="K59" s="16">
        <v>25.4</v>
      </c>
      <c r="L59" s="15">
        <f t="shared" si="0"/>
        <v>2.7189154377037495E-2</v>
      </c>
      <c r="M59">
        <f t="shared" si="1"/>
        <v>34</v>
      </c>
      <c r="N59">
        <f t="shared" si="2"/>
        <v>0</v>
      </c>
      <c r="O59">
        <f t="shared" si="3"/>
        <v>0</v>
      </c>
    </row>
    <row r="60" spans="1:15">
      <c r="A60" s="15" t="s">
        <v>59</v>
      </c>
      <c r="B60" s="15">
        <v>4110</v>
      </c>
      <c r="C60" s="17">
        <v>5.9619173400000003E-2</v>
      </c>
      <c r="D60" s="16">
        <v>0.41299999999999998</v>
      </c>
      <c r="E60" s="16">
        <v>56.5</v>
      </c>
      <c r="F60" s="16">
        <v>0.7</v>
      </c>
      <c r="G60" s="16">
        <v>0.09</v>
      </c>
      <c r="H60" s="15">
        <v>1</v>
      </c>
      <c r="I60" s="18">
        <f t="shared" si="16"/>
        <v>0.7</v>
      </c>
      <c r="J60" s="18">
        <f t="shared" si="17"/>
        <v>0.09</v>
      </c>
      <c r="K60" s="16">
        <v>1736.9</v>
      </c>
      <c r="L60" s="15">
        <f t="shared" si="0"/>
        <v>0.11593196680852501</v>
      </c>
      <c r="M60">
        <f t="shared" si="1"/>
        <v>143</v>
      </c>
      <c r="N60">
        <f t="shared" si="2"/>
        <v>0</v>
      </c>
      <c r="O60">
        <f t="shared" si="3"/>
        <v>0</v>
      </c>
    </row>
    <row r="61" spans="1:15">
      <c r="A61" s="15" t="s">
        <v>59</v>
      </c>
      <c r="B61" s="15">
        <v>2210</v>
      </c>
      <c r="C61" s="17">
        <v>1.9110640890999999</v>
      </c>
      <c r="D61" s="16">
        <v>0.28499999999999998</v>
      </c>
      <c r="E61" s="16">
        <v>56.5</v>
      </c>
      <c r="F61" s="16">
        <v>1.92</v>
      </c>
      <c r="G61" s="16">
        <v>0.50600000000000001</v>
      </c>
      <c r="H61" s="15">
        <v>1</v>
      </c>
      <c r="I61" s="18">
        <f t="shared" si="16"/>
        <v>1.92</v>
      </c>
      <c r="J61" s="18">
        <f t="shared" si="17"/>
        <v>0.50600000000000001</v>
      </c>
      <c r="K61" s="16">
        <v>107025.2</v>
      </c>
      <c r="L61" s="15">
        <f t="shared" si="0"/>
        <v>2.5644091245610623</v>
      </c>
      <c r="M61">
        <f t="shared" si="1"/>
        <v>3163</v>
      </c>
      <c r="N61">
        <f t="shared" si="2"/>
        <v>13</v>
      </c>
      <c r="O61">
        <f t="shared" si="3"/>
        <v>3.5</v>
      </c>
    </row>
    <row r="62" spans="1:15">
      <c r="A62" s="15" t="s">
        <v>59</v>
      </c>
      <c r="B62" s="15">
        <v>2210</v>
      </c>
      <c r="C62" s="17">
        <v>0.63241384050000005</v>
      </c>
      <c r="D62" s="16">
        <v>0.26800000000000002</v>
      </c>
      <c r="E62" s="16">
        <v>56.5</v>
      </c>
      <c r="F62" s="16">
        <v>1.92</v>
      </c>
      <c r="G62" s="16">
        <v>0.50600000000000001</v>
      </c>
      <c r="H62" s="15">
        <v>1</v>
      </c>
      <c r="I62" s="18">
        <f t="shared" si="16"/>
        <v>1.92</v>
      </c>
      <c r="J62" s="18">
        <f t="shared" si="17"/>
        <v>0.50600000000000001</v>
      </c>
      <c r="K62" s="16">
        <v>31936.7</v>
      </c>
      <c r="L62" s="15">
        <f t="shared" si="0"/>
        <v>0.79800086440425011</v>
      </c>
      <c r="M62">
        <f t="shared" si="1"/>
        <v>984</v>
      </c>
      <c r="N62">
        <f t="shared" si="2"/>
        <v>4</v>
      </c>
      <c r="O62">
        <f t="shared" si="3"/>
        <v>1.1000000000000001</v>
      </c>
    </row>
    <row r="63" spans="1:15">
      <c r="A63" s="15" t="s">
        <v>59</v>
      </c>
      <c r="B63" s="15">
        <v>2210</v>
      </c>
      <c r="C63" s="17">
        <v>0.25660983669999998</v>
      </c>
      <c r="D63" s="16">
        <v>0.28499999999999998</v>
      </c>
      <c r="E63" s="16">
        <v>56.5</v>
      </c>
      <c r="F63" s="16">
        <v>1.92</v>
      </c>
      <c r="G63" s="16">
        <v>0.50600000000000001</v>
      </c>
      <c r="H63" s="15">
        <v>1</v>
      </c>
      <c r="I63" s="18">
        <f t="shared" si="16"/>
        <v>1.92</v>
      </c>
      <c r="J63" s="18">
        <f t="shared" si="17"/>
        <v>0.50600000000000001</v>
      </c>
      <c r="K63" s="16">
        <v>1061.3</v>
      </c>
      <c r="L63" s="15">
        <f t="shared" si="0"/>
        <v>0.34433832462181241</v>
      </c>
      <c r="M63">
        <f t="shared" si="1"/>
        <v>425</v>
      </c>
      <c r="N63">
        <f t="shared" si="2"/>
        <v>2</v>
      </c>
      <c r="O63">
        <f t="shared" si="3"/>
        <v>0.5</v>
      </c>
    </row>
    <row r="64" spans="1:15">
      <c r="A64" s="15" t="s">
        <v>59</v>
      </c>
      <c r="B64" s="15">
        <v>1200</v>
      </c>
      <c r="C64" s="17">
        <v>0.122853596</v>
      </c>
      <c r="D64" s="16">
        <v>0.30399999999999999</v>
      </c>
      <c r="E64" s="16">
        <v>56.5</v>
      </c>
      <c r="F64" s="16">
        <v>2.23</v>
      </c>
      <c r="G64" s="16">
        <v>0.316</v>
      </c>
      <c r="H64" s="15">
        <v>0</v>
      </c>
      <c r="I64" s="18">
        <f>F64*0.7</f>
        <v>1.5609999999999999</v>
      </c>
      <c r="J64" s="18">
        <f>G64*0.5</f>
        <v>0.158</v>
      </c>
      <c r="K64" s="16">
        <v>1053.5</v>
      </c>
      <c r="L64" s="15">
        <f t="shared" si="0"/>
        <v>0.17584444707466665</v>
      </c>
      <c r="M64">
        <f t="shared" si="1"/>
        <v>217</v>
      </c>
      <c r="N64">
        <f t="shared" si="2"/>
        <v>1</v>
      </c>
      <c r="O64">
        <f t="shared" si="3"/>
        <v>0.1</v>
      </c>
    </row>
    <row r="65" spans="1:15">
      <c r="A65" s="15" t="s">
        <v>59</v>
      </c>
      <c r="B65" s="15">
        <v>2210</v>
      </c>
      <c r="C65" s="17">
        <v>4.3311361600000001E-2</v>
      </c>
      <c r="D65" s="16">
        <v>0.26800000000000002</v>
      </c>
      <c r="E65" s="16">
        <v>56.5</v>
      </c>
      <c r="F65" s="16">
        <v>1.92</v>
      </c>
      <c r="G65" s="16">
        <v>0.50600000000000001</v>
      </c>
      <c r="H65" s="15">
        <v>1</v>
      </c>
      <c r="I65" s="18">
        <f t="shared" ref="I65:I72" si="18">F65</f>
        <v>1.92</v>
      </c>
      <c r="J65" s="18">
        <f t="shared" ref="J65:J72" si="19">G65</f>
        <v>0.50600000000000001</v>
      </c>
      <c r="K65" s="16">
        <v>427.9</v>
      </c>
      <c r="L65" s="15">
        <f t="shared" si="0"/>
        <v>5.4651719778933343E-2</v>
      </c>
      <c r="M65">
        <f t="shared" si="1"/>
        <v>67</v>
      </c>
      <c r="N65">
        <f t="shared" si="2"/>
        <v>0</v>
      </c>
      <c r="O65">
        <f t="shared" si="3"/>
        <v>0.1</v>
      </c>
    </row>
    <row r="66" spans="1:15">
      <c r="A66" s="15" t="s">
        <v>59</v>
      </c>
      <c r="B66" s="15">
        <v>2210</v>
      </c>
      <c r="C66" s="17">
        <v>3.9057939618000002</v>
      </c>
      <c r="D66" s="16">
        <v>0.26800000000000002</v>
      </c>
      <c r="E66" s="16">
        <v>56.5</v>
      </c>
      <c r="F66" s="16">
        <v>1.92</v>
      </c>
      <c r="G66" s="16">
        <v>0.50600000000000001</v>
      </c>
      <c r="H66" s="15">
        <v>1</v>
      </c>
      <c r="I66" s="18">
        <f t="shared" si="18"/>
        <v>1.92</v>
      </c>
      <c r="J66" s="18">
        <f t="shared" si="19"/>
        <v>0.50600000000000001</v>
      </c>
      <c r="K66" s="16">
        <v>499230.3</v>
      </c>
      <c r="L66" s="15">
        <f t="shared" si="0"/>
        <v>4.9284610141313001</v>
      </c>
      <c r="M66">
        <f t="shared" si="1"/>
        <v>6079</v>
      </c>
      <c r="N66">
        <f t="shared" si="2"/>
        <v>26</v>
      </c>
      <c r="O66">
        <f t="shared" si="3"/>
        <v>6.8</v>
      </c>
    </row>
    <row r="67" spans="1:15">
      <c r="A67" s="15" t="s">
        <v>59</v>
      </c>
      <c r="B67" s="15">
        <v>1200</v>
      </c>
      <c r="C67" s="17">
        <v>1.2222957109000001</v>
      </c>
      <c r="D67" s="16">
        <v>0.30399999999999999</v>
      </c>
      <c r="E67" s="16">
        <v>56.5</v>
      </c>
      <c r="F67" s="16">
        <v>2.23</v>
      </c>
      <c r="G67" s="16">
        <v>0.316</v>
      </c>
      <c r="H67" s="15">
        <v>1</v>
      </c>
      <c r="I67" s="18">
        <f t="shared" si="18"/>
        <v>2.23</v>
      </c>
      <c r="J67" s="18">
        <f t="shared" si="19"/>
        <v>0.316</v>
      </c>
      <c r="K67" s="16">
        <v>15036.1</v>
      </c>
      <c r="L67" s="15">
        <f t="shared" ref="L67:L86" si="20">E67*D67*C67/12</f>
        <v>1.7495125942015333</v>
      </c>
      <c r="M67">
        <f t="shared" ref="M67:M86" si="21">ROUND(E67*D67*C67*102.79,0)</f>
        <v>2158</v>
      </c>
      <c r="N67">
        <f t="shared" ref="N67:N86" si="22">ROUND(I67*M67*0.002205,0)</f>
        <v>11</v>
      </c>
      <c r="O67">
        <f t="shared" ref="O67:O86" si="23">ROUND(J67*M67*0.002205,1)</f>
        <v>1.5</v>
      </c>
    </row>
    <row r="68" spans="1:15">
      <c r="A68" s="15" t="s">
        <v>59</v>
      </c>
      <c r="B68" s="15">
        <v>3200</v>
      </c>
      <c r="C68" s="17">
        <v>0.33666682199999998</v>
      </c>
      <c r="D68" s="16">
        <v>0.4</v>
      </c>
      <c r="E68" s="16">
        <v>56.5</v>
      </c>
      <c r="F68" s="16">
        <v>1.2</v>
      </c>
      <c r="G68" s="16">
        <v>6.4000000000000001E-2</v>
      </c>
      <c r="H68" s="15">
        <v>1</v>
      </c>
      <c r="I68" s="18">
        <f t="shared" si="18"/>
        <v>1.2</v>
      </c>
      <c r="J68" s="18">
        <f t="shared" si="19"/>
        <v>6.4000000000000001E-2</v>
      </c>
      <c r="K68" s="16">
        <v>32066.400000000001</v>
      </c>
      <c r="L68" s="15">
        <f t="shared" si="20"/>
        <v>0.63405584809999993</v>
      </c>
      <c r="M68">
        <f t="shared" si="21"/>
        <v>782</v>
      </c>
      <c r="N68">
        <f t="shared" si="22"/>
        <v>2</v>
      </c>
      <c r="O68">
        <f t="shared" si="23"/>
        <v>0.1</v>
      </c>
    </row>
    <row r="69" spans="1:15">
      <c r="A69" s="15" t="s">
        <v>59</v>
      </c>
      <c r="B69" s="15">
        <v>3200</v>
      </c>
      <c r="C69" s="17">
        <v>0.37422165889999998</v>
      </c>
      <c r="D69" s="16">
        <v>0.4</v>
      </c>
      <c r="E69" s="16">
        <v>56.5</v>
      </c>
      <c r="F69" s="16">
        <v>1.2</v>
      </c>
      <c r="G69" s="16">
        <v>6.4000000000000001E-2</v>
      </c>
      <c r="H69" s="15">
        <v>1</v>
      </c>
      <c r="I69" s="18">
        <f t="shared" si="18"/>
        <v>1.2</v>
      </c>
      <c r="J69" s="18">
        <f t="shared" si="19"/>
        <v>6.4000000000000001E-2</v>
      </c>
      <c r="K69" s="16">
        <v>666.7</v>
      </c>
      <c r="L69" s="15">
        <f t="shared" si="20"/>
        <v>0.7047841242616667</v>
      </c>
      <c r="M69">
        <f t="shared" si="21"/>
        <v>869</v>
      </c>
      <c r="N69">
        <f t="shared" si="22"/>
        <v>2</v>
      </c>
      <c r="O69">
        <f t="shared" si="23"/>
        <v>0.1</v>
      </c>
    </row>
    <row r="70" spans="1:15">
      <c r="A70" s="15" t="s">
        <v>59</v>
      </c>
      <c r="B70" s="15">
        <v>3200</v>
      </c>
      <c r="C70" s="17">
        <v>0.66207478450000001</v>
      </c>
      <c r="D70" s="16">
        <v>0.4</v>
      </c>
      <c r="E70" s="16">
        <v>56.5</v>
      </c>
      <c r="F70" s="16">
        <v>1.2</v>
      </c>
      <c r="G70" s="16">
        <v>6.4000000000000001E-2</v>
      </c>
      <c r="H70" s="15">
        <v>1</v>
      </c>
      <c r="I70" s="18">
        <f t="shared" si="18"/>
        <v>1.2</v>
      </c>
      <c r="J70" s="18">
        <f t="shared" si="19"/>
        <v>6.4000000000000001E-2</v>
      </c>
      <c r="K70" s="16">
        <v>16434.2</v>
      </c>
      <c r="L70" s="15">
        <f t="shared" si="20"/>
        <v>1.2469075108083334</v>
      </c>
      <c r="M70">
        <f t="shared" si="21"/>
        <v>1538</v>
      </c>
      <c r="N70">
        <f t="shared" si="22"/>
        <v>4</v>
      </c>
      <c r="O70">
        <f t="shared" si="23"/>
        <v>0.2</v>
      </c>
    </row>
    <row r="71" spans="1:15">
      <c r="A71" s="15" t="s">
        <v>59</v>
      </c>
      <c r="B71" s="15">
        <v>3200</v>
      </c>
      <c r="C71" s="17">
        <v>0.165970163</v>
      </c>
      <c r="D71" s="16">
        <v>0.4</v>
      </c>
      <c r="E71" s="16">
        <v>56.5</v>
      </c>
      <c r="F71" s="16">
        <v>1.2</v>
      </c>
      <c r="G71" s="16">
        <v>6.4000000000000001E-2</v>
      </c>
      <c r="H71" s="15">
        <v>1</v>
      </c>
      <c r="I71" s="18">
        <f t="shared" si="18"/>
        <v>1.2</v>
      </c>
      <c r="J71" s="18">
        <f t="shared" si="19"/>
        <v>6.4000000000000001E-2</v>
      </c>
      <c r="K71" s="16">
        <v>293.5</v>
      </c>
      <c r="L71" s="15">
        <f t="shared" si="20"/>
        <v>0.31257714031666667</v>
      </c>
      <c r="M71">
        <f t="shared" si="21"/>
        <v>386</v>
      </c>
      <c r="N71">
        <f t="shared" si="22"/>
        <v>1</v>
      </c>
      <c r="O71">
        <f t="shared" si="23"/>
        <v>0.1</v>
      </c>
    </row>
    <row r="72" spans="1:15">
      <c r="A72" s="15" t="s">
        <v>59</v>
      </c>
      <c r="B72" s="15">
        <v>3200</v>
      </c>
      <c r="C72" s="17">
        <v>0.62483719090000001</v>
      </c>
      <c r="D72" s="16">
        <v>0.4</v>
      </c>
      <c r="E72" s="16">
        <v>56.5</v>
      </c>
      <c r="F72" s="16">
        <v>1.2</v>
      </c>
      <c r="G72" s="16">
        <v>6.4000000000000001E-2</v>
      </c>
      <c r="H72" s="15">
        <v>1</v>
      </c>
      <c r="I72" s="18">
        <f t="shared" si="18"/>
        <v>1.2</v>
      </c>
      <c r="J72" s="18">
        <f t="shared" si="19"/>
        <v>6.4000000000000001E-2</v>
      </c>
      <c r="K72" s="16">
        <v>3072.4</v>
      </c>
      <c r="L72" s="15">
        <f t="shared" si="20"/>
        <v>1.1767767095283335</v>
      </c>
      <c r="M72">
        <f t="shared" si="21"/>
        <v>1452</v>
      </c>
      <c r="N72">
        <f t="shared" si="22"/>
        <v>4</v>
      </c>
      <c r="O72">
        <f t="shared" si="23"/>
        <v>0.2</v>
      </c>
    </row>
    <row r="73" spans="1:15">
      <c r="A73" s="15" t="s">
        <v>59</v>
      </c>
      <c r="B73" s="15">
        <v>1920</v>
      </c>
      <c r="C73" s="17">
        <v>1.0253653E-3</v>
      </c>
      <c r="D73" s="16">
        <v>0.193</v>
      </c>
      <c r="E73" s="16">
        <v>56.5</v>
      </c>
      <c r="F73" s="16">
        <v>1.2</v>
      </c>
      <c r="G73" s="16">
        <v>7.5999999999999998E-2</v>
      </c>
      <c r="H73" s="15">
        <v>0</v>
      </c>
      <c r="I73" s="18">
        <f t="shared" ref="I73:I77" si="24">F73*0.7</f>
        <v>0.84</v>
      </c>
      <c r="J73" s="18">
        <f t="shared" ref="J73:J77" si="25">G73*0.5</f>
        <v>3.7999999999999999E-2</v>
      </c>
      <c r="K73" s="16">
        <v>0.9</v>
      </c>
      <c r="L73" s="15">
        <f t="shared" si="20"/>
        <v>9.3175799282083332E-4</v>
      </c>
      <c r="M73">
        <f t="shared" si="21"/>
        <v>1</v>
      </c>
      <c r="N73">
        <f t="shared" si="22"/>
        <v>0</v>
      </c>
      <c r="O73">
        <f t="shared" si="23"/>
        <v>0</v>
      </c>
    </row>
    <row r="74" spans="1:15">
      <c r="A74" s="15" t="s">
        <v>59</v>
      </c>
      <c r="B74" s="15">
        <v>8310</v>
      </c>
      <c r="C74" s="17">
        <v>3.2246643300000002E-2</v>
      </c>
      <c r="D74" s="16">
        <v>0.79300000000000004</v>
      </c>
      <c r="E74" s="16">
        <v>56.5</v>
      </c>
      <c r="F74" s="16">
        <v>1.79</v>
      </c>
      <c r="G74" s="16">
        <v>0.31</v>
      </c>
      <c r="H74" s="15">
        <v>0</v>
      </c>
      <c r="I74" s="18">
        <f t="shared" si="24"/>
        <v>1.2529999999999999</v>
      </c>
      <c r="J74" s="18">
        <f t="shared" si="25"/>
        <v>0.155</v>
      </c>
      <c r="K74" s="16">
        <v>112.6</v>
      </c>
      <c r="L74" s="15">
        <f t="shared" si="20"/>
        <v>0.12039956081123752</v>
      </c>
      <c r="M74">
        <f t="shared" si="21"/>
        <v>149</v>
      </c>
      <c r="N74">
        <f t="shared" si="22"/>
        <v>0</v>
      </c>
      <c r="O74">
        <f t="shared" si="23"/>
        <v>0.1</v>
      </c>
    </row>
    <row r="75" spans="1:15">
      <c r="A75" s="15" t="s">
        <v>59</v>
      </c>
      <c r="B75" s="15">
        <v>8310</v>
      </c>
      <c r="C75" s="17">
        <v>0.3979948525</v>
      </c>
      <c r="D75" s="16">
        <v>0.82499999999999996</v>
      </c>
      <c r="E75" s="16">
        <v>56.5</v>
      </c>
      <c r="F75" s="16">
        <v>1.79</v>
      </c>
      <c r="G75" s="16">
        <v>0.31</v>
      </c>
      <c r="H75" s="15">
        <v>0</v>
      </c>
      <c r="I75" s="18">
        <f t="shared" si="24"/>
        <v>1.2529999999999999</v>
      </c>
      <c r="J75" s="18">
        <f t="shared" si="25"/>
        <v>0.155</v>
      </c>
      <c r="K75" s="16">
        <v>9266.2000000000007</v>
      </c>
      <c r="L75" s="15">
        <f t="shared" si="20"/>
        <v>1.5459612551796873</v>
      </c>
      <c r="M75">
        <f t="shared" si="21"/>
        <v>1907</v>
      </c>
      <c r="N75">
        <f t="shared" si="22"/>
        <v>5</v>
      </c>
      <c r="O75">
        <f t="shared" si="23"/>
        <v>0.7</v>
      </c>
    </row>
    <row r="76" spans="1:15">
      <c r="A76" s="15" t="s">
        <v>59</v>
      </c>
      <c r="B76" s="15">
        <v>8140</v>
      </c>
      <c r="C76" s="17">
        <v>0.300364672</v>
      </c>
      <c r="D76" s="16">
        <v>0.70299999999999996</v>
      </c>
      <c r="E76" s="16">
        <v>56.5</v>
      </c>
      <c r="F76" s="16">
        <v>1.2</v>
      </c>
      <c r="G76" s="16">
        <v>0.48</v>
      </c>
      <c r="H76" s="15">
        <v>0</v>
      </c>
      <c r="I76" s="18">
        <f t="shared" si="24"/>
        <v>0.84</v>
      </c>
      <c r="J76" s="18">
        <f t="shared" si="25"/>
        <v>0.24</v>
      </c>
      <c r="K76" s="16">
        <v>936.3</v>
      </c>
      <c r="L76" s="15">
        <f t="shared" si="20"/>
        <v>0.99419454912533334</v>
      </c>
      <c r="M76">
        <f t="shared" si="21"/>
        <v>1226</v>
      </c>
      <c r="N76">
        <f t="shared" si="22"/>
        <v>2</v>
      </c>
      <c r="O76">
        <f t="shared" si="23"/>
        <v>0.6</v>
      </c>
    </row>
    <row r="77" spans="1:15">
      <c r="A77" s="15" t="s">
        <v>59</v>
      </c>
      <c r="B77" s="15">
        <v>8140</v>
      </c>
      <c r="C77" s="17">
        <v>1.8514710100000002E-2</v>
      </c>
      <c r="D77" s="16">
        <v>0.70299999999999996</v>
      </c>
      <c r="E77" s="16">
        <v>56.5</v>
      </c>
      <c r="F77" s="16">
        <v>1.2</v>
      </c>
      <c r="G77" s="16">
        <v>0.48</v>
      </c>
      <c r="H77" s="15">
        <v>0</v>
      </c>
      <c r="I77" s="18">
        <f t="shared" si="24"/>
        <v>0.84</v>
      </c>
      <c r="J77" s="18">
        <f t="shared" si="25"/>
        <v>0.24</v>
      </c>
      <c r="K77" s="16">
        <v>2849.3</v>
      </c>
      <c r="L77" s="15">
        <f t="shared" si="20"/>
        <v>6.1282918984745832E-2</v>
      </c>
      <c r="M77">
        <f t="shared" si="21"/>
        <v>76</v>
      </c>
      <c r="N77">
        <f t="shared" si="22"/>
        <v>0</v>
      </c>
      <c r="O77">
        <f t="shared" si="23"/>
        <v>0</v>
      </c>
    </row>
    <row r="78" spans="1:15">
      <c r="A78" s="15" t="s">
        <v>59</v>
      </c>
      <c r="B78" s="15">
        <v>3100</v>
      </c>
      <c r="C78" s="17">
        <v>2.8408309999999999E-2</v>
      </c>
      <c r="D78" s="16">
        <v>0.41099999999999998</v>
      </c>
      <c r="E78" s="16">
        <v>56.5</v>
      </c>
      <c r="F78" s="16">
        <v>1.2</v>
      </c>
      <c r="G78" s="16">
        <v>6.4000000000000001E-2</v>
      </c>
      <c r="H78" s="15">
        <v>1</v>
      </c>
      <c r="I78" s="18">
        <f t="shared" ref="I78:I80" si="26">F78</f>
        <v>1.2</v>
      </c>
      <c r="J78" s="18">
        <f t="shared" ref="J78:J80" si="27">G78</f>
        <v>6.4000000000000001E-2</v>
      </c>
      <c r="K78" s="16">
        <v>51.4</v>
      </c>
      <c r="L78" s="15">
        <f t="shared" si="20"/>
        <v>5.4973630888749993E-2</v>
      </c>
      <c r="M78">
        <f t="shared" si="21"/>
        <v>68</v>
      </c>
      <c r="N78">
        <f t="shared" si="22"/>
        <v>0</v>
      </c>
      <c r="O78">
        <f t="shared" si="23"/>
        <v>0</v>
      </c>
    </row>
    <row r="79" spans="1:15">
      <c r="A79" s="15" t="s">
        <v>59</v>
      </c>
      <c r="B79" s="15">
        <v>6170</v>
      </c>
      <c r="C79" s="17">
        <v>2.7389394999999999E-3</v>
      </c>
      <c r="D79" s="16">
        <v>0.30299999999999999</v>
      </c>
      <c r="E79" s="16">
        <v>56.5</v>
      </c>
      <c r="F79" s="16">
        <v>0</v>
      </c>
      <c r="G79" s="16">
        <v>0</v>
      </c>
      <c r="H79" s="15">
        <v>1</v>
      </c>
      <c r="I79" s="18">
        <f t="shared" si="26"/>
        <v>0</v>
      </c>
      <c r="J79" s="18">
        <f t="shared" si="27"/>
        <v>0</v>
      </c>
      <c r="K79" s="16">
        <v>115.2</v>
      </c>
      <c r="L79" s="15">
        <f t="shared" si="20"/>
        <v>3.9074395641875001E-3</v>
      </c>
      <c r="M79">
        <f t="shared" si="21"/>
        <v>5</v>
      </c>
      <c r="N79">
        <f t="shared" si="22"/>
        <v>0</v>
      </c>
      <c r="O79">
        <f t="shared" si="23"/>
        <v>0</v>
      </c>
    </row>
    <row r="80" spans="1:15">
      <c r="A80" s="15" t="s">
        <v>59</v>
      </c>
      <c r="B80" s="15">
        <v>3100</v>
      </c>
      <c r="C80" s="17">
        <v>1.6163045899999999E-2</v>
      </c>
      <c r="D80" s="16">
        <v>0.41099999999999998</v>
      </c>
      <c r="E80" s="16">
        <v>56.5</v>
      </c>
      <c r="F80" s="16">
        <v>1.2</v>
      </c>
      <c r="G80" s="16">
        <v>6.4000000000000001E-2</v>
      </c>
      <c r="H80" s="15">
        <v>1</v>
      </c>
      <c r="I80" s="18">
        <f t="shared" si="26"/>
        <v>1.2</v>
      </c>
      <c r="J80" s="18">
        <f t="shared" si="27"/>
        <v>6.4000000000000001E-2</v>
      </c>
      <c r="K80" s="16">
        <v>472</v>
      </c>
      <c r="L80" s="15">
        <f t="shared" si="20"/>
        <v>3.1277514197237496E-2</v>
      </c>
      <c r="M80">
        <f t="shared" si="21"/>
        <v>39</v>
      </c>
      <c r="N80">
        <f t="shared" si="22"/>
        <v>0</v>
      </c>
      <c r="O80">
        <f t="shared" si="23"/>
        <v>0</v>
      </c>
    </row>
    <row r="81" spans="1:15">
      <c r="A81" s="15" t="s">
        <v>59</v>
      </c>
      <c r="B81" s="15">
        <v>1400</v>
      </c>
      <c r="C81" s="17">
        <v>3.7248657800000001E-2</v>
      </c>
      <c r="D81" s="16">
        <v>0.88700000000000001</v>
      </c>
      <c r="E81" s="16">
        <v>56.5</v>
      </c>
      <c r="F81" s="16">
        <v>1.93</v>
      </c>
      <c r="G81" s="16">
        <v>0.497</v>
      </c>
      <c r="H81" s="15">
        <v>0</v>
      </c>
      <c r="I81" s="18">
        <f>F81*0.7</f>
        <v>1.351</v>
      </c>
      <c r="J81" s="18">
        <f>G81*0.5</f>
        <v>0.2485</v>
      </c>
      <c r="K81" s="16">
        <v>2670.7</v>
      </c>
      <c r="L81" s="15">
        <f t="shared" si="20"/>
        <v>0.15556125916465832</v>
      </c>
      <c r="M81">
        <f t="shared" si="21"/>
        <v>192</v>
      </c>
      <c r="N81">
        <f t="shared" si="22"/>
        <v>1</v>
      </c>
      <c r="O81">
        <f t="shared" si="23"/>
        <v>0.1</v>
      </c>
    </row>
    <row r="82" spans="1:15">
      <c r="A82" s="15" t="s">
        <v>59</v>
      </c>
      <c r="B82" s="15">
        <v>3100</v>
      </c>
      <c r="C82" s="17">
        <v>7.8502360999999996E-3</v>
      </c>
      <c r="D82" s="16">
        <v>0.41099999999999998</v>
      </c>
      <c r="E82" s="16">
        <v>56.5</v>
      </c>
      <c r="F82" s="16">
        <v>1.2</v>
      </c>
      <c r="G82" s="16">
        <v>6.4000000000000001E-2</v>
      </c>
      <c r="H82" s="15">
        <v>1</v>
      </c>
      <c r="I82" s="18">
        <f t="shared" ref="I82:I83" si="28">F82</f>
        <v>1.2</v>
      </c>
      <c r="J82" s="18">
        <f t="shared" ref="J82:J83" si="29">G82</f>
        <v>6.4000000000000001E-2</v>
      </c>
      <c r="K82" s="16">
        <v>7844.4</v>
      </c>
      <c r="L82" s="15">
        <f t="shared" si="20"/>
        <v>1.5191188133012498E-2</v>
      </c>
      <c r="M82">
        <f t="shared" si="21"/>
        <v>19</v>
      </c>
      <c r="N82">
        <f t="shared" si="22"/>
        <v>0</v>
      </c>
      <c r="O82">
        <f t="shared" si="23"/>
        <v>0</v>
      </c>
    </row>
    <row r="83" spans="1:15">
      <c r="A83" s="15" t="s">
        <v>59</v>
      </c>
      <c r="B83" s="15">
        <v>3200</v>
      </c>
      <c r="C83" s="17">
        <v>8.5034215999999996E-2</v>
      </c>
      <c r="D83" s="16">
        <v>0.4</v>
      </c>
      <c r="E83" s="16">
        <v>56.5</v>
      </c>
      <c r="F83" s="16">
        <v>1.2</v>
      </c>
      <c r="G83" s="16">
        <v>6.4000000000000001E-2</v>
      </c>
      <c r="H83" s="15">
        <v>1</v>
      </c>
      <c r="I83" s="18">
        <f t="shared" si="28"/>
        <v>1.2</v>
      </c>
      <c r="J83" s="18">
        <f t="shared" si="29"/>
        <v>6.4000000000000001E-2</v>
      </c>
      <c r="K83" s="16">
        <v>16582.599999999999</v>
      </c>
      <c r="L83" s="15">
        <f t="shared" si="20"/>
        <v>0.16014777346666667</v>
      </c>
      <c r="M83">
        <f t="shared" si="21"/>
        <v>198</v>
      </c>
      <c r="N83">
        <f t="shared" si="22"/>
        <v>1</v>
      </c>
      <c r="O83">
        <f t="shared" si="23"/>
        <v>0</v>
      </c>
    </row>
    <row r="84" spans="1:15">
      <c r="A84" s="15" t="s">
        <v>59</v>
      </c>
      <c r="B84" s="15">
        <v>1400</v>
      </c>
      <c r="C84" s="17">
        <v>5.3679859999999999E-4</v>
      </c>
      <c r="D84" s="16">
        <v>0.88700000000000001</v>
      </c>
      <c r="E84" s="16">
        <v>56.5</v>
      </c>
      <c r="F84" s="16">
        <v>1.93</v>
      </c>
      <c r="G84" s="16">
        <v>0.497</v>
      </c>
      <c r="H84" s="15">
        <v>0</v>
      </c>
      <c r="I84" s="18">
        <f t="shared" ref="I84:I85" si="30">F84*0.7</f>
        <v>1.351</v>
      </c>
      <c r="J84" s="18">
        <f t="shared" ref="J84:J85" si="31">G84*0.5</f>
        <v>0.2485</v>
      </c>
      <c r="K84" s="16">
        <v>75100.399999999994</v>
      </c>
      <c r="L84" s="15">
        <f t="shared" si="20"/>
        <v>2.2418275198583331E-3</v>
      </c>
      <c r="M84">
        <f t="shared" si="21"/>
        <v>3</v>
      </c>
      <c r="N84">
        <f t="shared" si="22"/>
        <v>0</v>
      </c>
      <c r="O84">
        <f t="shared" si="23"/>
        <v>0</v>
      </c>
    </row>
    <row r="85" spans="1:15">
      <c r="A85" s="15" t="s">
        <v>59</v>
      </c>
      <c r="B85" s="15">
        <v>1200</v>
      </c>
      <c r="C85" s="17">
        <v>7.8312474300000004E-2</v>
      </c>
      <c r="D85" s="16">
        <v>0.30399999999999999</v>
      </c>
      <c r="E85" s="16">
        <v>56.5</v>
      </c>
      <c r="F85" s="16">
        <v>2.23</v>
      </c>
      <c r="G85" s="16">
        <v>0.316</v>
      </c>
      <c r="H85" s="15">
        <v>0</v>
      </c>
      <c r="I85" s="18">
        <f t="shared" si="30"/>
        <v>1.5609999999999999</v>
      </c>
      <c r="J85" s="18">
        <f t="shared" si="31"/>
        <v>0.158</v>
      </c>
      <c r="K85" s="16">
        <v>378.7</v>
      </c>
      <c r="L85" s="15">
        <f t="shared" si="20"/>
        <v>0.1120912548814</v>
      </c>
      <c r="M85">
        <f t="shared" si="21"/>
        <v>138</v>
      </c>
      <c r="N85">
        <f t="shared" si="22"/>
        <v>0</v>
      </c>
      <c r="O85">
        <f t="shared" si="23"/>
        <v>0</v>
      </c>
    </row>
    <row r="86" spans="1:15">
      <c r="A86" s="15" t="s">
        <v>59</v>
      </c>
      <c r="B86" s="15">
        <v>1200</v>
      </c>
      <c r="C86" s="17">
        <v>9.7159597400000006E-2</v>
      </c>
      <c r="D86" s="16">
        <v>0.30399999999999999</v>
      </c>
      <c r="E86" s="16">
        <v>56.5</v>
      </c>
      <c r="F86" s="16">
        <v>2.23</v>
      </c>
      <c r="G86" s="16">
        <v>0.316</v>
      </c>
      <c r="H86" s="15">
        <v>1</v>
      </c>
      <c r="I86" s="18">
        <f>F86</f>
        <v>2.23</v>
      </c>
      <c r="J86" s="18">
        <f>G86</f>
        <v>0.316</v>
      </c>
      <c r="K86" s="16">
        <v>1818.7</v>
      </c>
      <c r="L86" s="15">
        <f t="shared" si="20"/>
        <v>0.13906777041186666</v>
      </c>
      <c r="M86">
        <f t="shared" si="21"/>
        <v>172</v>
      </c>
      <c r="N86">
        <f t="shared" si="22"/>
        <v>1</v>
      </c>
      <c r="O86">
        <f t="shared" si="23"/>
        <v>0.1</v>
      </c>
    </row>
    <row r="87" spans="1:15">
      <c r="C87" s="17">
        <f>SUM(C2:C86)</f>
        <v>57.642659287500003</v>
      </c>
      <c r="N87">
        <f>SUM(N2:N86)</f>
        <v>412</v>
      </c>
      <c r="O87">
        <f>SUM(O2:O86)</f>
        <v>87.099999999999952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E22" sqref="E22"/>
    </sheetView>
  </sheetViews>
  <sheetFormatPr defaultRowHeight="15"/>
  <cols>
    <col min="1" max="1" width="8.42578125" style="15" bestFit="1" customWidth="1"/>
    <col min="2" max="2" width="9.7109375" style="15" customWidth="1"/>
    <col min="3" max="3" width="12.5703125" style="15" bestFit="1" customWidth="1"/>
    <col min="4" max="4" width="13.7109375" style="15" bestFit="1" customWidth="1"/>
    <col min="5" max="5" width="14.7109375" style="16" bestFit="1" customWidth="1"/>
    <col min="6" max="7" width="13.7109375" style="16" customWidth="1"/>
    <col min="8" max="8" width="11.140625" style="15" bestFit="1" customWidth="1"/>
    <col min="9" max="9" width="7.7109375" style="15" bestFit="1" customWidth="1"/>
    <col min="10" max="10" width="7.42578125" style="15" bestFit="1" customWidth="1"/>
    <col min="11" max="11" width="19.7109375" style="16" customWidth="1"/>
    <col min="12" max="12" width="14" customWidth="1"/>
    <col min="13" max="13" width="13.85546875" style="17" bestFit="1" customWidth="1"/>
    <col min="14" max="14" width="8" bestFit="1" customWidth="1"/>
    <col min="15" max="15" width="7.7109375" bestFit="1" customWidth="1"/>
  </cols>
  <sheetData>
    <row r="1" spans="1:15" ht="30">
      <c r="A1" s="15" t="s">
        <v>60</v>
      </c>
      <c r="B1" s="15" t="s">
        <v>51</v>
      </c>
      <c r="C1" s="17" t="s">
        <v>58</v>
      </c>
      <c r="D1" s="16" t="s">
        <v>53</v>
      </c>
      <c r="E1" s="16" t="s">
        <v>52</v>
      </c>
      <c r="F1" s="16" t="s">
        <v>54</v>
      </c>
      <c r="G1" s="16" t="s">
        <v>55</v>
      </c>
      <c r="H1" s="15" t="s">
        <v>57</v>
      </c>
      <c r="I1" s="15" t="s">
        <v>61</v>
      </c>
      <c r="J1" s="15" t="s">
        <v>62</v>
      </c>
      <c r="K1" s="16" t="s">
        <v>56</v>
      </c>
      <c r="L1" s="19" t="s">
        <v>63</v>
      </c>
      <c r="M1" s="19" t="s">
        <v>64</v>
      </c>
      <c r="N1" s="19" t="s">
        <v>65</v>
      </c>
      <c r="O1" s="19" t="s">
        <v>66</v>
      </c>
    </row>
    <row r="2" spans="1:15">
      <c r="A2" s="15" t="s">
        <v>59</v>
      </c>
      <c r="B2" s="15">
        <v>1200</v>
      </c>
      <c r="C2" s="17">
        <v>2.1497243119</v>
      </c>
      <c r="D2" s="16">
        <v>0.38900000000000001</v>
      </c>
      <c r="E2" s="16">
        <v>56.5</v>
      </c>
      <c r="F2" s="16">
        <v>2.23</v>
      </c>
      <c r="G2" s="16">
        <v>0.316</v>
      </c>
      <c r="H2" s="15">
        <v>1</v>
      </c>
      <c r="I2" s="18">
        <f>F2</f>
        <v>2.23</v>
      </c>
      <c r="J2" s="18">
        <f>G2</f>
        <v>0.316</v>
      </c>
      <c r="K2" s="16">
        <v>316689.90000000002</v>
      </c>
      <c r="L2" s="15">
        <f>E2*D2*C2/12</f>
        <v>3.9373096490911794</v>
      </c>
      <c r="M2">
        <f>ROUND(E2*D2*C2*102.79,0)</f>
        <v>4857</v>
      </c>
      <c r="N2">
        <f>ROUND(I2*M2*0.002205,0)</f>
        <v>24</v>
      </c>
      <c r="O2">
        <f>ROUND(J2*M2*0.002205,1)</f>
        <v>3.4</v>
      </c>
    </row>
    <row r="3" spans="1:15">
      <c r="A3" s="15" t="s">
        <v>59</v>
      </c>
      <c r="B3" s="15">
        <v>1400</v>
      </c>
      <c r="C3" s="17">
        <v>3.5012430999999998E-3</v>
      </c>
      <c r="D3" s="16">
        <v>0.88800000000000001</v>
      </c>
      <c r="E3" s="16">
        <v>56.5</v>
      </c>
      <c r="F3" s="16">
        <v>1.93</v>
      </c>
      <c r="G3" s="16">
        <v>0.497</v>
      </c>
      <c r="H3" s="15">
        <v>1</v>
      </c>
      <c r="I3" s="18">
        <f>F3</f>
        <v>1.93</v>
      </c>
      <c r="J3" s="18">
        <f>G3</f>
        <v>0.497</v>
      </c>
      <c r="K3" s="16">
        <v>57149.2</v>
      </c>
      <c r="L3" s="15">
        <f>E3*D3*C3/12</f>
        <v>1.46386974011E-2</v>
      </c>
      <c r="M3">
        <f>ROUND(E3*D3*C3*102.79,0)</f>
        <v>18</v>
      </c>
      <c r="N3">
        <f>ROUND(I3*M3*0.002205,0)</f>
        <v>0</v>
      </c>
      <c r="O3">
        <f>ROUND(J3*M3*0.002205,1)</f>
        <v>0</v>
      </c>
    </row>
    <row r="4" spans="1:15">
      <c r="C4" s="15">
        <f>SUM(C2:C3)</f>
        <v>2.1532255550000001</v>
      </c>
      <c r="N4">
        <f>SUM(N2:N3)</f>
        <v>24</v>
      </c>
      <c r="O4">
        <f>SUM(O2:O3)</f>
        <v>3.4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270"/>
  <sheetViews>
    <sheetView workbookViewId="0">
      <pane ySplit="1" topLeftCell="A242" activePane="bottomLeft" state="frozen"/>
      <selection pane="bottomLeft" activeCell="L1" sqref="L1:O2"/>
    </sheetView>
  </sheetViews>
  <sheetFormatPr defaultRowHeight="15"/>
  <cols>
    <col min="1" max="1" width="8.42578125" style="15" bestFit="1" customWidth="1"/>
    <col min="2" max="2" width="9.7109375" style="15" customWidth="1"/>
    <col min="3" max="3" width="12.5703125" style="17" bestFit="1" customWidth="1"/>
    <col min="4" max="4" width="13.7109375" style="16" bestFit="1" customWidth="1"/>
    <col min="5" max="5" width="14.7109375" style="16" bestFit="1" customWidth="1"/>
    <col min="6" max="7" width="13.7109375" style="16" customWidth="1"/>
    <col min="8" max="8" width="11.140625" style="15" bestFit="1" customWidth="1"/>
    <col min="9" max="9" width="7.7109375" style="15" bestFit="1" customWidth="1"/>
    <col min="10" max="10" width="7.42578125" style="15" bestFit="1" customWidth="1"/>
    <col min="11" max="11" width="19.7109375" style="16" customWidth="1"/>
    <col min="12" max="12" width="15" customWidth="1"/>
    <col min="13" max="13" width="14.42578125" customWidth="1"/>
    <col min="14" max="14" width="9.28515625" customWidth="1"/>
  </cols>
  <sheetData>
    <row r="1" spans="1:15" ht="30">
      <c r="A1" s="15" t="s">
        <v>60</v>
      </c>
      <c r="B1" s="15" t="s">
        <v>51</v>
      </c>
      <c r="C1" s="17" t="s">
        <v>58</v>
      </c>
      <c r="D1" s="16" t="s">
        <v>53</v>
      </c>
      <c r="E1" s="16" t="s">
        <v>52</v>
      </c>
      <c r="F1" s="16" t="s">
        <v>54</v>
      </c>
      <c r="G1" s="16" t="s">
        <v>55</v>
      </c>
      <c r="H1" s="15" t="s">
        <v>57</v>
      </c>
      <c r="I1" s="15" t="s">
        <v>61</v>
      </c>
      <c r="J1" s="15" t="s">
        <v>62</v>
      </c>
      <c r="K1" s="16" t="s">
        <v>56</v>
      </c>
      <c r="L1" s="19" t="s">
        <v>63</v>
      </c>
      <c r="M1" s="19" t="s">
        <v>64</v>
      </c>
      <c r="N1" s="19" t="s">
        <v>65</v>
      </c>
      <c r="O1" s="19" t="s">
        <v>66</v>
      </c>
    </row>
    <row r="2" spans="1:15">
      <c r="A2" s="15" t="s">
        <v>59</v>
      </c>
      <c r="B2" s="15">
        <v>1800</v>
      </c>
      <c r="C2" s="17">
        <v>2.5155159000000002E-3</v>
      </c>
      <c r="D2" s="16">
        <v>0.182</v>
      </c>
      <c r="E2" s="16">
        <v>56.5</v>
      </c>
      <c r="F2" s="16">
        <v>1.25</v>
      </c>
      <c r="G2" s="16">
        <v>7.5999999999999998E-2</v>
      </c>
      <c r="H2" s="15">
        <v>1</v>
      </c>
      <c r="I2" s="18">
        <f>F2</f>
        <v>1.25</v>
      </c>
      <c r="J2" s="18">
        <f>G2</f>
        <v>7.5999999999999998E-2</v>
      </c>
      <c r="K2" s="16">
        <v>1164.8</v>
      </c>
      <c r="L2" s="15">
        <f>E2*D2*C2/12</f>
        <v>2.1555874999749998E-3</v>
      </c>
      <c r="M2">
        <f>ROUND(E2*D2*C2*102.79,0)</f>
        <v>3</v>
      </c>
      <c r="N2">
        <f>ROUND(I2*M2*0.002205,0)</f>
        <v>0</v>
      </c>
      <c r="O2">
        <f>ROUND(J2*M2*0.002205,1)</f>
        <v>0</v>
      </c>
    </row>
    <row r="3" spans="1:15">
      <c r="A3" s="15" t="s">
        <v>59</v>
      </c>
      <c r="B3" s="15">
        <v>8140</v>
      </c>
      <c r="C3" s="17">
        <v>0.99724491689999994</v>
      </c>
      <c r="D3" s="16">
        <v>0.77700000000000002</v>
      </c>
      <c r="E3" s="16">
        <v>56.5</v>
      </c>
      <c r="F3" s="16">
        <v>1.2</v>
      </c>
      <c r="G3" s="16">
        <v>0.48</v>
      </c>
      <c r="H3" s="15">
        <v>1</v>
      </c>
      <c r="I3" s="18">
        <f t="shared" ref="I3:I4" si="0">F3</f>
        <v>1.2</v>
      </c>
      <c r="J3" s="18">
        <f t="shared" ref="J3:J4" si="1">G3</f>
        <v>0.48</v>
      </c>
      <c r="K3" s="16">
        <v>4185.8999999999996</v>
      </c>
      <c r="L3" s="15">
        <f t="shared" ref="L3:L66" si="2">E3*D3*C3/12</f>
        <v>3.6482958728640376</v>
      </c>
      <c r="M3">
        <f t="shared" ref="M3:M66" si="3">ROUND(E3*D3*C3*102.79,0)</f>
        <v>4500</v>
      </c>
      <c r="N3">
        <f t="shared" ref="N3:N66" si="4">ROUND(I3*M3*0.002205,0)</f>
        <v>12</v>
      </c>
      <c r="O3">
        <f t="shared" ref="O3:O66" si="5">ROUND(J3*M3*0.002205,1)</f>
        <v>4.8</v>
      </c>
    </row>
    <row r="4" spans="1:15">
      <c r="A4" s="15" t="s">
        <v>59</v>
      </c>
      <c r="B4" s="15">
        <v>1400</v>
      </c>
      <c r="C4" s="17">
        <v>1.6940286299999999E-2</v>
      </c>
      <c r="D4" s="16">
        <v>0.88800000000000001</v>
      </c>
      <c r="E4" s="16">
        <v>56.5</v>
      </c>
      <c r="F4" s="16">
        <v>1.93</v>
      </c>
      <c r="G4" s="16">
        <v>0.497</v>
      </c>
      <c r="H4" s="15">
        <v>1</v>
      </c>
      <c r="I4" s="18">
        <f t="shared" si="0"/>
        <v>1.93</v>
      </c>
      <c r="J4" s="18">
        <f t="shared" si="1"/>
        <v>0.497</v>
      </c>
      <c r="K4" s="16">
        <v>7476.8</v>
      </c>
      <c r="L4" s="15">
        <f t="shared" si="2"/>
        <v>7.0827337020300002E-2</v>
      </c>
      <c r="M4">
        <f t="shared" si="3"/>
        <v>87</v>
      </c>
      <c r="N4">
        <f t="shared" si="4"/>
        <v>0</v>
      </c>
      <c r="O4">
        <f t="shared" si="5"/>
        <v>0.1</v>
      </c>
    </row>
    <row r="5" spans="1:15">
      <c r="A5" s="15" t="s">
        <v>59</v>
      </c>
      <c r="B5" s="15">
        <v>8140</v>
      </c>
      <c r="C5" s="17">
        <v>2.0528598E-3</v>
      </c>
      <c r="D5" s="16">
        <v>0.77700000000000002</v>
      </c>
      <c r="E5" s="16">
        <v>56.5</v>
      </c>
      <c r="F5" s="16">
        <v>1.2</v>
      </c>
      <c r="G5" s="16">
        <v>0.48</v>
      </c>
      <c r="H5" s="15">
        <v>0</v>
      </c>
      <c r="I5" s="18">
        <f>F5*0.7</f>
        <v>0.84</v>
      </c>
      <c r="J5" s="18">
        <f>G5*0.5</f>
        <v>0.24</v>
      </c>
      <c r="K5" s="16">
        <v>6.1</v>
      </c>
      <c r="L5" s="15">
        <f t="shared" si="2"/>
        <v>7.5101309708250005E-3</v>
      </c>
      <c r="M5">
        <f t="shared" si="3"/>
        <v>9</v>
      </c>
      <c r="N5">
        <f t="shared" si="4"/>
        <v>0</v>
      </c>
      <c r="O5">
        <f t="shared" si="5"/>
        <v>0</v>
      </c>
    </row>
    <row r="6" spans="1:15">
      <c r="A6" s="15" t="s">
        <v>59</v>
      </c>
      <c r="B6" s="15">
        <v>1800</v>
      </c>
      <c r="C6" s="17">
        <v>1.8246422000000001E-3</v>
      </c>
      <c r="D6" s="16">
        <v>0.182</v>
      </c>
      <c r="E6" s="16">
        <v>56.5</v>
      </c>
      <c r="F6" s="16">
        <v>1.25</v>
      </c>
      <c r="G6" s="16">
        <v>7.5999999999999998E-2</v>
      </c>
      <c r="H6" s="15">
        <v>1</v>
      </c>
      <c r="I6" s="18">
        <f>F6</f>
        <v>1.25</v>
      </c>
      <c r="J6" s="18">
        <f>G6</f>
        <v>7.5999999999999998E-2</v>
      </c>
      <c r="K6" s="16">
        <v>27.7</v>
      </c>
      <c r="L6" s="15">
        <f t="shared" si="2"/>
        <v>1.5635663118833334E-3</v>
      </c>
      <c r="M6">
        <f t="shared" si="3"/>
        <v>2</v>
      </c>
      <c r="N6">
        <f t="shared" si="4"/>
        <v>0</v>
      </c>
      <c r="O6">
        <f t="shared" si="5"/>
        <v>0</v>
      </c>
    </row>
    <row r="7" spans="1:15">
      <c r="A7" s="15" t="s">
        <v>59</v>
      </c>
      <c r="B7" s="15">
        <v>8140</v>
      </c>
      <c r="C7" s="17">
        <v>4.40708972E-2</v>
      </c>
      <c r="D7" s="16">
        <v>0.70299999999999996</v>
      </c>
      <c r="E7" s="16">
        <v>56.5</v>
      </c>
      <c r="F7" s="16">
        <v>1.2</v>
      </c>
      <c r="G7" s="16">
        <v>0.48</v>
      </c>
      <c r="H7" s="15">
        <v>0</v>
      </c>
      <c r="I7" s="18">
        <f t="shared" ref="I7:I10" si="6">F7*0.7</f>
        <v>0.84</v>
      </c>
      <c r="J7" s="18">
        <f t="shared" ref="J7:J10" si="7">G7*0.5</f>
        <v>0.24</v>
      </c>
      <c r="K7" s="16">
        <v>103.3</v>
      </c>
      <c r="L7" s="15">
        <f t="shared" si="2"/>
        <v>0.14587283344461666</v>
      </c>
      <c r="M7">
        <f t="shared" si="3"/>
        <v>180</v>
      </c>
      <c r="N7">
        <f t="shared" si="4"/>
        <v>0</v>
      </c>
      <c r="O7">
        <f t="shared" si="5"/>
        <v>0.1</v>
      </c>
    </row>
    <row r="8" spans="1:15">
      <c r="A8" s="15" t="s">
        <v>59</v>
      </c>
      <c r="B8" s="15">
        <v>1100</v>
      </c>
      <c r="C8" s="17">
        <v>4.2728388000000004E-3</v>
      </c>
      <c r="D8" s="16">
        <v>0.34200000000000003</v>
      </c>
      <c r="E8" s="16">
        <v>56.5</v>
      </c>
      <c r="F8" s="16">
        <v>1.85</v>
      </c>
      <c r="G8" s="16">
        <v>0.22</v>
      </c>
      <c r="H8" s="15">
        <v>0</v>
      </c>
      <c r="I8" s="18">
        <f t="shared" si="6"/>
        <v>1.2949999999999999</v>
      </c>
      <c r="J8" s="18">
        <f t="shared" si="7"/>
        <v>0.11</v>
      </c>
      <c r="K8" s="16">
        <v>19.600000000000001</v>
      </c>
      <c r="L8" s="15">
        <f t="shared" si="2"/>
        <v>6.8803386777000009E-3</v>
      </c>
      <c r="M8">
        <f t="shared" si="3"/>
        <v>8</v>
      </c>
      <c r="N8">
        <f t="shared" si="4"/>
        <v>0</v>
      </c>
      <c r="O8">
        <f t="shared" si="5"/>
        <v>0</v>
      </c>
    </row>
    <row r="9" spans="1:15">
      <c r="A9" s="15" t="s">
        <v>59</v>
      </c>
      <c r="B9" s="15">
        <v>1400</v>
      </c>
      <c r="C9" s="17">
        <v>2.6857868100000001E-2</v>
      </c>
      <c r="D9" s="16">
        <v>0.88800000000000001</v>
      </c>
      <c r="E9" s="16">
        <v>56.5</v>
      </c>
      <c r="F9" s="16">
        <v>1.93</v>
      </c>
      <c r="G9" s="16">
        <v>0.497</v>
      </c>
      <c r="H9" s="15">
        <v>0</v>
      </c>
      <c r="I9" s="18">
        <f t="shared" si="6"/>
        <v>1.351</v>
      </c>
      <c r="J9" s="18">
        <f t="shared" si="7"/>
        <v>0.2485</v>
      </c>
      <c r="K9" s="16">
        <v>2155.4</v>
      </c>
      <c r="L9" s="15">
        <f t="shared" si="2"/>
        <v>0.11229274652610001</v>
      </c>
      <c r="M9">
        <f t="shared" si="3"/>
        <v>139</v>
      </c>
      <c r="N9">
        <f t="shared" si="4"/>
        <v>0</v>
      </c>
      <c r="O9">
        <f t="shared" si="5"/>
        <v>0.1</v>
      </c>
    </row>
    <row r="10" spans="1:15">
      <c r="A10" s="15" t="s">
        <v>59</v>
      </c>
      <c r="B10" s="15">
        <v>8140</v>
      </c>
      <c r="C10" s="17">
        <v>8.0838751900000005E-2</v>
      </c>
      <c r="D10" s="16">
        <v>0.77700000000000002</v>
      </c>
      <c r="E10" s="16">
        <v>56.5</v>
      </c>
      <c r="F10" s="16">
        <v>1.2</v>
      </c>
      <c r="G10" s="16">
        <v>0.48</v>
      </c>
      <c r="H10" s="15">
        <v>0</v>
      </c>
      <c r="I10" s="18">
        <f t="shared" si="6"/>
        <v>0.84</v>
      </c>
      <c r="J10" s="18">
        <f t="shared" si="7"/>
        <v>0.24</v>
      </c>
      <c r="K10" s="16">
        <v>209.5</v>
      </c>
      <c r="L10" s="15">
        <f t="shared" si="2"/>
        <v>0.29573846898216255</v>
      </c>
      <c r="M10">
        <f t="shared" si="3"/>
        <v>365</v>
      </c>
      <c r="N10">
        <f t="shared" si="4"/>
        <v>1</v>
      </c>
      <c r="O10">
        <f t="shared" si="5"/>
        <v>0.2</v>
      </c>
    </row>
    <row r="11" spans="1:15">
      <c r="A11" s="15" t="s">
        <v>59</v>
      </c>
      <c r="B11" s="15">
        <v>1400</v>
      </c>
      <c r="C11" s="17">
        <v>1.1101825799999999E-2</v>
      </c>
      <c r="D11" s="16">
        <v>0.88800000000000001</v>
      </c>
      <c r="E11" s="16">
        <v>56.5</v>
      </c>
      <c r="F11" s="16">
        <v>1.93</v>
      </c>
      <c r="G11" s="16">
        <v>0.497</v>
      </c>
      <c r="H11" s="15">
        <v>1</v>
      </c>
      <c r="I11" s="18">
        <f t="shared" ref="I11:I15" si="8">F11</f>
        <v>1.93</v>
      </c>
      <c r="J11" s="18">
        <f t="shared" ref="J11:J15" si="9">G11</f>
        <v>0.497</v>
      </c>
      <c r="K11" s="16">
        <v>354.3</v>
      </c>
      <c r="L11" s="15">
        <f t="shared" si="2"/>
        <v>4.6416733669800002E-2</v>
      </c>
      <c r="M11">
        <f t="shared" si="3"/>
        <v>57</v>
      </c>
      <c r="N11">
        <f t="shared" si="4"/>
        <v>0</v>
      </c>
      <c r="O11">
        <f t="shared" si="5"/>
        <v>0.1</v>
      </c>
    </row>
    <row r="12" spans="1:15">
      <c r="A12" s="15" t="s">
        <v>59</v>
      </c>
      <c r="B12" s="15">
        <v>3200</v>
      </c>
      <c r="C12" s="17">
        <v>0.12963462040000001</v>
      </c>
      <c r="D12" s="16">
        <v>0.28699999999999998</v>
      </c>
      <c r="E12" s="16">
        <v>56.5</v>
      </c>
      <c r="F12" s="16">
        <v>1.2</v>
      </c>
      <c r="G12" s="16">
        <v>6.4000000000000001E-2</v>
      </c>
      <c r="H12" s="15">
        <v>1</v>
      </c>
      <c r="I12" s="18">
        <f t="shared" si="8"/>
        <v>1.2</v>
      </c>
      <c r="J12" s="18">
        <f t="shared" si="9"/>
        <v>6.4000000000000001E-2</v>
      </c>
      <c r="K12" s="16">
        <v>1933.8</v>
      </c>
      <c r="L12" s="15">
        <f t="shared" si="2"/>
        <v>0.17517418225801665</v>
      </c>
      <c r="M12">
        <f t="shared" si="3"/>
        <v>216</v>
      </c>
      <c r="N12">
        <f t="shared" si="4"/>
        <v>1</v>
      </c>
      <c r="O12">
        <f t="shared" si="5"/>
        <v>0</v>
      </c>
    </row>
    <row r="13" spans="1:15">
      <c r="A13" s="15" t="s">
        <v>59</v>
      </c>
      <c r="B13" s="15">
        <v>8140</v>
      </c>
      <c r="C13" s="17">
        <v>2.7804502150000001</v>
      </c>
      <c r="D13" s="16">
        <v>0.70299999999999996</v>
      </c>
      <c r="E13" s="16">
        <v>56.5</v>
      </c>
      <c r="F13" s="16">
        <v>1.2</v>
      </c>
      <c r="G13" s="16">
        <v>0.48</v>
      </c>
      <c r="H13" s="15">
        <v>1</v>
      </c>
      <c r="I13" s="18">
        <f t="shared" si="8"/>
        <v>1.2</v>
      </c>
      <c r="J13" s="18">
        <f t="shared" si="9"/>
        <v>0.48</v>
      </c>
      <c r="K13" s="16">
        <v>6950.7</v>
      </c>
      <c r="L13" s="15">
        <f t="shared" si="2"/>
        <v>9.2031743595577087</v>
      </c>
      <c r="M13">
        <f t="shared" si="3"/>
        <v>11352</v>
      </c>
      <c r="N13">
        <f t="shared" si="4"/>
        <v>30</v>
      </c>
      <c r="O13">
        <f t="shared" si="5"/>
        <v>12</v>
      </c>
    </row>
    <row r="14" spans="1:15">
      <c r="A14" s="15" t="s">
        <v>59</v>
      </c>
      <c r="B14" s="15">
        <v>3200</v>
      </c>
      <c r="C14" s="17">
        <v>0.19463211950000001</v>
      </c>
      <c r="D14" s="16">
        <v>0.4</v>
      </c>
      <c r="E14" s="16">
        <v>56.5</v>
      </c>
      <c r="F14" s="16">
        <v>1.2</v>
      </c>
      <c r="G14" s="16">
        <v>6.4000000000000001E-2</v>
      </c>
      <c r="H14" s="15">
        <v>1</v>
      </c>
      <c r="I14" s="18">
        <f t="shared" si="8"/>
        <v>1.2</v>
      </c>
      <c r="J14" s="18">
        <f t="shared" si="9"/>
        <v>6.4000000000000001E-2</v>
      </c>
      <c r="K14" s="16">
        <v>3044.5</v>
      </c>
      <c r="L14" s="15">
        <f t="shared" si="2"/>
        <v>0.36655715839166669</v>
      </c>
      <c r="M14">
        <f t="shared" si="3"/>
        <v>452</v>
      </c>
      <c r="N14">
        <f t="shared" si="4"/>
        <v>1</v>
      </c>
      <c r="O14">
        <f t="shared" si="5"/>
        <v>0.1</v>
      </c>
    </row>
    <row r="15" spans="1:15">
      <c r="A15" s="15" t="s">
        <v>59</v>
      </c>
      <c r="B15" s="15">
        <v>3200</v>
      </c>
      <c r="C15" s="17">
        <v>2.4118895000000001E-2</v>
      </c>
      <c r="D15" s="16">
        <v>0.4</v>
      </c>
      <c r="E15" s="16">
        <v>56.5</v>
      </c>
      <c r="F15" s="16">
        <v>1.2</v>
      </c>
      <c r="G15" s="16">
        <v>6.4000000000000001E-2</v>
      </c>
      <c r="H15" s="15">
        <v>1</v>
      </c>
      <c r="I15" s="18">
        <f t="shared" si="8"/>
        <v>1.2</v>
      </c>
      <c r="J15" s="18">
        <f t="shared" si="9"/>
        <v>6.4000000000000001E-2</v>
      </c>
      <c r="K15" s="16">
        <v>164.1</v>
      </c>
      <c r="L15" s="15">
        <f t="shared" si="2"/>
        <v>4.5423918916666674E-2</v>
      </c>
      <c r="M15">
        <f t="shared" si="3"/>
        <v>56</v>
      </c>
      <c r="N15">
        <f t="shared" si="4"/>
        <v>0</v>
      </c>
      <c r="O15">
        <f t="shared" si="5"/>
        <v>0</v>
      </c>
    </row>
    <row r="16" spans="1:15">
      <c r="A16" s="15" t="s">
        <v>59</v>
      </c>
      <c r="B16" s="15">
        <v>8140</v>
      </c>
      <c r="C16" s="17">
        <v>0.1271693961</v>
      </c>
      <c r="D16" s="16">
        <v>0.70299999999999996</v>
      </c>
      <c r="E16" s="16">
        <v>56.5</v>
      </c>
      <c r="F16" s="16">
        <v>1.2</v>
      </c>
      <c r="G16" s="16">
        <v>0.48</v>
      </c>
      <c r="H16" s="15">
        <v>0</v>
      </c>
      <c r="I16" s="18">
        <f t="shared" ref="I16:I17" si="10">F16*0.7</f>
        <v>0.84</v>
      </c>
      <c r="J16" s="18">
        <f t="shared" ref="J16:J17" si="11">G16*0.5</f>
        <v>0.24</v>
      </c>
      <c r="K16" s="16">
        <v>298.10000000000002</v>
      </c>
      <c r="L16" s="15">
        <f t="shared" si="2"/>
        <v>0.42092540236616244</v>
      </c>
      <c r="M16">
        <f t="shared" si="3"/>
        <v>519</v>
      </c>
      <c r="N16">
        <f t="shared" si="4"/>
        <v>1</v>
      </c>
      <c r="O16">
        <f t="shared" si="5"/>
        <v>0.3</v>
      </c>
    </row>
    <row r="17" spans="1:15">
      <c r="A17" s="15" t="s">
        <v>59</v>
      </c>
      <c r="B17" s="15">
        <v>8140</v>
      </c>
      <c r="C17" s="17">
        <v>1.6700784E-2</v>
      </c>
      <c r="D17" s="16">
        <v>0.70299999999999996</v>
      </c>
      <c r="E17" s="16">
        <v>56.5</v>
      </c>
      <c r="F17" s="16">
        <v>1.2</v>
      </c>
      <c r="G17" s="16">
        <v>0.48</v>
      </c>
      <c r="H17" s="15">
        <v>0</v>
      </c>
      <c r="I17" s="18">
        <f t="shared" si="10"/>
        <v>0.84</v>
      </c>
      <c r="J17" s="18">
        <f t="shared" si="11"/>
        <v>0.24</v>
      </c>
      <c r="K17" s="16">
        <v>39.200000000000003</v>
      </c>
      <c r="L17" s="15">
        <f t="shared" si="2"/>
        <v>5.5278899173999994E-2</v>
      </c>
      <c r="M17">
        <f t="shared" si="3"/>
        <v>68</v>
      </c>
      <c r="N17">
        <f t="shared" si="4"/>
        <v>0</v>
      </c>
      <c r="O17">
        <f t="shared" si="5"/>
        <v>0</v>
      </c>
    </row>
    <row r="18" spans="1:15">
      <c r="A18" s="15" t="s">
        <v>59</v>
      </c>
      <c r="B18" s="15">
        <v>3200</v>
      </c>
      <c r="C18" s="17">
        <v>5.0173988400000001E-2</v>
      </c>
      <c r="D18" s="16">
        <v>0.4</v>
      </c>
      <c r="E18" s="16">
        <v>56.5</v>
      </c>
      <c r="F18" s="16">
        <v>1.2</v>
      </c>
      <c r="G18" s="16">
        <v>6.4000000000000001E-2</v>
      </c>
      <c r="H18" s="15">
        <v>1</v>
      </c>
      <c r="I18" s="18">
        <f>F18</f>
        <v>1.2</v>
      </c>
      <c r="J18" s="18">
        <f>G18</f>
        <v>6.4000000000000001E-2</v>
      </c>
      <c r="K18" s="16">
        <v>155.6</v>
      </c>
      <c r="L18" s="15">
        <f t="shared" si="2"/>
        <v>9.4494344820000006E-2</v>
      </c>
      <c r="M18">
        <f t="shared" si="3"/>
        <v>117</v>
      </c>
      <c r="N18">
        <f t="shared" si="4"/>
        <v>0</v>
      </c>
      <c r="O18">
        <f t="shared" si="5"/>
        <v>0</v>
      </c>
    </row>
    <row r="19" spans="1:15">
      <c r="A19" s="15" t="s">
        <v>59</v>
      </c>
      <c r="B19" s="15">
        <v>8140</v>
      </c>
      <c r="C19" s="17">
        <v>0.13350784569999999</v>
      </c>
      <c r="D19" s="16">
        <v>0.70299999999999996</v>
      </c>
      <c r="E19" s="16">
        <v>56.5</v>
      </c>
      <c r="F19" s="16">
        <v>1.2</v>
      </c>
      <c r="G19" s="16">
        <v>0.48</v>
      </c>
      <c r="H19" s="15">
        <v>0</v>
      </c>
      <c r="I19" s="18">
        <f>F19*0.7</f>
        <v>0.84</v>
      </c>
      <c r="J19" s="18">
        <f>G19*0.5</f>
        <v>0.24</v>
      </c>
      <c r="K19" s="16">
        <v>313</v>
      </c>
      <c r="L19" s="15">
        <f t="shared" si="2"/>
        <v>0.44190540644009574</v>
      </c>
      <c r="M19">
        <f t="shared" si="3"/>
        <v>545</v>
      </c>
      <c r="N19">
        <f t="shared" si="4"/>
        <v>1</v>
      </c>
      <c r="O19">
        <f t="shared" si="5"/>
        <v>0.3</v>
      </c>
    </row>
    <row r="20" spans="1:15">
      <c r="A20" s="15" t="s">
        <v>59</v>
      </c>
      <c r="B20" s="15">
        <v>3200</v>
      </c>
      <c r="C20" s="17">
        <v>4.7023220800000001E-2</v>
      </c>
      <c r="D20" s="16">
        <v>0.4</v>
      </c>
      <c r="E20" s="16">
        <v>56.5</v>
      </c>
      <c r="F20" s="16">
        <v>1.2</v>
      </c>
      <c r="G20" s="16">
        <v>6.4000000000000001E-2</v>
      </c>
      <c r="H20" s="15">
        <v>1</v>
      </c>
      <c r="I20" s="18">
        <f>F20</f>
        <v>1.2</v>
      </c>
      <c r="J20" s="18">
        <f>G20</f>
        <v>6.4000000000000001E-2</v>
      </c>
      <c r="K20" s="16">
        <v>142.19999999999999</v>
      </c>
      <c r="L20" s="15">
        <f t="shared" si="2"/>
        <v>8.8560399173333346E-2</v>
      </c>
      <c r="M20">
        <f t="shared" si="3"/>
        <v>109</v>
      </c>
      <c r="N20">
        <f t="shared" si="4"/>
        <v>0</v>
      </c>
      <c r="O20">
        <f t="shared" si="5"/>
        <v>0</v>
      </c>
    </row>
    <row r="21" spans="1:15">
      <c r="A21" s="15" t="s">
        <v>59</v>
      </c>
      <c r="B21" s="15">
        <v>8140</v>
      </c>
      <c r="C21" s="17">
        <v>0.14352393220000001</v>
      </c>
      <c r="D21" s="16">
        <v>0.70299999999999996</v>
      </c>
      <c r="E21" s="16">
        <v>56.5</v>
      </c>
      <c r="F21" s="16">
        <v>1.2</v>
      </c>
      <c r="G21" s="16">
        <v>0.48</v>
      </c>
      <c r="H21" s="15">
        <v>0</v>
      </c>
      <c r="I21" s="18">
        <f>F21*0.7</f>
        <v>0.84</v>
      </c>
      <c r="J21" s="18">
        <f>G21*0.5</f>
        <v>0.24</v>
      </c>
      <c r="K21" s="16">
        <v>336.5</v>
      </c>
      <c r="L21" s="15">
        <f t="shared" si="2"/>
        <v>0.47505823541815834</v>
      </c>
      <c r="M21">
        <f t="shared" si="3"/>
        <v>586</v>
      </c>
      <c r="N21">
        <f t="shared" si="4"/>
        <v>1</v>
      </c>
      <c r="O21">
        <f t="shared" si="5"/>
        <v>0.3</v>
      </c>
    </row>
    <row r="22" spans="1:15">
      <c r="A22" s="15" t="s">
        <v>59</v>
      </c>
      <c r="B22" s="15">
        <v>3200</v>
      </c>
      <c r="C22" s="17">
        <v>6.3166157000000001E-3</v>
      </c>
      <c r="D22" s="16">
        <v>0.4</v>
      </c>
      <c r="E22" s="16">
        <v>56.5</v>
      </c>
      <c r="F22" s="16">
        <v>1.2</v>
      </c>
      <c r="G22" s="16">
        <v>6.4000000000000001E-2</v>
      </c>
      <c r="H22" s="15">
        <v>1</v>
      </c>
      <c r="I22" s="18">
        <f>F22</f>
        <v>1.2</v>
      </c>
      <c r="J22" s="18">
        <f>G22</f>
        <v>6.4000000000000001E-2</v>
      </c>
      <c r="K22" s="16">
        <v>121.8</v>
      </c>
      <c r="L22" s="15">
        <f t="shared" si="2"/>
        <v>1.1896292901666668E-2</v>
      </c>
      <c r="M22">
        <f t="shared" si="3"/>
        <v>15</v>
      </c>
      <c r="N22">
        <f t="shared" si="4"/>
        <v>0</v>
      </c>
      <c r="O22">
        <f t="shared" si="5"/>
        <v>0</v>
      </c>
    </row>
    <row r="23" spans="1:15">
      <c r="A23" s="15" t="s">
        <v>59</v>
      </c>
      <c r="B23" s="15">
        <v>8140</v>
      </c>
      <c r="C23" s="17">
        <v>0.2274711646</v>
      </c>
      <c r="D23" s="16">
        <v>0.70299999999999996</v>
      </c>
      <c r="E23" s="16">
        <v>56.5</v>
      </c>
      <c r="F23" s="16">
        <v>1.2</v>
      </c>
      <c r="G23" s="16">
        <v>0.48</v>
      </c>
      <c r="H23" s="15">
        <v>0</v>
      </c>
      <c r="I23" s="18">
        <f t="shared" ref="I23:I24" si="12">F23*0.7</f>
        <v>0.84</v>
      </c>
      <c r="J23" s="18">
        <f t="shared" ref="J23:J24" si="13">G23*0.5</f>
        <v>0.24</v>
      </c>
      <c r="K23" s="16">
        <v>533.29999999999995</v>
      </c>
      <c r="L23" s="15">
        <f t="shared" si="2"/>
        <v>0.75292007686080831</v>
      </c>
      <c r="M23">
        <f t="shared" si="3"/>
        <v>929</v>
      </c>
      <c r="N23">
        <f t="shared" si="4"/>
        <v>2</v>
      </c>
      <c r="O23">
        <f t="shared" si="5"/>
        <v>0.5</v>
      </c>
    </row>
    <row r="24" spans="1:15">
      <c r="A24" s="15" t="s">
        <v>59</v>
      </c>
      <c r="B24" s="15">
        <v>1920</v>
      </c>
      <c r="C24" s="17">
        <v>3.7971865399999999E-2</v>
      </c>
      <c r="D24" s="16">
        <v>0.193</v>
      </c>
      <c r="E24" s="16">
        <v>56.5</v>
      </c>
      <c r="F24" s="16">
        <v>1.2</v>
      </c>
      <c r="G24" s="16">
        <v>7.5999999999999998E-2</v>
      </c>
      <c r="H24" s="15">
        <v>0</v>
      </c>
      <c r="I24" s="18">
        <f t="shared" si="12"/>
        <v>0.84</v>
      </c>
      <c r="J24" s="18">
        <f t="shared" si="13"/>
        <v>3.7999999999999999E-2</v>
      </c>
      <c r="K24" s="16">
        <v>647</v>
      </c>
      <c r="L24" s="15">
        <f t="shared" si="2"/>
        <v>3.450535052119167E-2</v>
      </c>
      <c r="M24">
        <f t="shared" si="3"/>
        <v>43</v>
      </c>
      <c r="N24">
        <f t="shared" si="4"/>
        <v>0</v>
      </c>
      <c r="O24">
        <f t="shared" si="5"/>
        <v>0</v>
      </c>
    </row>
    <row r="25" spans="1:15">
      <c r="A25" s="15" t="s">
        <v>59</v>
      </c>
      <c r="B25" s="15">
        <v>4200</v>
      </c>
      <c r="C25" s="17">
        <v>1.4356141E-3</v>
      </c>
      <c r="D25" s="16">
        <v>0.41299999999999998</v>
      </c>
      <c r="E25" s="16">
        <v>56.5</v>
      </c>
      <c r="F25" s="16">
        <v>0.7</v>
      </c>
      <c r="G25" s="16">
        <v>0.09</v>
      </c>
      <c r="H25" s="15">
        <v>1</v>
      </c>
      <c r="I25" s="18">
        <f t="shared" ref="I25:I27" si="14">F25</f>
        <v>0.7</v>
      </c>
      <c r="J25" s="18">
        <f t="shared" ref="J25:J27" si="15">G25</f>
        <v>0.09</v>
      </c>
      <c r="K25" s="16">
        <v>159.1</v>
      </c>
      <c r="L25" s="15">
        <f t="shared" si="2"/>
        <v>2.7916114347041666E-3</v>
      </c>
      <c r="M25">
        <f t="shared" si="3"/>
        <v>3</v>
      </c>
      <c r="N25">
        <f t="shared" si="4"/>
        <v>0</v>
      </c>
      <c r="O25">
        <f t="shared" si="5"/>
        <v>0</v>
      </c>
    </row>
    <row r="26" spans="1:15">
      <c r="A26" s="15" t="s">
        <v>59</v>
      </c>
      <c r="B26" s="15">
        <v>4200</v>
      </c>
      <c r="C26" s="17">
        <v>1.09541838E-2</v>
      </c>
      <c r="D26" s="16">
        <v>0.41299999999999998</v>
      </c>
      <c r="E26" s="16">
        <v>56.5</v>
      </c>
      <c r="F26" s="16">
        <v>0.7</v>
      </c>
      <c r="G26" s="16">
        <v>0.09</v>
      </c>
      <c r="H26" s="15">
        <v>1</v>
      </c>
      <c r="I26" s="18">
        <f t="shared" si="14"/>
        <v>0.7</v>
      </c>
      <c r="J26" s="18">
        <f t="shared" si="15"/>
        <v>0.09</v>
      </c>
      <c r="K26" s="16">
        <v>4291.7</v>
      </c>
      <c r="L26" s="15">
        <f t="shared" si="2"/>
        <v>2.1300866823424996E-2</v>
      </c>
      <c r="M26">
        <f t="shared" si="3"/>
        <v>26</v>
      </c>
      <c r="N26">
        <f t="shared" si="4"/>
        <v>0</v>
      </c>
      <c r="O26">
        <f t="shared" si="5"/>
        <v>0</v>
      </c>
    </row>
    <row r="27" spans="1:15">
      <c r="A27" s="15" t="s">
        <v>59</v>
      </c>
      <c r="B27" s="15">
        <v>8140</v>
      </c>
      <c r="C27" s="17">
        <v>1.011133E-4</v>
      </c>
      <c r="D27" s="16">
        <v>0.70299999999999996</v>
      </c>
      <c r="E27" s="16">
        <v>56.5</v>
      </c>
      <c r="F27" s="16">
        <v>1.2</v>
      </c>
      <c r="G27" s="16">
        <v>0.48</v>
      </c>
      <c r="H27" s="15">
        <v>1</v>
      </c>
      <c r="I27" s="18">
        <f t="shared" si="14"/>
        <v>1.2</v>
      </c>
      <c r="J27" s="18">
        <f t="shared" si="15"/>
        <v>0.48</v>
      </c>
      <c r="K27" s="16">
        <v>0.2</v>
      </c>
      <c r="L27" s="15">
        <f t="shared" si="2"/>
        <v>3.3468080994583329E-4</v>
      </c>
      <c r="M27">
        <f t="shared" si="3"/>
        <v>0</v>
      </c>
      <c r="N27">
        <f t="shared" si="4"/>
        <v>0</v>
      </c>
      <c r="O27">
        <f t="shared" si="5"/>
        <v>0</v>
      </c>
    </row>
    <row r="28" spans="1:15">
      <c r="A28" s="15" t="s">
        <v>59</v>
      </c>
      <c r="B28" s="15">
        <v>8140</v>
      </c>
      <c r="C28" s="17">
        <v>0.19916651830000001</v>
      </c>
      <c r="D28" s="16">
        <v>0.70299999999999996</v>
      </c>
      <c r="E28" s="16">
        <v>56.5</v>
      </c>
      <c r="F28" s="16">
        <v>1.2</v>
      </c>
      <c r="G28" s="16">
        <v>0.48</v>
      </c>
      <c r="H28" s="15">
        <v>0</v>
      </c>
      <c r="I28" s="18">
        <f>F28*0.7</f>
        <v>0.84</v>
      </c>
      <c r="J28" s="18">
        <f>G28*0.5</f>
        <v>0.24</v>
      </c>
      <c r="K28" s="16">
        <v>466.9</v>
      </c>
      <c r="L28" s="15">
        <f t="shared" si="2"/>
        <v>0.65923287696807076</v>
      </c>
      <c r="M28">
        <f t="shared" si="3"/>
        <v>813</v>
      </c>
      <c r="N28">
        <f t="shared" si="4"/>
        <v>2</v>
      </c>
      <c r="O28">
        <f t="shared" si="5"/>
        <v>0.4</v>
      </c>
    </row>
    <row r="29" spans="1:15">
      <c r="A29" s="15" t="s">
        <v>59</v>
      </c>
      <c r="B29" s="15">
        <v>4200</v>
      </c>
      <c r="C29" s="17">
        <v>4.1925875E-3</v>
      </c>
      <c r="D29" s="16">
        <v>0.41299999999999998</v>
      </c>
      <c r="E29" s="16">
        <v>56.5</v>
      </c>
      <c r="F29" s="16">
        <v>0.7</v>
      </c>
      <c r="G29" s="16">
        <v>0.09</v>
      </c>
      <c r="H29" s="15">
        <v>1</v>
      </c>
      <c r="I29" s="18">
        <f>F29</f>
        <v>0.7</v>
      </c>
      <c r="J29" s="18">
        <f>G29</f>
        <v>0.09</v>
      </c>
      <c r="K29" s="16">
        <v>70.2</v>
      </c>
      <c r="L29" s="15">
        <f t="shared" si="2"/>
        <v>8.1526610848958337E-3</v>
      </c>
      <c r="M29">
        <f t="shared" si="3"/>
        <v>10</v>
      </c>
      <c r="N29">
        <f t="shared" si="4"/>
        <v>0</v>
      </c>
      <c r="O29">
        <f t="shared" si="5"/>
        <v>0</v>
      </c>
    </row>
    <row r="30" spans="1:15">
      <c r="A30" s="15" t="s">
        <v>59</v>
      </c>
      <c r="B30" s="15">
        <v>8140</v>
      </c>
      <c r="C30" s="17">
        <v>0.20324449410000001</v>
      </c>
      <c r="D30" s="16">
        <v>0.70299999999999996</v>
      </c>
      <c r="E30" s="16">
        <v>56.5</v>
      </c>
      <c r="F30" s="16">
        <v>1.2</v>
      </c>
      <c r="G30" s="16">
        <v>0.48</v>
      </c>
      <c r="H30" s="15">
        <v>0</v>
      </c>
      <c r="I30" s="18">
        <f>F30*0.7</f>
        <v>0.84</v>
      </c>
      <c r="J30" s="18">
        <f>G30*0.5</f>
        <v>0.24</v>
      </c>
      <c r="K30" s="16">
        <v>476.5</v>
      </c>
      <c r="L30" s="15">
        <f t="shared" si="2"/>
        <v>0.67273080695041243</v>
      </c>
      <c r="M30">
        <f t="shared" si="3"/>
        <v>830</v>
      </c>
      <c r="N30">
        <f t="shared" si="4"/>
        <v>2</v>
      </c>
      <c r="O30">
        <f t="shared" si="5"/>
        <v>0.4</v>
      </c>
    </row>
    <row r="31" spans="1:15">
      <c r="A31" s="15" t="s">
        <v>59</v>
      </c>
      <c r="B31" s="15">
        <v>4200</v>
      </c>
      <c r="C31" s="17">
        <v>5.9495963999999998E-3</v>
      </c>
      <c r="D31" s="16">
        <v>0.41299999999999998</v>
      </c>
      <c r="E31" s="16">
        <v>56.5</v>
      </c>
      <c r="F31" s="16">
        <v>0.7</v>
      </c>
      <c r="G31" s="16">
        <v>0.09</v>
      </c>
      <c r="H31" s="15">
        <v>1</v>
      </c>
      <c r="I31" s="18">
        <f>F31</f>
        <v>0.7</v>
      </c>
      <c r="J31" s="18">
        <f>G31</f>
        <v>0.09</v>
      </c>
      <c r="K31" s="16">
        <v>64.599999999999994</v>
      </c>
      <c r="L31" s="15">
        <f t="shared" si="2"/>
        <v>1.1569238099649999E-2</v>
      </c>
      <c r="M31">
        <f t="shared" si="3"/>
        <v>14</v>
      </c>
      <c r="N31">
        <f t="shared" si="4"/>
        <v>0</v>
      </c>
      <c r="O31">
        <f t="shared" si="5"/>
        <v>0</v>
      </c>
    </row>
    <row r="32" spans="1:15">
      <c r="A32" s="15" t="s">
        <v>59</v>
      </c>
      <c r="B32" s="15">
        <v>1920</v>
      </c>
      <c r="C32" s="17">
        <v>5.5814028000000003E-3</v>
      </c>
      <c r="D32" s="16">
        <v>0.193</v>
      </c>
      <c r="E32" s="16">
        <v>56.5</v>
      </c>
      <c r="F32" s="16">
        <v>1.2</v>
      </c>
      <c r="G32" s="16">
        <v>7.5999999999999998E-2</v>
      </c>
      <c r="H32" s="15">
        <v>0</v>
      </c>
      <c r="I32" s="18">
        <f t="shared" ref="I32" si="16">F32*0.7</f>
        <v>0.84</v>
      </c>
      <c r="J32" s="18">
        <f t="shared" ref="J32" si="17">G32*0.5</f>
        <v>3.7999999999999999E-2</v>
      </c>
      <c r="K32" s="16">
        <v>2720.9</v>
      </c>
      <c r="L32" s="15">
        <f t="shared" si="2"/>
        <v>5.0718672360500006E-3</v>
      </c>
      <c r="M32">
        <f t="shared" si="3"/>
        <v>6</v>
      </c>
      <c r="N32">
        <f t="shared" si="4"/>
        <v>0</v>
      </c>
      <c r="O32">
        <f t="shared" si="5"/>
        <v>0</v>
      </c>
    </row>
    <row r="33" spans="1:15">
      <c r="A33" s="15" t="s">
        <v>59</v>
      </c>
      <c r="B33" s="15">
        <v>3200</v>
      </c>
      <c r="C33" s="17">
        <v>5.1074096700000002E-2</v>
      </c>
      <c r="D33" s="16">
        <v>0.4</v>
      </c>
      <c r="E33" s="16">
        <v>56.5</v>
      </c>
      <c r="F33" s="16">
        <v>1.2</v>
      </c>
      <c r="G33" s="16">
        <v>6.4000000000000001E-2</v>
      </c>
      <c r="H33" s="15">
        <v>1</v>
      </c>
      <c r="I33" s="18">
        <f>F33</f>
        <v>1.2</v>
      </c>
      <c r="J33" s="18">
        <f>G33</f>
        <v>6.4000000000000001E-2</v>
      </c>
      <c r="K33" s="16">
        <v>3823.5</v>
      </c>
      <c r="L33" s="15">
        <f t="shared" si="2"/>
        <v>9.6189548785000009E-2</v>
      </c>
      <c r="M33">
        <f t="shared" si="3"/>
        <v>119</v>
      </c>
      <c r="N33">
        <f t="shared" si="4"/>
        <v>0</v>
      </c>
      <c r="O33">
        <f t="shared" si="5"/>
        <v>0</v>
      </c>
    </row>
    <row r="34" spans="1:15">
      <c r="A34" s="15" t="s">
        <v>59</v>
      </c>
      <c r="B34" s="15">
        <v>8140</v>
      </c>
      <c r="C34" s="17">
        <v>0.30916750669999998</v>
      </c>
      <c r="D34" s="16">
        <v>0.70299999999999996</v>
      </c>
      <c r="E34" s="16">
        <v>56.5</v>
      </c>
      <c r="F34" s="16">
        <v>1.2</v>
      </c>
      <c r="G34" s="16">
        <v>0.48</v>
      </c>
      <c r="H34" s="15">
        <v>0</v>
      </c>
      <c r="I34" s="18">
        <f t="shared" ref="I34" si="18">F34*0.7</f>
        <v>0.84</v>
      </c>
      <c r="J34" s="18">
        <f t="shared" ref="J34" si="19">G34*0.5</f>
        <v>0.24</v>
      </c>
      <c r="K34" s="16">
        <v>725</v>
      </c>
      <c r="L34" s="15">
        <f t="shared" si="2"/>
        <v>1.0233315651975541</v>
      </c>
      <c r="M34">
        <f t="shared" si="3"/>
        <v>1262</v>
      </c>
      <c r="N34">
        <f t="shared" si="4"/>
        <v>2</v>
      </c>
      <c r="O34">
        <f t="shared" si="5"/>
        <v>0.7</v>
      </c>
    </row>
    <row r="35" spans="1:15">
      <c r="A35" s="15" t="s">
        <v>59</v>
      </c>
      <c r="B35" s="15">
        <v>3200</v>
      </c>
      <c r="C35" s="17">
        <v>9.5806899999999993E-3</v>
      </c>
      <c r="D35" s="16">
        <v>0.4</v>
      </c>
      <c r="E35" s="16">
        <v>56.5</v>
      </c>
      <c r="F35" s="16">
        <v>1.2</v>
      </c>
      <c r="G35" s="16">
        <v>6.4000000000000001E-2</v>
      </c>
      <c r="H35" s="15">
        <v>1</v>
      </c>
      <c r="I35" s="18">
        <f t="shared" ref="I35:I37" si="20">F35</f>
        <v>1.2</v>
      </c>
      <c r="J35" s="18">
        <f t="shared" ref="J35:J37" si="21">G35</f>
        <v>6.4000000000000001E-2</v>
      </c>
      <c r="K35" s="16">
        <v>60.2</v>
      </c>
      <c r="L35" s="15">
        <f t="shared" si="2"/>
        <v>1.8043632833333333E-2</v>
      </c>
      <c r="M35">
        <f t="shared" si="3"/>
        <v>22</v>
      </c>
      <c r="N35">
        <f t="shared" si="4"/>
        <v>0</v>
      </c>
      <c r="O35">
        <f t="shared" si="5"/>
        <v>0</v>
      </c>
    </row>
    <row r="36" spans="1:15">
      <c r="A36" s="15" t="s">
        <v>59</v>
      </c>
      <c r="B36" s="15">
        <v>8140</v>
      </c>
      <c r="C36" s="17">
        <v>3.1295938776000001</v>
      </c>
      <c r="D36" s="16">
        <v>0.70299999999999996</v>
      </c>
      <c r="E36" s="16">
        <v>56.5</v>
      </c>
      <c r="F36" s="16">
        <v>1.2</v>
      </c>
      <c r="G36" s="16">
        <v>0.48</v>
      </c>
      <c r="H36" s="15">
        <v>1</v>
      </c>
      <c r="I36" s="18">
        <f t="shared" si="20"/>
        <v>1.2</v>
      </c>
      <c r="J36" s="18">
        <f t="shared" si="21"/>
        <v>0.48</v>
      </c>
      <c r="K36" s="16">
        <v>7344.5</v>
      </c>
      <c r="L36" s="15">
        <f t="shared" si="2"/>
        <v>10.358825335111099</v>
      </c>
      <c r="M36">
        <f t="shared" si="3"/>
        <v>12777</v>
      </c>
      <c r="N36">
        <f t="shared" si="4"/>
        <v>34</v>
      </c>
      <c r="O36">
        <f t="shared" si="5"/>
        <v>13.5</v>
      </c>
    </row>
    <row r="37" spans="1:15">
      <c r="A37" s="15" t="s">
        <v>59</v>
      </c>
      <c r="B37" s="15">
        <v>1920</v>
      </c>
      <c r="C37" s="17">
        <v>1.906708E-3</v>
      </c>
      <c r="D37" s="16">
        <v>0.193</v>
      </c>
      <c r="E37" s="16">
        <v>56.5</v>
      </c>
      <c r="F37" s="16">
        <v>1.2</v>
      </c>
      <c r="G37" s="16">
        <v>7.5999999999999998E-2</v>
      </c>
      <c r="H37" s="15">
        <v>1</v>
      </c>
      <c r="I37" s="18">
        <f t="shared" si="20"/>
        <v>1.2</v>
      </c>
      <c r="J37" s="18">
        <f t="shared" si="21"/>
        <v>7.5999999999999998E-2</v>
      </c>
      <c r="K37" s="16">
        <v>22.4</v>
      </c>
      <c r="L37" s="15">
        <f t="shared" si="2"/>
        <v>1.7326414488333334E-3</v>
      </c>
      <c r="M37">
        <f t="shared" si="3"/>
        <v>2</v>
      </c>
      <c r="N37">
        <f t="shared" si="4"/>
        <v>0</v>
      </c>
      <c r="O37">
        <f t="shared" si="5"/>
        <v>0</v>
      </c>
    </row>
    <row r="38" spans="1:15">
      <c r="A38" s="15" t="s">
        <v>59</v>
      </c>
      <c r="B38" s="15">
        <v>8140</v>
      </c>
      <c r="C38" s="17">
        <v>9.3920129599999999E-2</v>
      </c>
      <c r="D38" s="16">
        <v>0.70299999999999996</v>
      </c>
      <c r="E38" s="16">
        <v>56.5</v>
      </c>
      <c r="F38" s="16">
        <v>1.2</v>
      </c>
      <c r="G38" s="16">
        <v>0.48</v>
      </c>
      <c r="H38" s="15">
        <v>0</v>
      </c>
      <c r="I38" s="18">
        <f t="shared" ref="I38:I39" si="22">F38*0.7</f>
        <v>0.84</v>
      </c>
      <c r="J38" s="18">
        <f t="shared" ref="J38:J39" si="23">G38*0.5</f>
        <v>0.24</v>
      </c>
      <c r="K38" s="16">
        <v>220.2</v>
      </c>
      <c r="L38" s="15">
        <f t="shared" si="2"/>
        <v>0.31087171563726662</v>
      </c>
      <c r="M38">
        <f t="shared" si="3"/>
        <v>383</v>
      </c>
      <c r="N38">
        <f t="shared" si="4"/>
        <v>1</v>
      </c>
      <c r="O38">
        <f t="shared" si="5"/>
        <v>0.2</v>
      </c>
    </row>
    <row r="39" spans="1:15">
      <c r="A39" s="15" t="s">
        <v>59</v>
      </c>
      <c r="B39" s="15">
        <v>8140</v>
      </c>
      <c r="C39" s="17">
        <v>0.1299258935</v>
      </c>
      <c r="D39" s="16">
        <v>0.70299999999999996</v>
      </c>
      <c r="E39" s="16">
        <v>56.5</v>
      </c>
      <c r="F39" s="16">
        <v>1.2</v>
      </c>
      <c r="G39" s="16">
        <v>0.48</v>
      </c>
      <c r="H39" s="15">
        <v>0</v>
      </c>
      <c r="I39" s="18">
        <f t="shared" si="22"/>
        <v>0.84</v>
      </c>
      <c r="J39" s="18">
        <f t="shared" si="23"/>
        <v>0.24</v>
      </c>
      <c r="K39" s="16">
        <v>313.10000000000002</v>
      </c>
      <c r="L39" s="15">
        <f t="shared" si="2"/>
        <v>0.43004929390610408</v>
      </c>
      <c r="M39">
        <f t="shared" si="3"/>
        <v>530</v>
      </c>
      <c r="N39">
        <f t="shared" si="4"/>
        <v>1</v>
      </c>
      <c r="O39">
        <f t="shared" si="5"/>
        <v>0.3</v>
      </c>
    </row>
    <row r="40" spans="1:15">
      <c r="A40" s="15" t="s">
        <v>59</v>
      </c>
      <c r="B40" s="15">
        <v>3200</v>
      </c>
      <c r="C40" s="17">
        <v>5.0840178999999996E-3</v>
      </c>
      <c r="D40" s="16">
        <v>0.4</v>
      </c>
      <c r="E40" s="16">
        <v>56.5</v>
      </c>
      <c r="F40" s="16">
        <v>1.2</v>
      </c>
      <c r="G40" s="16">
        <v>6.4000000000000001E-2</v>
      </c>
      <c r="H40" s="15">
        <v>1</v>
      </c>
      <c r="I40" s="18">
        <f t="shared" ref="I40:I42" si="24">F40</f>
        <v>1.2</v>
      </c>
      <c r="J40" s="18">
        <f t="shared" ref="J40:J42" si="25">G40</f>
        <v>6.4000000000000001E-2</v>
      </c>
      <c r="K40" s="16">
        <v>5542.2</v>
      </c>
      <c r="L40" s="15">
        <f t="shared" si="2"/>
        <v>9.5749003783333324E-3</v>
      </c>
      <c r="M40">
        <f t="shared" si="3"/>
        <v>12</v>
      </c>
      <c r="N40">
        <f t="shared" si="4"/>
        <v>0</v>
      </c>
      <c r="O40">
        <f t="shared" si="5"/>
        <v>0</v>
      </c>
    </row>
    <row r="41" spans="1:15">
      <c r="A41" s="15" t="s">
        <v>59</v>
      </c>
      <c r="B41" s="15">
        <v>1920</v>
      </c>
      <c r="C41" s="17">
        <v>1.9831800999999998E-3</v>
      </c>
      <c r="D41" s="16">
        <v>0.193</v>
      </c>
      <c r="E41" s="16">
        <v>56.5</v>
      </c>
      <c r="F41" s="16">
        <v>1.2</v>
      </c>
      <c r="G41" s="16">
        <v>7.5999999999999998E-2</v>
      </c>
      <c r="H41" s="15">
        <v>1</v>
      </c>
      <c r="I41" s="18">
        <f t="shared" si="24"/>
        <v>1.2</v>
      </c>
      <c r="J41" s="18">
        <f t="shared" si="25"/>
        <v>7.5999999999999998E-2</v>
      </c>
      <c r="K41" s="16">
        <v>26</v>
      </c>
      <c r="L41" s="15">
        <f t="shared" si="2"/>
        <v>1.8021322833708332E-3</v>
      </c>
      <c r="M41">
        <f t="shared" si="3"/>
        <v>2</v>
      </c>
      <c r="N41">
        <f t="shared" si="4"/>
        <v>0</v>
      </c>
      <c r="O41">
        <f t="shared" si="5"/>
        <v>0</v>
      </c>
    </row>
    <row r="42" spans="1:15">
      <c r="A42" s="15" t="s">
        <v>59</v>
      </c>
      <c r="B42" s="15">
        <v>1400</v>
      </c>
      <c r="C42" s="17">
        <v>1.04571625E-2</v>
      </c>
      <c r="D42" s="16">
        <v>0.88700000000000001</v>
      </c>
      <c r="E42" s="16">
        <v>56.5</v>
      </c>
      <c r="F42" s="16">
        <v>1.93</v>
      </c>
      <c r="G42" s="16">
        <v>0.497</v>
      </c>
      <c r="H42" s="15">
        <v>1</v>
      </c>
      <c r="I42" s="18">
        <f t="shared" si="24"/>
        <v>1.93</v>
      </c>
      <c r="J42" s="18">
        <f t="shared" si="25"/>
        <v>0.497</v>
      </c>
      <c r="K42" s="16">
        <v>21372.6</v>
      </c>
      <c r="L42" s="15">
        <f t="shared" si="2"/>
        <v>4.367216060572917E-2</v>
      </c>
      <c r="M42">
        <f t="shared" si="3"/>
        <v>54</v>
      </c>
      <c r="N42">
        <f t="shared" si="4"/>
        <v>0</v>
      </c>
      <c r="O42">
        <f t="shared" si="5"/>
        <v>0.1</v>
      </c>
    </row>
    <row r="43" spans="1:15">
      <c r="A43" s="15" t="s">
        <v>59</v>
      </c>
      <c r="B43" s="15">
        <v>8140</v>
      </c>
      <c r="C43" s="17">
        <v>2.0927801999999999E-3</v>
      </c>
      <c r="D43" s="16">
        <v>0.70299999999999996</v>
      </c>
      <c r="E43" s="16">
        <v>56.5</v>
      </c>
      <c r="F43" s="16">
        <v>1.2</v>
      </c>
      <c r="G43" s="16">
        <v>0.48</v>
      </c>
      <c r="H43" s="15">
        <v>0</v>
      </c>
      <c r="I43" s="18">
        <f t="shared" ref="I43:I45" si="26">F43*0.7</f>
        <v>0.84</v>
      </c>
      <c r="J43" s="18">
        <f t="shared" ref="J43:J45" si="27">G43*0.5</f>
        <v>0.24</v>
      </c>
      <c r="K43" s="16">
        <v>4.9000000000000004</v>
      </c>
      <c r="L43" s="15">
        <f t="shared" si="2"/>
        <v>6.9270152628249995E-3</v>
      </c>
      <c r="M43">
        <f t="shared" si="3"/>
        <v>9</v>
      </c>
      <c r="N43">
        <f t="shared" si="4"/>
        <v>0</v>
      </c>
      <c r="O43">
        <f t="shared" si="5"/>
        <v>0</v>
      </c>
    </row>
    <row r="44" spans="1:15">
      <c r="A44" s="15" t="s">
        <v>59</v>
      </c>
      <c r="B44" s="15">
        <v>1400</v>
      </c>
      <c r="C44" s="17">
        <v>1.3518300000000001E-4</v>
      </c>
      <c r="D44" s="16">
        <v>0.88700000000000001</v>
      </c>
      <c r="E44" s="16">
        <v>56.5</v>
      </c>
      <c r="F44" s="16">
        <v>1.93</v>
      </c>
      <c r="G44" s="16">
        <v>0.497</v>
      </c>
      <c r="H44" s="15">
        <v>0</v>
      </c>
      <c r="I44" s="18">
        <f t="shared" si="26"/>
        <v>1.351</v>
      </c>
      <c r="J44" s="18">
        <f t="shared" si="27"/>
        <v>0.2485</v>
      </c>
      <c r="K44" s="16">
        <v>240.9</v>
      </c>
      <c r="L44" s="15">
        <f t="shared" si="2"/>
        <v>5.6456363637500003E-4</v>
      </c>
      <c r="M44">
        <f t="shared" si="3"/>
        <v>1</v>
      </c>
      <c r="N44">
        <f t="shared" si="4"/>
        <v>0</v>
      </c>
      <c r="O44">
        <f t="shared" si="5"/>
        <v>0</v>
      </c>
    </row>
    <row r="45" spans="1:15">
      <c r="A45" s="15" t="s">
        <v>59</v>
      </c>
      <c r="B45" s="15">
        <v>8140</v>
      </c>
      <c r="C45" s="17">
        <v>0.1149929403</v>
      </c>
      <c r="D45" s="16">
        <v>0.70299999999999996</v>
      </c>
      <c r="E45" s="16">
        <v>56.5</v>
      </c>
      <c r="F45" s="16">
        <v>1.2</v>
      </c>
      <c r="G45" s="16">
        <v>0.48</v>
      </c>
      <c r="H45" s="15">
        <v>0</v>
      </c>
      <c r="I45" s="18">
        <f t="shared" si="26"/>
        <v>0.84</v>
      </c>
      <c r="J45" s="18">
        <f t="shared" si="27"/>
        <v>0.24</v>
      </c>
      <c r="K45" s="16">
        <v>269.60000000000002</v>
      </c>
      <c r="L45" s="15">
        <f t="shared" si="2"/>
        <v>0.38062184102048752</v>
      </c>
      <c r="M45">
        <f t="shared" si="3"/>
        <v>469</v>
      </c>
      <c r="N45">
        <f t="shared" si="4"/>
        <v>1</v>
      </c>
      <c r="O45">
        <f t="shared" si="5"/>
        <v>0.2</v>
      </c>
    </row>
    <row r="46" spans="1:15">
      <c r="A46" s="15" t="s">
        <v>59</v>
      </c>
      <c r="B46" s="15">
        <v>3200</v>
      </c>
      <c r="C46" s="17">
        <v>4.0281090000000001E-4</v>
      </c>
      <c r="D46" s="16">
        <v>0.4</v>
      </c>
      <c r="E46" s="16">
        <v>56.5</v>
      </c>
      <c r="F46" s="16">
        <v>1.2</v>
      </c>
      <c r="G46" s="16">
        <v>6.4000000000000001E-2</v>
      </c>
      <c r="H46" s="15">
        <v>1</v>
      </c>
      <c r="I46" s="18">
        <f t="shared" ref="I46:I48" si="28">F46</f>
        <v>1.2</v>
      </c>
      <c r="J46" s="18">
        <f t="shared" ref="J46:J48" si="29">G46</f>
        <v>6.4000000000000001E-2</v>
      </c>
      <c r="K46" s="16">
        <v>29.2</v>
      </c>
      <c r="L46" s="15">
        <f t="shared" si="2"/>
        <v>7.5862719500000009E-4</v>
      </c>
      <c r="M46">
        <f t="shared" si="3"/>
        <v>1</v>
      </c>
      <c r="N46">
        <f t="shared" si="4"/>
        <v>0</v>
      </c>
      <c r="O46">
        <f t="shared" si="5"/>
        <v>0</v>
      </c>
    </row>
    <row r="47" spans="1:15">
      <c r="A47" s="15" t="s">
        <v>59</v>
      </c>
      <c r="B47" s="15">
        <v>1300</v>
      </c>
      <c r="C47" s="17">
        <v>5.5098617999999999E-3</v>
      </c>
      <c r="D47" s="16">
        <v>0.66200000000000003</v>
      </c>
      <c r="E47" s="16">
        <v>56.5</v>
      </c>
      <c r="F47" s="16">
        <v>2.1</v>
      </c>
      <c r="G47" s="16">
        <v>0.51600000000000001</v>
      </c>
      <c r="H47" s="15">
        <v>1</v>
      </c>
      <c r="I47" s="18">
        <f t="shared" si="28"/>
        <v>2.1</v>
      </c>
      <c r="J47" s="18">
        <f t="shared" si="29"/>
        <v>0.51600000000000001</v>
      </c>
      <c r="K47" s="16">
        <v>17264</v>
      </c>
      <c r="L47" s="15">
        <f t="shared" si="2"/>
        <v>1.717378007545E-2</v>
      </c>
      <c r="M47">
        <f t="shared" si="3"/>
        <v>21</v>
      </c>
      <c r="N47">
        <f t="shared" si="4"/>
        <v>0</v>
      </c>
      <c r="O47">
        <f t="shared" si="5"/>
        <v>0</v>
      </c>
    </row>
    <row r="48" spans="1:15">
      <c r="A48" s="15" t="s">
        <v>59</v>
      </c>
      <c r="B48" s="15">
        <v>3200</v>
      </c>
      <c r="C48" s="17">
        <v>7.4762493900000004E-2</v>
      </c>
      <c r="D48" s="16">
        <v>0.4</v>
      </c>
      <c r="E48" s="16">
        <v>56.5</v>
      </c>
      <c r="F48" s="16">
        <v>1.2</v>
      </c>
      <c r="G48" s="16">
        <v>6.4000000000000001E-2</v>
      </c>
      <c r="H48" s="15">
        <v>1</v>
      </c>
      <c r="I48" s="18">
        <f t="shared" si="28"/>
        <v>1.2</v>
      </c>
      <c r="J48" s="18">
        <f t="shared" si="29"/>
        <v>6.4000000000000001E-2</v>
      </c>
      <c r="K48" s="16">
        <v>11074.9</v>
      </c>
      <c r="L48" s="15">
        <f t="shared" si="2"/>
        <v>0.14080269684500002</v>
      </c>
      <c r="M48">
        <f t="shared" si="3"/>
        <v>174</v>
      </c>
      <c r="N48">
        <f t="shared" si="4"/>
        <v>0</v>
      </c>
      <c r="O48">
        <f t="shared" si="5"/>
        <v>0</v>
      </c>
    </row>
    <row r="49" spans="1:15">
      <c r="A49" s="15" t="s">
        <v>59</v>
      </c>
      <c r="B49" s="15">
        <v>8140</v>
      </c>
      <c r="C49" s="17">
        <v>0.1238272545</v>
      </c>
      <c r="D49" s="16">
        <v>0.70299999999999996</v>
      </c>
      <c r="E49" s="16">
        <v>56.5</v>
      </c>
      <c r="F49" s="16">
        <v>1.2</v>
      </c>
      <c r="G49" s="16">
        <v>0.48</v>
      </c>
      <c r="H49" s="15">
        <v>0</v>
      </c>
      <c r="I49" s="18">
        <f t="shared" ref="I49" si="30">F49*0.7</f>
        <v>0.84</v>
      </c>
      <c r="J49" s="18">
        <f t="shared" ref="J49" si="31">G49*0.5</f>
        <v>0.24</v>
      </c>
      <c r="K49" s="16">
        <v>298.10000000000002</v>
      </c>
      <c r="L49" s="15">
        <f t="shared" si="2"/>
        <v>0.40986305292606245</v>
      </c>
      <c r="M49">
        <f t="shared" si="3"/>
        <v>506</v>
      </c>
      <c r="N49">
        <f t="shared" si="4"/>
        <v>1</v>
      </c>
      <c r="O49">
        <f t="shared" si="5"/>
        <v>0.3</v>
      </c>
    </row>
    <row r="50" spans="1:15">
      <c r="A50" s="15" t="s">
        <v>59</v>
      </c>
      <c r="B50" s="15">
        <v>3200</v>
      </c>
      <c r="C50" s="17">
        <v>3.5256722000000002E-3</v>
      </c>
      <c r="D50" s="16">
        <v>0.4</v>
      </c>
      <c r="E50" s="16">
        <v>56.5</v>
      </c>
      <c r="F50" s="16">
        <v>1.2</v>
      </c>
      <c r="G50" s="16">
        <v>6.4000000000000001E-2</v>
      </c>
      <c r="H50" s="15">
        <v>1</v>
      </c>
      <c r="I50" s="18">
        <f>F50</f>
        <v>1.2</v>
      </c>
      <c r="J50" s="18">
        <f>G50</f>
        <v>6.4000000000000001E-2</v>
      </c>
      <c r="K50" s="16">
        <v>164.1</v>
      </c>
      <c r="L50" s="15">
        <f t="shared" si="2"/>
        <v>6.6400159766666677E-3</v>
      </c>
      <c r="M50">
        <f t="shared" si="3"/>
        <v>8</v>
      </c>
      <c r="N50">
        <f t="shared" si="4"/>
        <v>0</v>
      </c>
      <c r="O50">
        <f t="shared" si="5"/>
        <v>0</v>
      </c>
    </row>
    <row r="51" spans="1:15">
      <c r="A51" s="15" t="s">
        <v>59</v>
      </c>
      <c r="B51" s="15">
        <v>8140</v>
      </c>
      <c r="C51" s="17">
        <v>0.12716676060000001</v>
      </c>
      <c r="D51" s="16">
        <v>0.70299999999999996</v>
      </c>
      <c r="E51" s="16">
        <v>56.5</v>
      </c>
      <c r="F51" s="16">
        <v>1.2</v>
      </c>
      <c r="G51" s="16">
        <v>0.48</v>
      </c>
      <c r="H51" s="15">
        <v>0</v>
      </c>
      <c r="I51" s="18">
        <f t="shared" ref="I51" si="32">F51*0.7</f>
        <v>0.84</v>
      </c>
      <c r="J51" s="18">
        <f t="shared" ref="J51" si="33">G51*0.5</f>
        <v>0.24</v>
      </c>
      <c r="K51" s="16">
        <v>298.2</v>
      </c>
      <c r="L51" s="15">
        <f t="shared" si="2"/>
        <v>0.42091667897097501</v>
      </c>
      <c r="M51">
        <f t="shared" si="3"/>
        <v>519</v>
      </c>
      <c r="N51">
        <f t="shared" si="4"/>
        <v>1</v>
      </c>
      <c r="O51">
        <f t="shared" si="5"/>
        <v>0.3</v>
      </c>
    </row>
    <row r="52" spans="1:15">
      <c r="A52" s="15" t="s">
        <v>59</v>
      </c>
      <c r="B52" s="15">
        <v>1100</v>
      </c>
      <c r="C52" s="17">
        <v>0.37778644700000003</v>
      </c>
      <c r="D52" s="16">
        <v>0.34200000000000003</v>
      </c>
      <c r="E52" s="16">
        <v>56.5</v>
      </c>
      <c r="F52" s="16">
        <v>1.85</v>
      </c>
      <c r="G52" s="16">
        <v>0.22</v>
      </c>
      <c r="H52" s="15">
        <v>1</v>
      </c>
      <c r="I52" s="18">
        <f t="shared" ref="I52:I54" si="34">F52</f>
        <v>1.85</v>
      </c>
      <c r="J52" s="18">
        <f t="shared" ref="J52:J54" si="35">G52</f>
        <v>0.22</v>
      </c>
      <c r="K52" s="16">
        <v>19943.099999999999</v>
      </c>
      <c r="L52" s="15">
        <f t="shared" si="2"/>
        <v>0.60833062628175005</v>
      </c>
      <c r="M52">
        <f t="shared" si="3"/>
        <v>750</v>
      </c>
      <c r="N52">
        <f t="shared" si="4"/>
        <v>3</v>
      </c>
      <c r="O52">
        <f t="shared" si="5"/>
        <v>0.4</v>
      </c>
    </row>
    <row r="53" spans="1:15">
      <c r="A53" s="15" t="s">
        <v>59</v>
      </c>
      <c r="B53" s="15">
        <v>1900</v>
      </c>
      <c r="C53" s="17">
        <v>9.838869000000001E-4</v>
      </c>
      <c r="D53" s="16">
        <v>0.193</v>
      </c>
      <c r="E53" s="16">
        <v>56.5</v>
      </c>
      <c r="F53" s="16">
        <v>1.2</v>
      </c>
      <c r="G53" s="16">
        <v>7.5999999999999998E-2</v>
      </c>
      <c r="H53" s="15">
        <v>1</v>
      </c>
      <c r="I53" s="18">
        <f t="shared" si="34"/>
        <v>1.2</v>
      </c>
      <c r="J53" s="18">
        <f t="shared" si="35"/>
        <v>7.5999999999999998E-2</v>
      </c>
      <c r="K53" s="16">
        <v>1024</v>
      </c>
      <c r="L53" s="15">
        <f t="shared" si="2"/>
        <v>8.9406622508750007E-4</v>
      </c>
      <c r="M53">
        <f t="shared" si="3"/>
        <v>1</v>
      </c>
      <c r="N53">
        <f t="shared" si="4"/>
        <v>0</v>
      </c>
      <c r="O53">
        <f t="shared" si="5"/>
        <v>0</v>
      </c>
    </row>
    <row r="54" spans="1:15">
      <c r="A54" s="15" t="s">
        <v>59</v>
      </c>
      <c r="B54" s="15">
        <v>3200</v>
      </c>
      <c r="C54" s="17">
        <v>1.03883577E-2</v>
      </c>
      <c r="D54" s="16">
        <v>0.4</v>
      </c>
      <c r="E54" s="16">
        <v>56.5</v>
      </c>
      <c r="F54" s="16">
        <v>1.2</v>
      </c>
      <c r="G54" s="16">
        <v>6.4000000000000001E-2</v>
      </c>
      <c r="H54" s="15">
        <v>1</v>
      </c>
      <c r="I54" s="18">
        <f t="shared" si="34"/>
        <v>1.2</v>
      </c>
      <c r="J54" s="18">
        <f t="shared" si="35"/>
        <v>6.4000000000000001E-2</v>
      </c>
      <c r="K54" s="16">
        <v>164.1</v>
      </c>
      <c r="L54" s="15">
        <f t="shared" si="2"/>
        <v>1.9564740335000001E-2</v>
      </c>
      <c r="M54">
        <f t="shared" si="3"/>
        <v>24</v>
      </c>
      <c r="N54">
        <f t="shared" si="4"/>
        <v>0</v>
      </c>
      <c r="O54">
        <f t="shared" si="5"/>
        <v>0</v>
      </c>
    </row>
    <row r="55" spans="1:15">
      <c r="A55" s="15" t="s">
        <v>59</v>
      </c>
      <c r="B55" s="15">
        <v>8140</v>
      </c>
      <c r="C55" s="17">
        <v>0.3057736097</v>
      </c>
      <c r="D55" s="16">
        <v>0.70299999999999996</v>
      </c>
      <c r="E55" s="16">
        <v>56.5</v>
      </c>
      <c r="F55" s="16">
        <v>1.2</v>
      </c>
      <c r="G55" s="16">
        <v>0.48</v>
      </c>
      <c r="H55" s="15">
        <v>0</v>
      </c>
      <c r="I55" s="18">
        <f t="shared" ref="I55" si="36">F55*0.7</f>
        <v>0.84</v>
      </c>
      <c r="J55" s="18">
        <f t="shared" ref="J55" si="37">G55*0.5</f>
        <v>0.24</v>
      </c>
      <c r="K55" s="16">
        <v>716.9</v>
      </c>
      <c r="L55" s="15">
        <f t="shared" si="2"/>
        <v>1.012097907539929</v>
      </c>
      <c r="M55">
        <f t="shared" si="3"/>
        <v>1248</v>
      </c>
      <c r="N55">
        <f t="shared" si="4"/>
        <v>2</v>
      </c>
      <c r="O55">
        <f t="shared" si="5"/>
        <v>0.7</v>
      </c>
    </row>
    <row r="56" spans="1:15">
      <c r="A56" s="15" t="s">
        <v>59</v>
      </c>
      <c r="B56" s="15">
        <v>1900</v>
      </c>
      <c r="C56" s="17">
        <v>3.9731590000000001E-4</v>
      </c>
      <c r="D56" s="16">
        <v>0.193</v>
      </c>
      <c r="E56" s="16">
        <v>56.5</v>
      </c>
      <c r="F56" s="16">
        <v>1.2</v>
      </c>
      <c r="G56" s="16">
        <v>7.5999999999999998E-2</v>
      </c>
      <c r="H56" s="15">
        <v>1</v>
      </c>
      <c r="I56" s="18">
        <f t="shared" ref="I56:I58" si="38">F56</f>
        <v>1.2</v>
      </c>
      <c r="J56" s="18">
        <f t="shared" ref="J56:J58" si="39">G56</f>
        <v>7.5999999999999998E-2</v>
      </c>
      <c r="K56" s="16">
        <v>46.1</v>
      </c>
      <c r="L56" s="15">
        <f t="shared" si="2"/>
        <v>3.6104426929583333E-4</v>
      </c>
      <c r="M56">
        <f t="shared" si="3"/>
        <v>0</v>
      </c>
      <c r="N56">
        <f t="shared" si="4"/>
        <v>0</v>
      </c>
      <c r="O56">
        <f t="shared" si="5"/>
        <v>0</v>
      </c>
    </row>
    <row r="57" spans="1:15">
      <c r="A57" s="15" t="s">
        <v>59</v>
      </c>
      <c r="B57" s="15">
        <v>8140</v>
      </c>
      <c r="C57" s="17">
        <v>1.6951636026000001</v>
      </c>
      <c r="D57" s="16">
        <v>0.70299999999999996</v>
      </c>
      <c r="E57" s="16">
        <v>56.5</v>
      </c>
      <c r="F57" s="16">
        <v>1.2</v>
      </c>
      <c r="G57" s="16">
        <v>0.48</v>
      </c>
      <c r="H57" s="15">
        <v>1</v>
      </c>
      <c r="I57" s="18">
        <f t="shared" si="38"/>
        <v>1.2</v>
      </c>
      <c r="J57" s="18">
        <f t="shared" si="39"/>
        <v>0.48</v>
      </c>
      <c r="K57" s="16">
        <v>3981.1</v>
      </c>
      <c r="L57" s="15">
        <f t="shared" si="2"/>
        <v>5.6109208927892249</v>
      </c>
      <c r="M57">
        <f t="shared" si="3"/>
        <v>6921</v>
      </c>
      <c r="N57">
        <f t="shared" si="4"/>
        <v>18</v>
      </c>
      <c r="O57">
        <f t="shared" si="5"/>
        <v>7.3</v>
      </c>
    </row>
    <row r="58" spans="1:15">
      <c r="A58" s="15" t="s">
        <v>59</v>
      </c>
      <c r="B58" s="15">
        <v>3200</v>
      </c>
      <c r="C58" s="17">
        <v>1.72514473E-2</v>
      </c>
      <c r="D58" s="16">
        <v>0.4</v>
      </c>
      <c r="E58" s="16">
        <v>56.5</v>
      </c>
      <c r="F58" s="16">
        <v>1.2</v>
      </c>
      <c r="G58" s="16">
        <v>6.4000000000000001E-2</v>
      </c>
      <c r="H58" s="15">
        <v>1</v>
      </c>
      <c r="I58" s="18">
        <f t="shared" si="38"/>
        <v>1.2</v>
      </c>
      <c r="J58" s="18">
        <f t="shared" si="39"/>
        <v>6.4000000000000001E-2</v>
      </c>
      <c r="K58" s="16">
        <v>164.1</v>
      </c>
      <c r="L58" s="15">
        <f t="shared" si="2"/>
        <v>3.2490225748333337E-2</v>
      </c>
      <c r="M58">
        <f t="shared" si="3"/>
        <v>40</v>
      </c>
      <c r="N58">
        <f t="shared" si="4"/>
        <v>0</v>
      </c>
      <c r="O58">
        <f t="shared" si="5"/>
        <v>0</v>
      </c>
    </row>
    <row r="59" spans="1:15">
      <c r="A59" s="15" t="s">
        <v>59</v>
      </c>
      <c r="B59" s="15">
        <v>8140</v>
      </c>
      <c r="C59" s="17">
        <v>0.1271815466</v>
      </c>
      <c r="D59" s="16">
        <v>0.70299999999999996</v>
      </c>
      <c r="E59" s="16">
        <v>56.5</v>
      </c>
      <c r="F59" s="16">
        <v>1.2</v>
      </c>
      <c r="G59" s="16">
        <v>0.48</v>
      </c>
      <c r="H59" s="15">
        <v>0</v>
      </c>
      <c r="I59" s="18">
        <f t="shared" ref="I59" si="40">F59*0.7</f>
        <v>0.84</v>
      </c>
      <c r="J59" s="18">
        <f t="shared" ref="J59" si="41">G59*0.5</f>
        <v>0.24</v>
      </c>
      <c r="K59" s="16">
        <v>298.10000000000002</v>
      </c>
      <c r="L59" s="15">
        <f t="shared" si="2"/>
        <v>0.42096562001489163</v>
      </c>
      <c r="M59">
        <f t="shared" si="3"/>
        <v>519</v>
      </c>
      <c r="N59">
        <f t="shared" si="4"/>
        <v>1</v>
      </c>
      <c r="O59">
        <f t="shared" si="5"/>
        <v>0.3</v>
      </c>
    </row>
    <row r="60" spans="1:15">
      <c r="A60" s="15" t="s">
        <v>59</v>
      </c>
      <c r="B60" s="15">
        <v>4340</v>
      </c>
      <c r="C60" s="17">
        <v>4.1026343299999997E-2</v>
      </c>
      <c r="D60" s="16">
        <v>0.41299999999999998</v>
      </c>
      <c r="E60" s="16">
        <v>56.5</v>
      </c>
      <c r="F60" s="16">
        <v>0.7</v>
      </c>
      <c r="G60" s="16">
        <v>0.09</v>
      </c>
      <c r="H60" s="15">
        <v>1</v>
      </c>
      <c r="I60" s="18">
        <f t="shared" ref="I60:I67" si="42">F60</f>
        <v>0.7</v>
      </c>
      <c r="J60" s="18">
        <f t="shared" ref="J60:J67" si="43">G60</f>
        <v>0.09</v>
      </c>
      <c r="K60" s="16">
        <v>5503.3</v>
      </c>
      <c r="L60" s="15">
        <f t="shared" si="2"/>
        <v>7.9777433977820819E-2</v>
      </c>
      <c r="M60">
        <f t="shared" si="3"/>
        <v>98</v>
      </c>
      <c r="N60">
        <f t="shared" si="4"/>
        <v>0</v>
      </c>
      <c r="O60">
        <f t="shared" si="5"/>
        <v>0</v>
      </c>
    </row>
    <row r="61" spans="1:15">
      <c r="A61" s="15" t="s">
        <v>59</v>
      </c>
      <c r="B61" s="15">
        <v>1100</v>
      </c>
      <c r="C61" s="17">
        <v>1.68986585E-2</v>
      </c>
      <c r="D61" s="16">
        <v>0.34200000000000003</v>
      </c>
      <c r="E61" s="16">
        <v>56.5</v>
      </c>
      <c r="F61" s="16">
        <v>1.85</v>
      </c>
      <c r="G61" s="16">
        <v>0.22</v>
      </c>
      <c r="H61" s="15">
        <v>1</v>
      </c>
      <c r="I61" s="18">
        <f t="shared" si="42"/>
        <v>1.85</v>
      </c>
      <c r="J61" s="18">
        <f t="shared" si="43"/>
        <v>0.22</v>
      </c>
      <c r="K61" s="16">
        <v>47.6</v>
      </c>
      <c r="L61" s="15">
        <f t="shared" si="2"/>
        <v>2.7211064849625002E-2</v>
      </c>
      <c r="M61">
        <f t="shared" si="3"/>
        <v>34</v>
      </c>
      <c r="N61">
        <f t="shared" si="4"/>
        <v>0</v>
      </c>
      <c r="O61">
        <f t="shared" si="5"/>
        <v>0</v>
      </c>
    </row>
    <row r="62" spans="1:15">
      <c r="A62" s="15" t="s">
        <v>59</v>
      </c>
      <c r="B62" s="15">
        <v>1100</v>
      </c>
      <c r="C62" s="17">
        <v>0.22439101119999999</v>
      </c>
      <c r="D62" s="16">
        <v>0.34200000000000003</v>
      </c>
      <c r="E62" s="16">
        <v>56.5</v>
      </c>
      <c r="F62" s="16">
        <v>1.85</v>
      </c>
      <c r="G62" s="16">
        <v>0.22</v>
      </c>
      <c r="H62" s="15">
        <v>1</v>
      </c>
      <c r="I62" s="18">
        <f t="shared" si="42"/>
        <v>1.85</v>
      </c>
      <c r="J62" s="18">
        <f t="shared" si="43"/>
        <v>0.22</v>
      </c>
      <c r="K62" s="16">
        <v>1086.4000000000001</v>
      </c>
      <c r="L62" s="15">
        <f t="shared" si="2"/>
        <v>0.36132562578480004</v>
      </c>
      <c r="M62">
        <f t="shared" si="3"/>
        <v>446</v>
      </c>
      <c r="N62">
        <f t="shared" si="4"/>
        <v>2</v>
      </c>
      <c r="O62">
        <f t="shared" si="5"/>
        <v>0.2</v>
      </c>
    </row>
    <row r="63" spans="1:15">
      <c r="A63" s="15" t="s">
        <v>59</v>
      </c>
      <c r="B63" s="15">
        <v>1100</v>
      </c>
      <c r="C63" s="17">
        <v>9.3880253999999996E-3</v>
      </c>
      <c r="D63" s="16">
        <v>0.34200000000000003</v>
      </c>
      <c r="E63" s="16">
        <v>56.5</v>
      </c>
      <c r="F63" s="16">
        <v>1.85</v>
      </c>
      <c r="G63" s="16">
        <v>0.22</v>
      </c>
      <c r="H63" s="15">
        <v>1</v>
      </c>
      <c r="I63" s="18">
        <f t="shared" si="42"/>
        <v>1.85</v>
      </c>
      <c r="J63" s="18">
        <f t="shared" si="43"/>
        <v>0.22</v>
      </c>
      <c r="K63" s="16">
        <v>88.6</v>
      </c>
      <c r="L63" s="15">
        <f t="shared" si="2"/>
        <v>1.5117067900350001E-2</v>
      </c>
      <c r="M63">
        <f t="shared" si="3"/>
        <v>19</v>
      </c>
      <c r="N63">
        <f t="shared" si="4"/>
        <v>0</v>
      </c>
      <c r="O63">
        <f t="shared" si="5"/>
        <v>0</v>
      </c>
    </row>
    <row r="64" spans="1:15">
      <c r="A64" s="15" t="s">
        <v>59</v>
      </c>
      <c r="B64" s="15">
        <v>8140</v>
      </c>
      <c r="C64" s="17">
        <v>4.9758109500000001E-2</v>
      </c>
      <c r="D64" s="16">
        <v>0.70299999999999996</v>
      </c>
      <c r="E64" s="16">
        <v>56.5</v>
      </c>
      <c r="F64" s="16">
        <v>1.2</v>
      </c>
      <c r="G64" s="16">
        <v>0.48</v>
      </c>
      <c r="H64" s="15">
        <v>1</v>
      </c>
      <c r="I64" s="18">
        <f t="shared" si="42"/>
        <v>1.2</v>
      </c>
      <c r="J64" s="18">
        <f t="shared" si="43"/>
        <v>0.48</v>
      </c>
      <c r="K64" s="16">
        <v>116.6</v>
      </c>
      <c r="L64" s="15">
        <f t="shared" si="2"/>
        <v>0.16469726919043751</v>
      </c>
      <c r="M64">
        <f t="shared" si="3"/>
        <v>203</v>
      </c>
      <c r="N64">
        <f t="shared" si="4"/>
        <v>1</v>
      </c>
      <c r="O64">
        <f t="shared" si="5"/>
        <v>0.2</v>
      </c>
    </row>
    <row r="65" spans="1:15">
      <c r="A65" s="15" t="s">
        <v>59</v>
      </c>
      <c r="B65" s="15">
        <v>1100</v>
      </c>
      <c r="C65" s="17">
        <v>7.5862359999999997E-3</v>
      </c>
      <c r="D65" s="16">
        <v>0.34200000000000003</v>
      </c>
      <c r="E65" s="16">
        <v>56.5</v>
      </c>
      <c r="F65" s="16">
        <v>1.85</v>
      </c>
      <c r="G65" s="16">
        <v>0.22</v>
      </c>
      <c r="H65" s="15">
        <v>1</v>
      </c>
      <c r="I65" s="18">
        <f t="shared" si="42"/>
        <v>1.85</v>
      </c>
      <c r="J65" s="18">
        <f t="shared" si="43"/>
        <v>0.22</v>
      </c>
      <c r="K65" s="16">
        <v>86.8</v>
      </c>
      <c r="L65" s="15">
        <f t="shared" si="2"/>
        <v>1.2215736519000001E-2</v>
      </c>
      <c r="M65">
        <f t="shared" si="3"/>
        <v>15</v>
      </c>
      <c r="N65">
        <f t="shared" si="4"/>
        <v>0</v>
      </c>
      <c r="O65">
        <f t="shared" si="5"/>
        <v>0</v>
      </c>
    </row>
    <row r="66" spans="1:15">
      <c r="A66" s="15" t="s">
        <v>59</v>
      </c>
      <c r="B66" s="15">
        <v>8140</v>
      </c>
      <c r="C66" s="17">
        <v>4.9531282006000001</v>
      </c>
      <c r="D66" s="16">
        <v>0.70299999999999996</v>
      </c>
      <c r="E66" s="16">
        <v>56.5</v>
      </c>
      <c r="F66" s="16">
        <v>1.2</v>
      </c>
      <c r="G66" s="16">
        <v>0.48</v>
      </c>
      <c r="H66" s="15">
        <v>1</v>
      </c>
      <c r="I66" s="18">
        <f t="shared" si="42"/>
        <v>1.2</v>
      </c>
      <c r="J66" s="18">
        <f t="shared" si="43"/>
        <v>0.48</v>
      </c>
      <c r="K66" s="16">
        <v>11639.1</v>
      </c>
      <c r="L66" s="15">
        <f t="shared" si="2"/>
        <v>16.394647963644307</v>
      </c>
      <c r="M66">
        <f t="shared" si="3"/>
        <v>20222</v>
      </c>
      <c r="N66">
        <f t="shared" si="4"/>
        <v>54</v>
      </c>
      <c r="O66">
        <f t="shared" si="5"/>
        <v>21.4</v>
      </c>
    </row>
    <row r="67" spans="1:15">
      <c r="A67" s="15" t="s">
        <v>59</v>
      </c>
      <c r="B67" s="15">
        <v>1100</v>
      </c>
      <c r="C67" s="17">
        <v>3.9979174399999998E-2</v>
      </c>
      <c r="D67" s="16">
        <v>0.34200000000000003</v>
      </c>
      <c r="E67" s="16">
        <v>56.5</v>
      </c>
      <c r="F67" s="16">
        <v>1.85</v>
      </c>
      <c r="G67" s="16">
        <v>0.22</v>
      </c>
      <c r="H67" s="15">
        <v>1</v>
      </c>
      <c r="I67" s="18">
        <f t="shared" si="42"/>
        <v>1.85</v>
      </c>
      <c r="J67" s="18">
        <f t="shared" si="43"/>
        <v>0.22</v>
      </c>
      <c r="K67" s="16">
        <v>144.30000000000001</v>
      </c>
      <c r="L67" s="15">
        <f t="shared" ref="L67:L130" si="44">E67*D67*C67/12</f>
        <v>6.4376465577600003E-2</v>
      </c>
      <c r="M67">
        <f t="shared" ref="M67:M130" si="45">ROUND(E67*D67*C67*102.79,0)</f>
        <v>79</v>
      </c>
      <c r="N67">
        <f t="shared" ref="N67:N130" si="46">ROUND(I67*M67*0.002205,0)</f>
        <v>0</v>
      </c>
      <c r="O67">
        <f t="shared" ref="O67:O130" si="47">ROUND(J67*M67*0.002205,1)</f>
        <v>0</v>
      </c>
    </row>
    <row r="68" spans="1:15">
      <c r="A68" s="15" t="s">
        <v>59</v>
      </c>
      <c r="B68" s="15">
        <v>1100</v>
      </c>
      <c r="C68" s="17">
        <v>2.79319175E-2</v>
      </c>
      <c r="D68" s="16">
        <v>0.34200000000000003</v>
      </c>
      <c r="E68" s="16">
        <v>56.5</v>
      </c>
      <c r="F68" s="16">
        <v>1.85</v>
      </c>
      <c r="G68" s="16">
        <v>0.22</v>
      </c>
      <c r="H68" s="15">
        <v>0</v>
      </c>
      <c r="I68" s="18">
        <f t="shared" ref="I68" si="48">F68*0.7</f>
        <v>1.2949999999999999</v>
      </c>
      <c r="J68" s="18">
        <f t="shared" ref="J68" si="49">G68*0.5</f>
        <v>0.11</v>
      </c>
      <c r="K68" s="16">
        <v>3585.4</v>
      </c>
      <c r="L68" s="15">
        <f t="shared" si="44"/>
        <v>4.4977370154375002E-2</v>
      </c>
      <c r="M68">
        <f t="shared" si="45"/>
        <v>55</v>
      </c>
      <c r="N68">
        <f t="shared" si="46"/>
        <v>0</v>
      </c>
      <c r="O68">
        <f t="shared" si="47"/>
        <v>0</v>
      </c>
    </row>
    <row r="69" spans="1:15">
      <c r="A69" s="15" t="s">
        <v>59</v>
      </c>
      <c r="B69" s="15">
        <v>1100</v>
      </c>
      <c r="C69" s="17">
        <v>8.0587257199999998E-2</v>
      </c>
      <c r="D69" s="16">
        <v>0.34200000000000003</v>
      </c>
      <c r="E69" s="16">
        <v>56.5</v>
      </c>
      <c r="F69" s="16">
        <v>1.85</v>
      </c>
      <c r="G69" s="16">
        <v>0.22</v>
      </c>
      <c r="H69" s="15">
        <v>1</v>
      </c>
      <c r="I69" s="18">
        <f t="shared" ref="I69:I72" si="50">F69</f>
        <v>1.85</v>
      </c>
      <c r="J69" s="18">
        <f t="shared" ref="J69:J72" si="51">G69</f>
        <v>0.22</v>
      </c>
      <c r="K69" s="16">
        <v>417.9</v>
      </c>
      <c r="L69" s="15">
        <f t="shared" si="44"/>
        <v>0.1297656309063</v>
      </c>
      <c r="M69">
        <f t="shared" si="45"/>
        <v>160</v>
      </c>
      <c r="N69">
        <f t="shared" si="46"/>
        <v>1</v>
      </c>
      <c r="O69">
        <f t="shared" si="47"/>
        <v>0.1</v>
      </c>
    </row>
    <row r="70" spans="1:15">
      <c r="A70" s="15" t="s">
        <v>59</v>
      </c>
      <c r="B70" s="15">
        <v>1200</v>
      </c>
      <c r="C70" s="17">
        <v>4.6551517600000002E-2</v>
      </c>
      <c r="D70" s="16">
        <v>0.30399999999999999</v>
      </c>
      <c r="E70" s="16">
        <v>56.5</v>
      </c>
      <c r="F70" s="16">
        <v>2.23</v>
      </c>
      <c r="G70" s="16">
        <v>0.316</v>
      </c>
      <c r="H70" s="15">
        <v>1</v>
      </c>
      <c r="I70" s="18">
        <f t="shared" si="50"/>
        <v>2.23</v>
      </c>
      <c r="J70" s="18">
        <f t="shared" si="51"/>
        <v>0.316</v>
      </c>
      <c r="K70" s="16">
        <v>13555.8</v>
      </c>
      <c r="L70" s="15">
        <f t="shared" si="44"/>
        <v>6.6630738858133323E-2</v>
      </c>
      <c r="M70">
        <f t="shared" si="45"/>
        <v>82</v>
      </c>
      <c r="N70">
        <f t="shared" si="46"/>
        <v>0</v>
      </c>
      <c r="O70">
        <f t="shared" si="47"/>
        <v>0.1</v>
      </c>
    </row>
    <row r="71" spans="1:15">
      <c r="A71" s="15" t="s">
        <v>59</v>
      </c>
      <c r="B71" s="15">
        <v>3200</v>
      </c>
      <c r="C71" s="17">
        <v>7.6491826400000004E-2</v>
      </c>
      <c r="D71" s="16">
        <v>0.4</v>
      </c>
      <c r="E71" s="16">
        <v>56.5</v>
      </c>
      <c r="F71" s="16">
        <v>1.2</v>
      </c>
      <c r="G71" s="16">
        <v>6.4000000000000001E-2</v>
      </c>
      <c r="H71" s="15">
        <v>1</v>
      </c>
      <c r="I71" s="18">
        <f t="shared" si="50"/>
        <v>1.2</v>
      </c>
      <c r="J71" s="18">
        <f t="shared" si="51"/>
        <v>6.4000000000000001E-2</v>
      </c>
      <c r="K71" s="16">
        <v>10295</v>
      </c>
      <c r="L71" s="15">
        <f t="shared" si="44"/>
        <v>0.14405960638666668</v>
      </c>
      <c r="M71">
        <f t="shared" si="45"/>
        <v>178</v>
      </c>
      <c r="N71">
        <f t="shared" si="46"/>
        <v>0</v>
      </c>
      <c r="O71">
        <f t="shared" si="47"/>
        <v>0</v>
      </c>
    </row>
    <row r="72" spans="1:15">
      <c r="A72" s="15" t="s">
        <v>59</v>
      </c>
      <c r="B72" s="15">
        <v>3200</v>
      </c>
      <c r="C72" s="17">
        <v>0.13769235229999999</v>
      </c>
      <c r="D72" s="16">
        <v>0.4</v>
      </c>
      <c r="E72" s="16">
        <v>56.5</v>
      </c>
      <c r="F72" s="16">
        <v>1.2</v>
      </c>
      <c r="G72" s="16">
        <v>6.4000000000000001E-2</v>
      </c>
      <c r="H72" s="15">
        <v>1</v>
      </c>
      <c r="I72" s="18">
        <f t="shared" si="50"/>
        <v>1.2</v>
      </c>
      <c r="J72" s="18">
        <f t="shared" si="51"/>
        <v>6.4000000000000001E-2</v>
      </c>
      <c r="K72" s="16">
        <v>4497.3</v>
      </c>
      <c r="L72" s="15">
        <f t="shared" si="44"/>
        <v>0.25932059683166669</v>
      </c>
      <c r="M72">
        <f t="shared" si="45"/>
        <v>320</v>
      </c>
      <c r="N72">
        <f t="shared" si="46"/>
        <v>1</v>
      </c>
      <c r="O72">
        <f t="shared" si="47"/>
        <v>0</v>
      </c>
    </row>
    <row r="73" spans="1:15">
      <c r="A73" s="15" t="s">
        <v>59</v>
      </c>
      <c r="B73" s="15">
        <v>8140</v>
      </c>
      <c r="C73" s="17">
        <v>1.8391749299999999E-2</v>
      </c>
      <c r="D73" s="16">
        <v>0.70299999999999996</v>
      </c>
      <c r="E73" s="16">
        <v>56.5</v>
      </c>
      <c r="F73" s="16">
        <v>1.2</v>
      </c>
      <c r="G73" s="16">
        <v>0.48</v>
      </c>
      <c r="H73" s="15">
        <v>0</v>
      </c>
      <c r="I73" s="18">
        <f t="shared" ref="I73" si="52">F73*0.7</f>
        <v>0.84</v>
      </c>
      <c r="J73" s="18">
        <f t="shared" ref="J73" si="53">G73*0.5</f>
        <v>0.24</v>
      </c>
      <c r="K73" s="16">
        <v>43.1</v>
      </c>
      <c r="L73" s="15">
        <f t="shared" si="44"/>
        <v>6.0875923860112487E-2</v>
      </c>
      <c r="M73">
        <f t="shared" si="45"/>
        <v>75</v>
      </c>
      <c r="N73">
        <f t="shared" si="46"/>
        <v>0</v>
      </c>
      <c r="O73">
        <f t="shared" si="47"/>
        <v>0</v>
      </c>
    </row>
    <row r="74" spans="1:15">
      <c r="A74" s="15" t="s">
        <v>59</v>
      </c>
      <c r="B74" s="15">
        <v>3200</v>
      </c>
      <c r="C74" s="17">
        <v>6.6967848100000005E-2</v>
      </c>
      <c r="D74" s="16">
        <v>0.4</v>
      </c>
      <c r="E74" s="16">
        <v>56.5</v>
      </c>
      <c r="F74" s="16">
        <v>1.2</v>
      </c>
      <c r="G74" s="16">
        <v>6.4000000000000001E-2</v>
      </c>
      <c r="H74" s="15">
        <v>1</v>
      </c>
      <c r="I74" s="18">
        <f>F74</f>
        <v>1.2</v>
      </c>
      <c r="J74" s="18">
        <f>G74</f>
        <v>6.4000000000000001E-2</v>
      </c>
      <c r="K74" s="16">
        <v>172.8</v>
      </c>
      <c r="L74" s="15">
        <f t="shared" si="44"/>
        <v>0.12612278058833334</v>
      </c>
      <c r="M74">
        <f t="shared" si="45"/>
        <v>156</v>
      </c>
      <c r="N74">
        <f t="shared" si="46"/>
        <v>0</v>
      </c>
      <c r="O74">
        <f t="shared" si="47"/>
        <v>0</v>
      </c>
    </row>
    <row r="75" spans="1:15">
      <c r="A75" s="15" t="s">
        <v>59</v>
      </c>
      <c r="B75" s="15">
        <v>8140</v>
      </c>
      <c r="C75" s="17">
        <v>2.0985788299999999E-2</v>
      </c>
      <c r="D75" s="16">
        <v>0.70299999999999996</v>
      </c>
      <c r="E75" s="16">
        <v>56.5</v>
      </c>
      <c r="F75" s="16">
        <v>1.2</v>
      </c>
      <c r="G75" s="16">
        <v>0.48</v>
      </c>
      <c r="H75" s="15">
        <v>0</v>
      </c>
      <c r="I75" s="18">
        <f t="shared" ref="I75" si="54">F75*0.7</f>
        <v>0.84</v>
      </c>
      <c r="J75" s="18">
        <f t="shared" ref="J75" si="55">G75*0.5</f>
        <v>0.24</v>
      </c>
      <c r="K75" s="16">
        <v>49.2</v>
      </c>
      <c r="L75" s="15">
        <f t="shared" si="44"/>
        <v>6.9462084865154164E-2</v>
      </c>
      <c r="M75">
        <f t="shared" si="45"/>
        <v>86</v>
      </c>
      <c r="N75">
        <f t="shared" si="46"/>
        <v>0</v>
      </c>
      <c r="O75">
        <f t="shared" si="47"/>
        <v>0</v>
      </c>
    </row>
    <row r="76" spans="1:15">
      <c r="A76" s="15" t="s">
        <v>59</v>
      </c>
      <c r="B76" s="15">
        <v>3200</v>
      </c>
      <c r="C76" s="17">
        <v>6.8442882600000005E-2</v>
      </c>
      <c r="D76" s="16">
        <v>0.4</v>
      </c>
      <c r="E76" s="16">
        <v>56.5</v>
      </c>
      <c r="F76" s="16">
        <v>1.2</v>
      </c>
      <c r="G76" s="16">
        <v>6.4000000000000001E-2</v>
      </c>
      <c r="H76" s="15">
        <v>1</v>
      </c>
      <c r="I76" s="18">
        <f>F76</f>
        <v>1.2</v>
      </c>
      <c r="J76" s="18">
        <f>G76</f>
        <v>6.4000000000000001E-2</v>
      </c>
      <c r="K76" s="16">
        <v>164.1</v>
      </c>
      <c r="L76" s="15">
        <f t="shared" si="44"/>
        <v>0.12890076223000002</v>
      </c>
      <c r="M76">
        <f t="shared" si="45"/>
        <v>159</v>
      </c>
      <c r="N76">
        <f t="shared" si="46"/>
        <v>0</v>
      </c>
      <c r="O76">
        <f t="shared" si="47"/>
        <v>0</v>
      </c>
    </row>
    <row r="77" spans="1:15">
      <c r="A77" s="15" t="s">
        <v>59</v>
      </c>
      <c r="B77" s="15">
        <v>8140</v>
      </c>
      <c r="C77" s="17">
        <v>2.3750897900000002E-2</v>
      </c>
      <c r="D77" s="16">
        <v>0.70299999999999996</v>
      </c>
      <c r="E77" s="16">
        <v>56.5</v>
      </c>
      <c r="F77" s="16">
        <v>1.2</v>
      </c>
      <c r="G77" s="16">
        <v>0.48</v>
      </c>
      <c r="H77" s="15">
        <v>0</v>
      </c>
      <c r="I77" s="18">
        <f t="shared" ref="I77" si="56">F77*0.7</f>
        <v>0.84</v>
      </c>
      <c r="J77" s="18">
        <f t="shared" ref="J77" si="57">G77*0.5</f>
        <v>0.24</v>
      </c>
      <c r="K77" s="16">
        <v>55.7</v>
      </c>
      <c r="L77" s="15">
        <f t="shared" si="44"/>
        <v>7.8614482428254168E-2</v>
      </c>
      <c r="M77">
        <f t="shared" si="45"/>
        <v>97</v>
      </c>
      <c r="N77">
        <f t="shared" si="46"/>
        <v>0</v>
      </c>
      <c r="O77">
        <f t="shared" si="47"/>
        <v>0.1</v>
      </c>
    </row>
    <row r="78" spans="1:15">
      <c r="A78" s="15" t="s">
        <v>59</v>
      </c>
      <c r="B78" s="15">
        <v>3200</v>
      </c>
      <c r="C78" s="17">
        <v>5.6426365499999999E-2</v>
      </c>
      <c r="D78" s="16">
        <v>0.4</v>
      </c>
      <c r="E78" s="16">
        <v>56.5</v>
      </c>
      <c r="F78" s="16">
        <v>1.2</v>
      </c>
      <c r="G78" s="16">
        <v>6.4000000000000001E-2</v>
      </c>
      <c r="H78" s="15">
        <v>1</v>
      </c>
      <c r="I78" s="18">
        <f t="shared" ref="I78:I81" si="58">F78</f>
        <v>1.2</v>
      </c>
      <c r="J78" s="18">
        <f t="shared" ref="J78:J81" si="59">G78</f>
        <v>6.4000000000000001E-2</v>
      </c>
      <c r="K78" s="16">
        <v>136.80000000000001</v>
      </c>
      <c r="L78" s="15">
        <f t="shared" si="44"/>
        <v>0.10626965502500001</v>
      </c>
      <c r="M78">
        <f t="shared" si="45"/>
        <v>131</v>
      </c>
      <c r="N78">
        <f t="shared" si="46"/>
        <v>0</v>
      </c>
      <c r="O78">
        <f t="shared" si="47"/>
        <v>0</v>
      </c>
    </row>
    <row r="79" spans="1:15">
      <c r="A79" s="15" t="s">
        <v>59</v>
      </c>
      <c r="B79" s="15">
        <v>1300</v>
      </c>
      <c r="C79" s="17">
        <v>3.1803948399999997E-2</v>
      </c>
      <c r="D79" s="16">
        <v>0.66200000000000003</v>
      </c>
      <c r="E79" s="16">
        <v>56.5</v>
      </c>
      <c r="F79" s="16">
        <v>2.1</v>
      </c>
      <c r="G79" s="16">
        <v>0.51600000000000001</v>
      </c>
      <c r="H79" s="15">
        <v>1</v>
      </c>
      <c r="I79" s="18">
        <f t="shared" si="58"/>
        <v>2.1</v>
      </c>
      <c r="J79" s="18">
        <f t="shared" si="59"/>
        <v>0.51600000000000001</v>
      </c>
      <c r="K79" s="16">
        <v>22519.8</v>
      </c>
      <c r="L79" s="15">
        <f t="shared" si="44"/>
        <v>9.9130256833766653E-2</v>
      </c>
      <c r="M79">
        <f t="shared" si="45"/>
        <v>122</v>
      </c>
      <c r="N79">
        <f t="shared" si="46"/>
        <v>1</v>
      </c>
      <c r="O79">
        <f t="shared" si="47"/>
        <v>0.1</v>
      </c>
    </row>
    <row r="80" spans="1:15">
      <c r="A80" s="15" t="s">
        <v>59</v>
      </c>
      <c r="B80" s="15">
        <v>1900</v>
      </c>
      <c r="C80" s="17">
        <v>1.3116781399999999E-2</v>
      </c>
      <c r="D80" s="16">
        <v>0.193</v>
      </c>
      <c r="E80" s="16">
        <v>56.5</v>
      </c>
      <c r="F80" s="16">
        <v>1.2</v>
      </c>
      <c r="G80" s="16">
        <v>7.5999999999999998E-2</v>
      </c>
      <c r="H80" s="15">
        <v>1</v>
      </c>
      <c r="I80" s="18">
        <f t="shared" si="58"/>
        <v>1.2</v>
      </c>
      <c r="J80" s="18">
        <f t="shared" si="59"/>
        <v>7.5999999999999998E-2</v>
      </c>
      <c r="K80" s="16">
        <v>9</v>
      </c>
      <c r="L80" s="15">
        <f t="shared" si="44"/>
        <v>1.1919328564691667E-2</v>
      </c>
      <c r="M80">
        <f t="shared" si="45"/>
        <v>15</v>
      </c>
      <c r="N80">
        <f t="shared" si="46"/>
        <v>0</v>
      </c>
      <c r="O80">
        <f t="shared" si="47"/>
        <v>0</v>
      </c>
    </row>
    <row r="81" spans="1:15">
      <c r="A81" s="15" t="s">
        <v>59</v>
      </c>
      <c r="B81" s="15">
        <v>1900</v>
      </c>
      <c r="C81" s="17">
        <v>0.1729209505</v>
      </c>
      <c r="D81" s="16">
        <v>0.193</v>
      </c>
      <c r="E81" s="16">
        <v>56.5</v>
      </c>
      <c r="F81" s="16">
        <v>1.2</v>
      </c>
      <c r="G81" s="16">
        <v>7.5999999999999998E-2</v>
      </c>
      <c r="H81" s="15">
        <v>1</v>
      </c>
      <c r="I81" s="18">
        <f t="shared" si="58"/>
        <v>1.2</v>
      </c>
      <c r="J81" s="18">
        <f t="shared" si="59"/>
        <v>7.5999999999999998E-2</v>
      </c>
      <c r="K81" s="16">
        <v>1482.6</v>
      </c>
      <c r="L81" s="15">
        <f t="shared" si="44"/>
        <v>0.15713470872727084</v>
      </c>
      <c r="M81">
        <f t="shared" si="45"/>
        <v>194</v>
      </c>
      <c r="N81">
        <f t="shared" si="46"/>
        <v>1</v>
      </c>
      <c r="O81">
        <f t="shared" si="47"/>
        <v>0</v>
      </c>
    </row>
    <row r="82" spans="1:15">
      <c r="A82" s="15" t="s">
        <v>59</v>
      </c>
      <c r="B82" s="15">
        <v>8140</v>
      </c>
      <c r="C82" s="17">
        <v>2.6685057599999999E-2</v>
      </c>
      <c r="D82" s="16">
        <v>0.70299999999999996</v>
      </c>
      <c r="E82" s="16">
        <v>56.5</v>
      </c>
      <c r="F82" s="16">
        <v>1.2</v>
      </c>
      <c r="G82" s="16">
        <v>0.48</v>
      </c>
      <c r="H82" s="15">
        <v>0</v>
      </c>
      <c r="I82" s="18">
        <f t="shared" ref="I82" si="60">F82*0.7</f>
        <v>0.84</v>
      </c>
      <c r="J82" s="18">
        <f t="shared" ref="J82" si="61">G82*0.5</f>
        <v>0.24</v>
      </c>
      <c r="K82" s="16">
        <v>62.6</v>
      </c>
      <c r="L82" s="15">
        <f t="shared" si="44"/>
        <v>8.8326428778599989E-2</v>
      </c>
      <c r="M82">
        <f t="shared" si="45"/>
        <v>109</v>
      </c>
      <c r="N82">
        <f t="shared" si="46"/>
        <v>0</v>
      </c>
      <c r="O82">
        <f t="shared" si="47"/>
        <v>0.1</v>
      </c>
    </row>
    <row r="83" spans="1:15">
      <c r="A83" s="15" t="s">
        <v>59</v>
      </c>
      <c r="B83" s="15">
        <v>1900</v>
      </c>
      <c r="C83" s="17">
        <v>6.8495605200000004E-2</v>
      </c>
      <c r="D83" s="16">
        <v>0.193</v>
      </c>
      <c r="E83" s="16">
        <v>56.5</v>
      </c>
      <c r="F83" s="16">
        <v>1.2</v>
      </c>
      <c r="G83" s="16">
        <v>7.5999999999999998E-2</v>
      </c>
      <c r="H83" s="15">
        <v>1</v>
      </c>
      <c r="I83" s="18">
        <f>F83</f>
        <v>1.2</v>
      </c>
      <c r="J83" s="18">
        <f>G83</f>
        <v>7.5999999999999998E-2</v>
      </c>
      <c r="K83" s="16">
        <v>69.900000000000006</v>
      </c>
      <c r="L83" s="15">
        <f t="shared" si="44"/>
        <v>6.2242527241950008E-2</v>
      </c>
      <c r="M83">
        <f t="shared" si="45"/>
        <v>77</v>
      </c>
      <c r="N83">
        <f t="shared" si="46"/>
        <v>0</v>
      </c>
      <c r="O83">
        <f t="shared" si="47"/>
        <v>0</v>
      </c>
    </row>
    <row r="84" spans="1:15">
      <c r="A84" s="15" t="s">
        <v>59</v>
      </c>
      <c r="B84" s="15">
        <v>8140</v>
      </c>
      <c r="C84" s="17">
        <v>3.3651980300000002E-2</v>
      </c>
      <c r="D84" s="16">
        <v>0.70299999999999996</v>
      </c>
      <c r="E84" s="16">
        <v>56.5</v>
      </c>
      <c r="F84" s="16">
        <v>1.2</v>
      </c>
      <c r="G84" s="16">
        <v>0.48</v>
      </c>
      <c r="H84" s="15">
        <v>0</v>
      </c>
      <c r="I84" s="18">
        <f t="shared" ref="I84" si="62">F84*0.7</f>
        <v>0.84</v>
      </c>
      <c r="J84" s="18">
        <f t="shared" ref="J84" si="63">G84*0.5</f>
        <v>0.24</v>
      </c>
      <c r="K84" s="16">
        <v>78.900000000000006</v>
      </c>
      <c r="L84" s="15">
        <f t="shared" si="44"/>
        <v>0.11138665262715415</v>
      </c>
      <c r="M84">
        <f t="shared" si="45"/>
        <v>137</v>
      </c>
      <c r="N84">
        <f t="shared" si="46"/>
        <v>0</v>
      </c>
      <c r="O84">
        <f t="shared" si="47"/>
        <v>0.1</v>
      </c>
    </row>
    <row r="85" spans="1:15">
      <c r="A85" s="15" t="s">
        <v>59</v>
      </c>
      <c r="B85" s="15">
        <v>1900</v>
      </c>
      <c r="C85" s="17">
        <v>5.7644124800000002E-2</v>
      </c>
      <c r="D85" s="16">
        <v>0.193</v>
      </c>
      <c r="E85" s="16">
        <v>56.5</v>
      </c>
      <c r="F85" s="16">
        <v>1.2</v>
      </c>
      <c r="G85" s="16">
        <v>7.5999999999999998E-2</v>
      </c>
      <c r="H85" s="15">
        <v>1</v>
      </c>
      <c r="I85" s="18">
        <f t="shared" ref="I85:I90" si="64">F85</f>
        <v>1.2</v>
      </c>
      <c r="J85" s="18">
        <f t="shared" ref="J85:J90" si="65">G85</f>
        <v>7.5999999999999998E-2</v>
      </c>
      <c r="K85" s="16">
        <v>59.3</v>
      </c>
      <c r="L85" s="15">
        <f t="shared" si="44"/>
        <v>5.2381696573466668E-2</v>
      </c>
      <c r="M85">
        <f t="shared" si="45"/>
        <v>65</v>
      </c>
      <c r="N85">
        <f t="shared" si="46"/>
        <v>0</v>
      </c>
      <c r="O85">
        <f t="shared" si="47"/>
        <v>0</v>
      </c>
    </row>
    <row r="86" spans="1:15">
      <c r="A86" s="15" t="s">
        <v>59</v>
      </c>
      <c r="B86" s="15">
        <v>1900</v>
      </c>
      <c r="C86" s="17">
        <v>9.8602439999999998E-4</v>
      </c>
      <c r="D86" s="16">
        <v>0.193</v>
      </c>
      <c r="E86" s="16">
        <v>56.5</v>
      </c>
      <c r="F86" s="16">
        <v>1.2</v>
      </c>
      <c r="G86" s="16">
        <v>7.5999999999999998E-2</v>
      </c>
      <c r="H86" s="15">
        <v>1</v>
      </c>
      <c r="I86" s="18">
        <f t="shared" si="64"/>
        <v>1.2</v>
      </c>
      <c r="J86" s="18">
        <f t="shared" si="65"/>
        <v>7.5999999999999998E-2</v>
      </c>
      <c r="K86" s="16">
        <v>0.6</v>
      </c>
      <c r="L86" s="15">
        <f t="shared" si="44"/>
        <v>8.9600858914999995E-4</v>
      </c>
      <c r="M86">
        <f t="shared" si="45"/>
        <v>1</v>
      </c>
      <c r="N86">
        <f t="shared" si="46"/>
        <v>0</v>
      </c>
      <c r="O86">
        <f t="shared" si="47"/>
        <v>0</v>
      </c>
    </row>
    <row r="87" spans="1:15">
      <c r="A87" s="15" t="s">
        <v>59</v>
      </c>
      <c r="B87" s="15">
        <v>3200</v>
      </c>
      <c r="C87" s="17">
        <v>0.19036269950000001</v>
      </c>
      <c r="D87" s="16">
        <v>0.4</v>
      </c>
      <c r="E87" s="16">
        <v>56.5</v>
      </c>
      <c r="F87" s="16">
        <v>1.2</v>
      </c>
      <c r="G87" s="16">
        <v>6.4000000000000001E-2</v>
      </c>
      <c r="H87" s="15">
        <v>1</v>
      </c>
      <c r="I87" s="18">
        <f t="shared" si="64"/>
        <v>1.2</v>
      </c>
      <c r="J87" s="18">
        <f t="shared" si="65"/>
        <v>6.4000000000000001E-2</v>
      </c>
      <c r="K87" s="16">
        <v>11888.3</v>
      </c>
      <c r="L87" s="15">
        <f t="shared" si="44"/>
        <v>0.35851641739166668</v>
      </c>
      <c r="M87">
        <f t="shared" si="45"/>
        <v>442</v>
      </c>
      <c r="N87">
        <f t="shared" si="46"/>
        <v>1</v>
      </c>
      <c r="O87">
        <f t="shared" si="47"/>
        <v>0.1</v>
      </c>
    </row>
    <row r="88" spans="1:15">
      <c r="A88" s="15" t="s">
        <v>59</v>
      </c>
      <c r="B88" s="15">
        <v>3200</v>
      </c>
      <c r="C88" s="17">
        <v>6.01073E-5</v>
      </c>
      <c r="D88" s="16">
        <v>0.4</v>
      </c>
      <c r="E88" s="16">
        <v>56.5</v>
      </c>
      <c r="F88" s="16">
        <v>1.2</v>
      </c>
      <c r="G88" s="16">
        <v>6.4000000000000001E-2</v>
      </c>
      <c r="H88" s="15">
        <v>1</v>
      </c>
      <c r="I88" s="18">
        <f t="shared" si="64"/>
        <v>1.2</v>
      </c>
      <c r="J88" s="18">
        <f t="shared" si="65"/>
        <v>6.4000000000000001E-2</v>
      </c>
      <c r="K88" s="16">
        <v>0.1</v>
      </c>
      <c r="L88" s="15">
        <f t="shared" si="44"/>
        <v>1.1320208166666667E-4</v>
      </c>
      <c r="M88">
        <f t="shared" si="45"/>
        <v>0</v>
      </c>
      <c r="N88">
        <f t="shared" si="46"/>
        <v>0</v>
      </c>
      <c r="O88">
        <f t="shared" si="47"/>
        <v>0</v>
      </c>
    </row>
    <row r="89" spans="1:15">
      <c r="A89" s="15" t="s">
        <v>59</v>
      </c>
      <c r="B89" s="15">
        <v>1900</v>
      </c>
      <c r="C89" s="17">
        <v>5.6319100000000001E-5</v>
      </c>
      <c r="D89" s="16">
        <v>0.193</v>
      </c>
      <c r="E89" s="16">
        <v>56.5</v>
      </c>
      <c r="F89" s="16">
        <v>1.2</v>
      </c>
      <c r="G89" s="16">
        <v>7.5999999999999998E-2</v>
      </c>
      <c r="H89" s="15">
        <v>1</v>
      </c>
      <c r="I89" s="18">
        <f t="shared" si="64"/>
        <v>1.2</v>
      </c>
      <c r="J89" s="18">
        <f t="shared" si="65"/>
        <v>7.5999999999999998E-2</v>
      </c>
      <c r="K89" s="16">
        <v>40.6</v>
      </c>
      <c r="L89" s="15">
        <f t="shared" si="44"/>
        <v>5.1177635495833333E-5</v>
      </c>
      <c r="M89">
        <f t="shared" si="45"/>
        <v>0</v>
      </c>
      <c r="N89">
        <f t="shared" si="46"/>
        <v>0</v>
      </c>
      <c r="O89">
        <f t="shared" si="47"/>
        <v>0</v>
      </c>
    </row>
    <row r="90" spans="1:15">
      <c r="A90" s="15" t="s">
        <v>59</v>
      </c>
      <c r="B90" s="15">
        <v>4340</v>
      </c>
      <c r="C90" s="17">
        <v>6.3671270899999993E-2</v>
      </c>
      <c r="D90" s="16">
        <v>0.41299999999999998</v>
      </c>
      <c r="E90" s="16">
        <v>56.5</v>
      </c>
      <c r="F90" s="16">
        <v>0.7</v>
      </c>
      <c r="G90" s="16">
        <v>0.09</v>
      </c>
      <c r="H90" s="15">
        <v>1</v>
      </c>
      <c r="I90" s="18">
        <f t="shared" si="64"/>
        <v>0.7</v>
      </c>
      <c r="J90" s="18">
        <f t="shared" si="65"/>
        <v>0.09</v>
      </c>
      <c r="K90" s="16">
        <v>14057.9</v>
      </c>
      <c r="L90" s="15">
        <f t="shared" si="44"/>
        <v>0.12381143923467081</v>
      </c>
      <c r="M90">
        <f t="shared" si="45"/>
        <v>153</v>
      </c>
      <c r="N90">
        <f t="shared" si="46"/>
        <v>0</v>
      </c>
      <c r="O90">
        <f t="shared" si="47"/>
        <v>0</v>
      </c>
    </row>
    <row r="91" spans="1:15">
      <c r="A91" s="15" t="s">
        <v>59</v>
      </c>
      <c r="B91" s="15">
        <v>8140</v>
      </c>
      <c r="C91" s="17">
        <v>0.22041556600000001</v>
      </c>
      <c r="D91" s="16">
        <v>0.70299999999999996</v>
      </c>
      <c r="E91" s="16">
        <v>56.5</v>
      </c>
      <c r="F91" s="16">
        <v>1.2</v>
      </c>
      <c r="G91" s="16">
        <v>0.48</v>
      </c>
      <c r="H91" s="15">
        <v>0</v>
      </c>
      <c r="I91" s="18">
        <f t="shared" ref="I91" si="66">F91*0.7</f>
        <v>0.84</v>
      </c>
      <c r="J91" s="18">
        <f t="shared" ref="J91" si="67">G91*0.5</f>
        <v>0.24</v>
      </c>
      <c r="K91" s="16">
        <v>516.79999999999995</v>
      </c>
      <c r="L91" s="15">
        <f t="shared" si="44"/>
        <v>0.72956633947808325</v>
      </c>
      <c r="M91">
        <f t="shared" si="45"/>
        <v>900</v>
      </c>
      <c r="N91">
        <f t="shared" si="46"/>
        <v>2</v>
      </c>
      <c r="O91">
        <f t="shared" si="47"/>
        <v>0.5</v>
      </c>
    </row>
    <row r="92" spans="1:15">
      <c r="A92" s="15" t="s">
        <v>59</v>
      </c>
      <c r="B92" s="15">
        <v>4340</v>
      </c>
      <c r="C92" s="17">
        <v>9.5623839000000006E-3</v>
      </c>
      <c r="D92" s="16">
        <v>0.41299999999999998</v>
      </c>
      <c r="E92" s="16">
        <v>56.5</v>
      </c>
      <c r="F92" s="16">
        <v>0.7</v>
      </c>
      <c r="G92" s="16">
        <v>0.09</v>
      </c>
      <c r="H92" s="15">
        <v>1</v>
      </c>
      <c r="I92" s="18">
        <f t="shared" ref="I92:I93" si="68">F92</f>
        <v>0.7</v>
      </c>
      <c r="J92" s="18">
        <f t="shared" ref="J92:J93" si="69">G92</f>
        <v>0.09</v>
      </c>
      <c r="K92" s="16">
        <v>41</v>
      </c>
      <c r="L92" s="15">
        <f t="shared" si="44"/>
        <v>1.8594453926212499E-2</v>
      </c>
      <c r="M92">
        <f t="shared" si="45"/>
        <v>23</v>
      </c>
      <c r="N92">
        <f t="shared" si="46"/>
        <v>0</v>
      </c>
      <c r="O92">
        <f t="shared" si="47"/>
        <v>0</v>
      </c>
    </row>
    <row r="93" spans="1:15">
      <c r="A93" s="15" t="s">
        <v>59</v>
      </c>
      <c r="B93" s="15">
        <v>3200</v>
      </c>
      <c r="C93" s="17">
        <v>3.0747117300000001E-2</v>
      </c>
      <c r="D93" s="16">
        <v>0.4</v>
      </c>
      <c r="E93" s="16">
        <v>56.5</v>
      </c>
      <c r="F93" s="16">
        <v>1.2</v>
      </c>
      <c r="G93" s="16">
        <v>6.4000000000000001E-2</v>
      </c>
      <c r="H93" s="15">
        <v>1</v>
      </c>
      <c r="I93" s="18">
        <f t="shared" si="68"/>
        <v>1.2</v>
      </c>
      <c r="J93" s="18">
        <f t="shared" si="69"/>
        <v>6.4000000000000001E-2</v>
      </c>
      <c r="K93" s="16">
        <v>226.1</v>
      </c>
      <c r="L93" s="15">
        <f t="shared" si="44"/>
        <v>5.7907070915000004E-2</v>
      </c>
      <c r="M93">
        <f t="shared" si="45"/>
        <v>71</v>
      </c>
      <c r="N93">
        <f t="shared" si="46"/>
        <v>0</v>
      </c>
      <c r="O93">
        <f t="shared" si="47"/>
        <v>0</v>
      </c>
    </row>
    <row r="94" spans="1:15">
      <c r="A94" s="15" t="s">
        <v>59</v>
      </c>
      <c r="B94" s="15">
        <v>8140</v>
      </c>
      <c r="C94" s="17">
        <v>0.29209628409999999</v>
      </c>
      <c r="D94" s="16">
        <v>0.70299999999999996</v>
      </c>
      <c r="E94" s="16">
        <v>56.5</v>
      </c>
      <c r="F94" s="16">
        <v>1.2</v>
      </c>
      <c r="G94" s="16">
        <v>0.48</v>
      </c>
      <c r="H94" s="15">
        <v>0</v>
      </c>
      <c r="I94" s="18">
        <f t="shared" ref="I94" si="70">F94*0.7</f>
        <v>0.84</v>
      </c>
      <c r="J94" s="18">
        <f t="shared" ref="J94" si="71">G94*0.5</f>
        <v>0.24</v>
      </c>
      <c r="K94" s="16">
        <v>684.8</v>
      </c>
      <c r="L94" s="15">
        <f t="shared" si="44"/>
        <v>0.96682652969249572</v>
      </c>
      <c r="M94">
        <f t="shared" si="45"/>
        <v>1193</v>
      </c>
      <c r="N94">
        <f t="shared" si="46"/>
        <v>2</v>
      </c>
      <c r="O94">
        <f t="shared" si="47"/>
        <v>0.6</v>
      </c>
    </row>
    <row r="95" spans="1:15">
      <c r="A95" s="15" t="s">
        <v>59</v>
      </c>
      <c r="B95" s="15">
        <v>4340</v>
      </c>
      <c r="C95" s="17">
        <v>1.47012497E-2</v>
      </c>
      <c r="D95" s="16">
        <v>0.41299999999999998</v>
      </c>
      <c r="E95" s="16">
        <v>56.5</v>
      </c>
      <c r="F95" s="16">
        <v>0.7</v>
      </c>
      <c r="G95" s="16">
        <v>0.09</v>
      </c>
      <c r="H95" s="15">
        <v>1</v>
      </c>
      <c r="I95" s="18">
        <f t="shared" ref="I95:I96" si="72">F95</f>
        <v>0.7</v>
      </c>
      <c r="J95" s="18">
        <f t="shared" ref="J95:J96" si="73">G95</f>
        <v>0.09</v>
      </c>
      <c r="K95" s="16">
        <v>53.3</v>
      </c>
      <c r="L95" s="15">
        <f t="shared" si="44"/>
        <v>2.8587192593720834E-2</v>
      </c>
      <c r="M95">
        <f t="shared" si="45"/>
        <v>35</v>
      </c>
      <c r="N95">
        <f t="shared" si="46"/>
        <v>0</v>
      </c>
      <c r="O95">
        <f t="shared" si="47"/>
        <v>0</v>
      </c>
    </row>
    <row r="96" spans="1:15">
      <c r="A96" s="15" t="s">
        <v>59</v>
      </c>
      <c r="B96" s="15">
        <v>8140</v>
      </c>
      <c r="C96" s="17">
        <v>3.9707016649</v>
      </c>
      <c r="D96" s="16">
        <v>0.70299999999999996</v>
      </c>
      <c r="E96" s="16">
        <v>56.5</v>
      </c>
      <c r="F96" s="16">
        <v>1.2</v>
      </c>
      <c r="G96" s="16">
        <v>0.48</v>
      </c>
      <c r="H96" s="15">
        <v>1</v>
      </c>
      <c r="I96" s="18">
        <f t="shared" si="72"/>
        <v>1.2</v>
      </c>
      <c r="J96" s="18">
        <f t="shared" si="73"/>
        <v>0.48</v>
      </c>
      <c r="K96" s="16">
        <v>9309.1</v>
      </c>
      <c r="L96" s="15">
        <f t="shared" si="44"/>
        <v>13.142857064916294</v>
      </c>
      <c r="M96">
        <f t="shared" si="45"/>
        <v>16211</v>
      </c>
      <c r="N96">
        <f t="shared" si="46"/>
        <v>43</v>
      </c>
      <c r="O96">
        <f t="shared" si="47"/>
        <v>17.2</v>
      </c>
    </row>
    <row r="97" spans="1:15">
      <c r="A97" s="15" t="s">
        <v>59</v>
      </c>
      <c r="B97" s="15">
        <v>8140</v>
      </c>
      <c r="C97" s="17">
        <v>0.20132700379999999</v>
      </c>
      <c r="D97" s="16">
        <v>0.70299999999999996</v>
      </c>
      <c r="E97" s="16">
        <v>56.5</v>
      </c>
      <c r="F97" s="16">
        <v>1.2</v>
      </c>
      <c r="G97" s="16">
        <v>0.48</v>
      </c>
      <c r="H97" s="15">
        <v>0</v>
      </c>
      <c r="I97" s="18">
        <f t="shared" ref="I97" si="74">F97*0.7</f>
        <v>0.84</v>
      </c>
      <c r="J97" s="18">
        <f t="shared" ref="J97" si="75">G97*0.5</f>
        <v>0.24</v>
      </c>
      <c r="K97" s="16">
        <v>472</v>
      </c>
      <c r="L97" s="15">
        <f t="shared" si="44"/>
        <v>0.66638399395284154</v>
      </c>
      <c r="M97">
        <f t="shared" si="45"/>
        <v>822</v>
      </c>
      <c r="N97">
        <f t="shared" si="46"/>
        <v>2</v>
      </c>
      <c r="O97">
        <f t="shared" si="47"/>
        <v>0.4</v>
      </c>
    </row>
    <row r="98" spans="1:15">
      <c r="A98" s="15" t="s">
        <v>59</v>
      </c>
      <c r="B98" s="15">
        <v>4340</v>
      </c>
      <c r="C98" s="17">
        <v>2.0584873199999999E-2</v>
      </c>
      <c r="D98" s="16">
        <v>0.41299999999999998</v>
      </c>
      <c r="E98" s="16">
        <v>56.5</v>
      </c>
      <c r="F98" s="16">
        <v>0.7</v>
      </c>
      <c r="G98" s="16">
        <v>0.09</v>
      </c>
      <c r="H98" s="15">
        <v>1</v>
      </c>
      <c r="I98" s="18">
        <f t="shared" ref="I98:I100" si="76">F98</f>
        <v>0.7</v>
      </c>
      <c r="J98" s="18">
        <f t="shared" ref="J98:J100" si="77">G98</f>
        <v>0.09</v>
      </c>
      <c r="K98" s="16">
        <v>67.2</v>
      </c>
      <c r="L98" s="15">
        <f t="shared" si="44"/>
        <v>4.0028143640449994E-2</v>
      </c>
      <c r="M98">
        <f t="shared" si="45"/>
        <v>49</v>
      </c>
      <c r="N98">
        <f t="shared" si="46"/>
        <v>0</v>
      </c>
      <c r="O98">
        <f t="shared" si="47"/>
        <v>0</v>
      </c>
    </row>
    <row r="99" spans="1:15">
      <c r="A99" s="15" t="s">
        <v>59</v>
      </c>
      <c r="B99" s="15">
        <v>1400</v>
      </c>
      <c r="C99" s="17">
        <v>0.83570262250000005</v>
      </c>
      <c r="D99" s="16">
        <v>0.88700000000000001</v>
      </c>
      <c r="E99" s="16">
        <v>56.5</v>
      </c>
      <c r="F99" s="16">
        <v>1.93</v>
      </c>
      <c r="G99" s="16">
        <v>0.497</v>
      </c>
      <c r="H99" s="15">
        <v>1</v>
      </c>
      <c r="I99" s="18">
        <f t="shared" si="76"/>
        <v>1.93</v>
      </c>
      <c r="J99" s="18">
        <f t="shared" si="77"/>
        <v>0.497</v>
      </c>
      <c r="K99" s="16">
        <v>26191.1</v>
      </c>
      <c r="L99" s="15">
        <f t="shared" si="44"/>
        <v>3.4901378981582294</v>
      </c>
      <c r="M99">
        <f t="shared" si="45"/>
        <v>4305</v>
      </c>
      <c r="N99">
        <f t="shared" si="46"/>
        <v>18</v>
      </c>
      <c r="O99">
        <f t="shared" si="47"/>
        <v>4.7</v>
      </c>
    </row>
    <row r="100" spans="1:15">
      <c r="A100" s="15" t="s">
        <v>59</v>
      </c>
      <c r="B100" s="15">
        <v>8140</v>
      </c>
      <c r="C100" s="17">
        <v>5.3501779999999999E-4</v>
      </c>
      <c r="D100" s="16">
        <v>0.70299999999999996</v>
      </c>
      <c r="E100" s="16">
        <v>56.5</v>
      </c>
      <c r="F100" s="16">
        <v>1.2</v>
      </c>
      <c r="G100" s="16">
        <v>0.48</v>
      </c>
      <c r="H100" s="15">
        <v>1</v>
      </c>
      <c r="I100" s="18">
        <f t="shared" si="76"/>
        <v>1.2</v>
      </c>
      <c r="J100" s="18">
        <f t="shared" si="77"/>
        <v>0.48</v>
      </c>
      <c r="K100" s="16">
        <v>1.3</v>
      </c>
      <c r="L100" s="15">
        <f t="shared" si="44"/>
        <v>1.7708866255916665E-3</v>
      </c>
      <c r="M100">
        <f t="shared" si="45"/>
        <v>2</v>
      </c>
      <c r="N100">
        <f t="shared" si="46"/>
        <v>0</v>
      </c>
      <c r="O100">
        <f t="shared" si="47"/>
        <v>0</v>
      </c>
    </row>
    <row r="101" spans="1:15">
      <c r="A101" s="15" t="s">
        <v>59</v>
      </c>
      <c r="B101" s="15">
        <v>8140</v>
      </c>
      <c r="C101" s="17">
        <v>0.2609057997</v>
      </c>
      <c r="D101" s="16">
        <v>0.70299999999999996</v>
      </c>
      <c r="E101" s="16">
        <v>56.5</v>
      </c>
      <c r="F101" s="16">
        <v>1.2</v>
      </c>
      <c r="G101" s="16">
        <v>0.48</v>
      </c>
      <c r="H101" s="15">
        <v>0</v>
      </c>
      <c r="I101" s="18">
        <f t="shared" ref="I101" si="78">F101*0.7</f>
        <v>0.84</v>
      </c>
      <c r="J101" s="18">
        <f t="shared" ref="J101" si="79">G101*0.5</f>
        <v>0.24</v>
      </c>
      <c r="K101" s="16">
        <v>611.70000000000005</v>
      </c>
      <c r="L101" s="15">
        <f t="shared" si="44"/>
        <v>0.86358732593201237</v>
      </c>
      <c r="M101">
        <f t="shared" si="45"/>
        <v>1065</v>
      </c>
      <c r="N101">
        <f t="shared" si="46"/>
        <v>2</v>
      </c>
      <c r="O101">
        <f t="shared" si="47"/>
        <v>0.6</v>
      </c>
    </row>
    <row r="102" spans="1:15">
      <c r="A102" s="15" t="s">
        <v>59</v>
      </c>
      <c r="B102" s="15">
        <v>4340</v>
      </c>
      <c r="C102" s="17">
        <v>5.6209518700000002E-2</v>
      </c>
      <c r="D102" s="16">
        <v>0.41299999999999998</v>
      </c>
      <c r="E102" s="16">
        <v>56.5</v>
      </c>
      <c r="F102" s="16">
        <v>0.7</v>
      </c>
      <c r="G102" s="16">
        <v>0.09</v>
      </c>
      <c r="H102" s="15">
        <v>1</v>
      </c>
      <c r="I102" s="18">
        <f t="shared" ref="I102:I104" si="80">F102</f>
        <v>0.7</v>
      </c>
      <c r="J102" s="18">
        <f t="shared" ref="J102:J104" si="81">G102</f>
        <v>0.09</v>
      </c>
      <c r="K102" s="16">
        <v>2316.6</v>
      </c>
      <c r="L102" s="15">
        <f t="shared" si="44"/>
        <v>0.10930175117542916</v>
      </c>
      <c r="M102">
        <f t="shared" si="45"/>
        <v>135</v>
      </c>
      <c r="N102">
        <f t="shared" si="46"/>
        <v>0</v>
      </c>
      <c r="O102">
        <f t="shared" si="47"/>
        <v>0</v>
      </c>
    </row>
    <row r="103" spans="1:15">
      <c r="A103" s="15" t="s">
        <v>59</v>
      </c>
      <c r="B103" s="15">
        <v>1300</v>
      </c>
      <c r="C103" s="17">
        <v>0.1051305578</v>
      </c>
      <c r="D103" s="16">
        <v>0.66200000000000003</v>
      </c>
      <c r="E103" s="16">
        <v>56.5</v>
      </c>
      <c r="F103" s="16">
        <v>2.1</v>
      </c>
      <c r="G103" s="16">
        <v>0.51600000000000001</v>
      </c>
      <c r="H103" s="15">
        <v>1</v>
      </c>
      <c r="I103" s="18">
        <f t="shared" si="80"/>
        <v>2.1</v>
      </c>
      <c r="J103" s="18">
        <f t="shared" si="81"/>
        <v>0.51600000000000001</v>
      </c>
      <c r="K103" s="16">
        <v>48496.5</v>
      </c>
      <c r="L103" s="15">
        <f t="shared" si="44"/>
        <v>0.32768318778278333</v>
      </c>
      <c r="M103">
        <f t="shared" si="45"/>
        <v>404</v>
      </c>
      <c r="N103">
        <f t="shared" si="46"/>
        <v>2</v>
      </c>
      <c r="O103">
        <f t="shared" si="47"/>
        <v>0.5</v>
      </c>
    </row>
    <row r="104" spans="1:15">
      <c r="A104" s="15" t="s">
        <v>59</v>
      </c>
      <c r="B104" s="15">
        <v>4340</v>
      </c>
      <c r="C104" s="17">
        <v>0.11168693220000001</v>
      </c>
      <c r="D104" s="16">
        <v>0.41299999999999998</v>
      </c>
      <c r="E104" s="16">
        <v>56.5</v>
      </c>
      <c r="F104" s="16">
        <v>0.7</v>
      </c>
      <c r="G104" s="16">
        <v>0.09</v>
      </c>
      <c r="H104" s="15">
        <v>1</v>
      </c>
      <c r="I104" s="18">
        <f t="shared" si="80"/>
        <v>0.7</v>
      </c>
      <c r="J104" s="18">
        <f t="shared" si="81"/>
        <v>0.09</v>
      </c>
      <c r="K104" s="16">
        <v>3174.4</v>
      </c>
      <c r="L104" s="15">
        <f t="shared" si="44"/>
        <v>0.217179893285075</v>
      </c>
      <c r="M104">
        <f t="shared" si="45"/>
        <v>268</v>
      </c>
      <c r="N104">
        <f t="shared" si="46"/>
        <v>0</v>
      </c>
      <c r="O104">
        <f t="shared" si="47"/>
        <v>0.1</v>
      </c>
    </row>
    <row r="105" spans="1:15">
      <c r="A105" s="15" t="s">
        <v>59</v>
      </c>
      <c r="B105" s="15">
        <v>8140</v>
      </c>
      <c r="C105" s="17">
        <v>0.17969374239999999</v>
      </c>
      <c r="D105" s="16">
        <v>0.70299999999999996</v>
      </c>
      <c r="E105" s="16">
        <v>56.5</v>
      </c>
      <c r="F105" s="16">
        <v>1.2</v>
      </c>
      <c r="G105" s="16">
        <v>0.48</v>
      </c>
      <c r="H105" s="15">
        <v>0</v>
      </c>
      <c r="I105" s="18">
        <f t="shared" ref="I105" si="82">F105*0.7</f>
        <v>0.84</v>
      </c>
      <c r="J105" s="18">
        <f t="shared" ref="J105" si="83">G105*0.5</f>
        <v>0.24</v>
      </c>
      <c r="K105" s="16">
        <v>421.3</v>
      </c>
      <c r="L105" s="15">
        <f t="shared" si="44"/>
        <v>0.59477880010473327</v>
      </c>
      <c r="M105">
        <f t="shared" si="45"/>
        <v>734</v>
      </c>
      <c r="N105">
        <f t="shared" si="46"/>
        <v>1</v>
      </c>
      <c r="O105">
        <f t="shared" si="47"/>
        <v>0.4</v>
      </c>
    </row>
    <row r="106" spans="1:15">
      <c r="A106" s="15" t="s">
        <v>59</v>
      </c>
      <c r="B106" s="15">
        <v>4340</v>
      </c>
      <c r="C106" s="17">
        <v>3.26890315E-2</v>
      </c>
      <c r="D106" s="16">
        <v>0.41299999999999998</v>
      </c>
      <c r="E106" s="16">
        <v>56.5</v>
      </c>
      <c r="F106" s="16">
        <v>0.7</v>
      </c>
      <c r="G106" s="16">
        <v>0.09</v>
      </c>
      <c r="H106" s="15">
        <v>1</v>
      </c>
      <c r="I106" s="18">
        <f>F106</f>
        <v>0.7</v>
      </c>
      <c r="J106" s="18">
        <f>G106</f>
        <v>0.09</v>
      </c>
      <c r="K106" s="16">
        <v>97.1</v>
      </c>
      <c r="L106" s="15">
        <f t="shared" si="44"/>
        <v>6.3565183794729155E-2</v>
      </c>
      <c r="M106">
        <f t="shared" si="45"/>
        <v>78</v>
      </c>
      <c r="N106">
        <f t="shared" si="46"/>
        <v>0</v>
      </c>
      <c r="O106">
        <f t="shared" si="47"/>
        <v>0</v>
      </c>
    </row>
    <row r="107" spans="1:15">
      <c r="A107" s="15" t="s">
        <v>59</v>
      </c>
      <c r="B107" s="15">
        <v>8140</v>
      </c>
      <c r="C107" s="17">
        <v>0.17420986699999999</v>
      </c>
      <c r="D107" s="16">
        <v>0.70299999999999996</v>
      </c>
      <c r="E107" s="16">
        <v>56.5</v>
      </c>
      <c r="F107" s="16">
        <v>1.2</v>
      </c>
      <c r="G107" s="16">
        <v>0.48</v>
      </c>
      <c r="H107" s="15">
        <v>0</v>
      </c>
      <c r="I107" s="18">
        <f t="shared" ref="I107" si="84">F107*0.7</f>
        <v>0.84</v>
      </c>
      <c r="J107" s="18">
        <f t="shared" ref="J107" si="85">G107*0.5</f>
        <v>0.24</v>
      </c>
      <c r="K107" s="16">
        <v>408.4</v>
      </c>
      <c r="L107" s="15">
        <f t="shared" si="44"/>
        <v>0.57662740102554155</v>
      </c>
      <c r="M107">
        <f t="shared" si="45"/>
        <v>711</v>
      </c>
      <c r="N107">
        <f t="shared" si="46"/>
        <v>1</v>
      </c>
      <c r="O107">
        <f t="shared" si="47"/>
        <v>0.4</v>
      </c>
    </row>
    <row r="108" spans="1:15">
      <c r="A108" s="15" t="s">
        <v>59</v>
      </c>
      <c r="B108" s="15">
        <v>4340</v>
      </c>
      <c r="C108" s="17">
        <v>3.2874853799999999E-2</v>
      </c>
      <c r="D108" s="16">
        <v>0.41299999999999998</v>
      </c>
      <c r="E108" s="16">
        <v>56.5</v>
      </c>
      <c r="F108" s="16">
        <v>0.7</v>
      </c>
      <c r="G108" s="16">
        <v>0.09</v>
      </c>
      <c r="H108" s="15">
        <v>1</v>
      </c>
      <c r="I108" s="18">
        <f>F108</f>
        <v>0.7</v>
      </c>
      <c r="J108" s="18">
        <f>G108</f>
        <v>0.09</v>
      </c>
      <c r="K108" s="16">
        <v>104.6</v>
      </c>
      <c r="L108" s="15">
        <f t="shared" si="44"/>
        <v>6.3926522999674995E-2</v>
      </c>
      <c r="M108">
        <f t="shared" si="45"/>
        <v>79</v>
      </c>
      <c r="N108">
        <f t="shared" si="46"/>
        <v>0</v>
      </c>
      <c r="O108">
        <f t="shared" si="47"/>
        <v>0</v>
      </c>
    </row>
    <row r="109" spans="1:15">
      <c r="A109" s="15" t="s">
        <v>59</v>
      </c>
      <c r="B109" s="15">
        <v>8140</v>
      </c>
      <c r="C109" s="17">
        <v>0.1687404327</v>
      </c>
      <c r="D109" s="16">
        <v>0.70299999999999996</v>
      </c>
      <c r="E109" s="16">
        <v>56.5</v>
      </c>
      <c r="F109" s="16">
        <v>1.2</v>
      </c>
      <c r="G109" s="16">
        <v>0.48</v>
      </c>
      <c r="H109" s="15">
        <v>0</v>
      </c>
      <c r="I109" s="18">
        <f t="shared" ref="I109" si="86">F109*0.7</f>
        <v>0.84</v>
      </c>
      <c r="J109" s="18">
        <f t="shared" ref="J109" si="87">G109*0.5</f>
        <v>0.24</v>
      </c>
      <c r="K109" s="16">
        <v>395.6</v>
      </c>
      <c r="L109" s="15">
        <f t="shared" si="44"/>
        <v>0.5585238013856374</v>
      </c>
      <c r="M109">
        <f t="shared" si="45"/>
        <v>689</v>
      </c>
      <c r="N109">
        <f t="shared" si="46"/>
        <v>1</v>
      </c>
      <c r="O109">
        <f t="shared" si="47"/>
        <v>0.4</v>
      </c>
    </row>
    <row r="110" spans="1:15">
      <c r="A110" s="15" t="s">
        <v>59</v>
      </c>
      <c r="B110" s="15">
        <v>4340</v>
      </c>
      <c r="C110" s="17">
        <v>3.2704222200000001E-2</v>
      </c>
      <c r="D110" s="16">
        <v>0.41299999999999998</v>
      </c>
      <c r="E110" s="16">
        <v>56.5</v>
      </c>
      <c r="F110" s="16">
        <v>0.7</v>
      </c>
      <c r="G110" s="16">
        <v>0.09</v>
      </c>
      <c r="H110" s="15">
        <v>1</v>
      </c>
      <c r="I110" s="18">
        <f t="shared" ref="I110:I111" si="88">F110</f>
        <v>0.7</v>
      </c>
      <c r="J110" s="18">
        <f t="shared" ref="J110:J111" si="89">G110</f>
        <v>0.09</v>
      </c>
      <c r="K110" s="16">
        <v>112.1</v>
      </c>
      <c r="L110" s="15">
        <f t="shared" si="44"/>
        <v>6.3594722743824994E-2</v>
      </c>
      <c r="M110">
        <f t="shared" si="45"/>
        <v>78</v>
      </c>
      <c r="N110">
        <f t="shared" si="46"/>
        <v>0</v>
      </c>
      <c r="O110">
        <f t="shared" si="47"/>
        <v>0</v>
      </c>
    </row>
    <row r="111" spans="1:15">
      <c r="A111" s="15" t="s">
        <v>59</v>
      </c>
      <c r="B111" s="15">
        <v>4340</v>
      </c>
      <c r="C111" s="17">
        <v>3.3666423000000001E-2</v>
      </c>
      <c r="D111" s="16">
        <v>0.41299999999999998</v>
      </c>
      <c r="E111" s="16">
        <v>56.5</v>
      </c>
      <c r="F111" s="16">
        <v>0.7</v>
      </c>
      <c r="G111" s="16">
        <v>0.09</v>
      </c>
      <c r="H111" s="15">
        <v>1</v>
      </c>
      <c r="I111" s="18">
        <f t="shared" si="88"/>
        <v>0.7</v>
      </c>
      <c r="J111" s="18">
        <f t="shared" si="89"/>
        <v>0.09</v>
      </c>
      <c r="K111" s="16">
        <v>1314</v>
      </c>
      <c r="L111" s="15">
        <f t="shared" si="44"/>
        <v>6.5465762291124996E-2</v>
      </c>
      <c r="M111">
        <f t="shared" si="45"/>
        <v>81</v>
      </c>
      <c r="N111">
        <f t="shared" si="46"/>
        <v>0</v>
      </c>
      <c r="O111">
        <f t="shared" si="47"/>
        <v>0</v>
      </c>
    </row>
    <row r="112" spans="1:15">
      <c r="A112" s="15" t="s">
        <v>59</v>
      </c>
      <c r="B112" s="15">
        <v>8140</v>
      </c>
      <c r="C112" s="17">
        <v>0.16326055549999999</v>
      </c>
      <c r="D112" s="16">
        <v>0.70299999999999996</v>
      </c>
      <c r="E112" s="16">
        <v>56.5</v>
      </c>
      <c r="F112" s="16">
        <v>1.2</v>
      </c>
      <c r="G112" s="16">
        <v>0.48</v>
      </c>
      <c r="H112" s="15">
        <v>0</v>
      </c>
      <c r="I112" s="18">
        <f t="shared" ref="I112" si="90">F112*0.7</f>
        <v>0.84</v>
      </c>
      <c r="J112" s="18">
        <f t="shared" ref="J112" si="91">G112*0.5</f>
        <v>0.24</v>
      </c>
      <c r="K112" s="16">
        <v>382.8</v>
      </c>
      <c r="L112" s="15">
        <f t="shared" si="44"/>
        <v>0.54038563618185409</v>
      </c>
      <c r="M112">
        <f t="shared" si="45"/>
        <v>667</v>
      </c>
      <c r="N112">
        <f t="shared" si="46"/>
        <v>1</v>
      </c>
      <c r="O112">
        <f t="shared" si="47"/>
        <v>0.4</v>
      </c>
    </row>
    <row r="113" spans="1:15">
      <c r="A113" s="15" t="s">
        <v>59</v>
      </c>
      <c r="B113" s="15">
        <v>4340</v>
      </c>
      <c r="C113" s="17">
        <v>3.1976325E-2</v>
      </c>
      <c r="D113" s="16">
        <v>0.41299999999999998</v>
      </c>
      <c r="E113" s="16">
        <v>56.5</v>
      </c>
      <c r="F113" s="16">
        <v>0.7</v>
      </c>
      <c r="G113" s="16">
        <v>0.09</v>
      </c>
      <c r="H113" s="15">
        <v>1</v>
      </c>
      <c r="I113" s="18">
        <f>F113</f>
        <v>0.7</v>
      </c>
      <c r="J113" s="18">
        <f>G113</f>
        <v>0.09</v>
      </c>
      <c r="K113" s="16">
        <v>119.4</v>
      </c>
      <c r="L113" s="15">
        <f t="shared" si="44"/>
        <v>6.2179296309374993E-2</v>
      </c>
      <c r="M113">
        <f t="shared" si="45"/>
        <v>77</v>
      </c>
      <c r="N113">
        <f t="shared" si="46"/>
        <v>0</v>
      </c>
      <c r="O113">
        <f t="shared" si="47"/>
        <v>0</v>
      </c>
    </row>
    <row r="114" spans="1:15">
      <c r="A114" s="15" t="s">
        <v>59</v>
      </c>
      <c r="B114" s="15">
        <v>1300</v>
      </c>
      <c r="C114" s="17">
        <v>2.143553E-4</v>
      </c>
      <c r="D114" s="16">
        <v>0.66200000000000003</v>
      </c>
      <c r="E114" s="16">
        <v>56.5</v>
      </c>
      <c r="F114" s="16">
        <v>2.1</v>
      </c>
      <c r="G114" s="16">
        <v>0.51600000000000001</v>
      </c>
      <c r="H114" s="15">
        <v>0</v>
      </c>
      <c r="I114" s="18">
        <f t="shared" ref="I114" si="92">F114*0.7</f>
        <v>1.47</v>
      </c>
      <c r="J114" s="18">
        <f t="shared" ref="J114" si="93">G114*0.5</f>
        <v>0.25800000000000001</v>
      </c>
      <c r="K114" s="16">
        <v>0.5</v>
      </c>
      <c r="L114" s="15">
        <f t="shared" si="44"/>
        <v>6.6812760715833329E-4</v>
      </c>
      <c r="M114">
        <f t="shared" si="45"/>
        <v>1</v>
      </c>
      <c r="N114">
        <f t="shared" si="46"/>
        <v>0</v>
      </c>
      <c r="O114">
        <f t="shared" si="47"/>
        <v>0</v>
      </c>
    </row>
    <row r="115" spans="1:15">
      <c r="A115" s="15" t="s">
        <v>59</v>
      </c>
      <c r="B115" s="15">
        <v>1100</v>
      </c>
      <c r="C115" s="17">
        <v>2.2297906700000002E-2</v>
      </c>
      <c r="D115" s="16">
        <v>0.34200000000000003</v>
      </c>
      <c r="E115" s="16">
        <v>56.5</v>
      </c>
      <c r="F115" s="16">
        <v>1.85</v>
      </c>
      <c r="G115" s="16">
        <v>0.22</v>
      </c>
      <c r="H115" s="15">
        <v>1</v>
      </c>
      <c r="I115" s="18">
        <f t="shared" ref="I115:I118" si="94">F115</f>
        <v>1.85</v>
      </c>
      <c r="J115" s="18">
        <f t="shared" ref="J115:J118" si="95">G115</f>
        <v>0.22</v>
      </c>
      <c r="K115" s="16">
        <v>1736.3</v>
      </c>
      <c r="L115" s="15">
        <f t="shared" si="44"/>
        <v>3.5905204263675002E-2</v>
      </c>
      <c r="M115">
        <f t="shared" si="45"/>
        <v>44</v>
      </c>
      <c r="N115">
        <f t="shared" si="46"/>
        <v>0</v>
      </c>
      <c r="O115">
        <f t="shared" si="47"/>
        <v>0</v>
      </c>
    </row>
    <row r="116" spans="1:15">
      <c r="A116" s="15" t="s">
        <v>59</v>
      </c>
      <c r="B116" s="15">
        <v>2210</v>
      </c>
      <c r="C116" s="17">
        <v>0.40575830660000001</v>
      </c>
      <c r="D116" s="16">
        <v>0.26800000000000002</v>
      </c>
      <c r="E116" s="16">
        <v>56.5</v>
      </c>
      <c r="F116" s="16">
        <v>1.92</v>
      </c>
      <c r="G116" s="16">
        <v>0.50600000000000001</v>
      </c>
      <c r="H116" s="15">
        <v>1</v>
      </c>
      <c r="I116" s="18">
        <f t="shared" si="94"/>
        <v>1.92</v>
      </c>
      <c r="J116" s="18">
        <f t="shared" si="95"/>
        <v>0.50600000000000001</v>
      </c>
      <c r="K116" s="16">
        <v>53237</v>
      </c>
      <c r="L116" s="15">
        <f t="shared" si="44"/>
        <v>0.51199935654476669</v>
      </c>
      <c r="M116">
        <f t="shared" si="45"/>
        <v>632</v>
      </c>
      <c r="N116">
        <f t="shared" si="46"/>
        <v>3</v>
      </c>
      <c r="O116">
        <f t="shared" si="47"/>
        <v>0.7</v>
      </c>
    </row>
    <row r="117" spans="1:15">
      <c r="A117" s="15" t="s">
        <v>59</v>
      </c>
      <c r="B117" s="15">
        <v>1100</v>
      </c>
      <c r="C117" s="17">
        <v>0.18440415669999999</v>
      </c>
      <c r="D117" s="16">
        <v>0.28599999999999998</v>
      </c>
      <c r="E117" s="16">
        <v>56.5</v>
      </c>
      <c r="F117" s="16">
        <v>1.85</v>
      </c>
      <c r="G117" s="16">
        <v>0.22</v>
      </c>
      <c r="H117" s="15">
        <v>1</v>
      </c>
      <c r="I117" s="18">
        <f t="shared" si="94"/>
        <v>1.85</v>
      </c>
      <c r="J117" s="18">
        <f t="shared" si="95"/>
        <v>0.22</v>
      </c>
      <c r="K117" s="16">
        <v>769.1</v>
      </c>
      <c r="L117" s="15">
        <f t="shared" si="44"/>
        <v>0.2483155640096083</v>
      </c>
      <c r="M117">
        <f t="shared" si="45"/>
        <v>306</v>
      </c>
      <c r="N117">
        <f t="shared" si="46"/>
        <v>1</v>
      </c>
      <c r="O117">
        <f t="shared" si="47"/>
        <v>0.1</v>
      </c>
    </row>
    <row r="118" spans="1:15">
      <c r="A118" s="15" t="s">
        <v>59</v>
      </c>
      <c r="B118" s="15">
        <v>8140</v>
      </c>
      <c r="C118" s="17">
        <v>3.4770247077000001</v>
      </c>
      <c r="D118" s="16">
        <v>0.70299999999999996</v>
      </c>
      <c r="E118" s="16">
        <v>56.5</v>
      </c>
      <c r="F118" s="16">
        <v>1.2</v>
      </c>
      <c r="G118" s="16">
        <v>0.48</v>
      </c>
      <c r="H118" s="15">
        <v>1</v>
      </c>
      <c r="I118" s="18">
        <f t="shared" si="94"/>
        <v>1.2</v>
      </c>
      <c r="J118" s="18">
        <f t="shared" si="95"/>
        <v>0.48</v>
      </c>
      <c r="K118" s="16">
        <v>8151.8</v>
      </c>
      <c r="L118" s="15">
        <f t="shared" si="44"/>
        <v>11.508806906457513</v>
      </c>
      <c r="M118">
        <f t="shared" si="45"/>
        <v>14196</v>
      </c>
      <c r="N118">
        <f t="shared" si="46"/>
        <v>38</v>
      </c>
      <c r="O118">
        <f t="shared" si="47"/>
        <v>15</v>
      </c>
    </row>
    <row r="119" spans="1:15">
      <c r="A119" s="15" t="s">
        <v>59</v>
      </c>
      <c r="B119" s="15">
        <v>1300</v>
      </c>
      <c r="C119" s="17">
        <v>2.5480899999999999E-5</v>
      </c>
      <c r="D119" s="16">
        <v>0.66200000000000003</v>
      </c>
      <c r="E119" s="16">
        <v>56.5</v>
      </c>
      <c r="F119" s="16">
        <v>2.1</v>
      </c>
      <c r="G119" s="16">
        <v>0.51600000000000001</v>
      </c>
      <c r="H119" s="15">
        <v>0</v>
      </c>
      <c r="I119" s="18">
        <f t="shared" ref="I119" si="96">F119*0.7</f>
        <v>1.47</v>
      </c>
      <c r="J119" s="18">
        <f t="shared" ref="J119" si="97">G119*0.5</f>
        <v>0.25800000000000001</v>
      </c>
      <c r="K119" s="16">
        <v>0.1</v>
      </c>
      <c r="L119" s="15">
        <f t="shared" si="44"/>
        <v>7.9421841891666662E-5</v>
      </c>
      <c r="M119">
        <f t="shared" si="45"/>
        <v>0</v>
      </c>
      <c r="N119">
        <f t="shared" si="46"/>
        <v>0</v>
      </c>
      <c r="O119">
        <f t="shared" si="47"/>
        <v>0</v>
      </c>
    </row>
    <row r="120" spans="1:15">
      <c r="A120" s="15" t="s">
        <v>59</v>
      </c>
      <c r="B120" s="15">
        <v>1100</v>
      </c>
      <c r="C120" s="17">
        <v>0.66215437580000003</v>
      </c>
      <c r="D120" s="16">
        <v>0.34200000000000003</v>
      </c>
      <c r="E120" s="16">
        <v>56.5</v>
      </c>
      <c r="F120" s="16">
        <v>1.85</v>
      </c>
      <c r="G120" s="16">
        <v>0.22</v>
      </c>
      <c r="H120" s="15">
        <v>1</v>
      </c>
      <c r="I120" s="18">
        <f t="shared" ref="I120:I121" si="98">F120</f>
        <v>1.85</v>
      </c>
      <c r="J120" s="18">
        <f t="shared" ref="J120:J121" si="99">G120</f>
        <v>0.22</v>
      </c>
      <c r="K120" s="16">
        <v>11721.2</v>
      </c>
      <c r="L120" s="15">
        <f t="shared" si="44"/>
        <v>1.0662340836319502</v>
      </c>
      <c r="M120">
        <f t="shared" si="45"/>
        <v>1315</v>
      </c>
      <c r="N120">
        <f t="shared" si="46"/>
        <v>5</v>
      </c>
      <c r="O120">
        <f t="shared" si="47"/>
        <v>0.6</v>
      </c>
    </row>
    <row r="121" spans="1:15">
      <c r="A121" s="15" t="s">
        <v>59</v>
      </c>
      <c r="B121" s="15">
        <v>1200</v>
      </c>
      <c r="C121" s="17">
        <v>0.1352757836</v>
      </c>
      <c r="D121" s="16">
        <v>0.30399999999999999</v>
      </c>
      <c r="E121" s="16">
        <v>56.5</v>
      </c>
      <c r="F121" s="16">
        <v>2.23</v>
      </c>
      <c r="G121" s="16">
        <v>0.316</v>
      </c>
      <c r="H121" s="15">
        <v>1</v>
      </c>
      <c r="I121" s="18">
        <f t="shared" si="98"/>
        <v>2.23</v>
      </c>
      <c r="J121" s="18">
        <f t="shared" si="99"/>
        <v>0.316</v>
      </c>
      <c r="K121" s="16">
        <v>9006.2999999999993</v>
      </c>
      <c r="L121" s="15">
        <f t="shared" si="44"/>
        <v>0.19362473825946666</v>
      </c>
      <c r="M121">
        <f t="shared" si="45"/>
        <v>239</v>
      </c>
      <c r="N121">
        <f t="shared" si="46"/>
        <v>1</v>
      </c>
      <c r="O121">
        <f t="shared" si="47"/>
        <v>0.2</v>
      </c>
    </row>
    <row r="122" spans="1:15">
      <c r="A122" s="15" t="s">
        <v>59</v>
      </c>
      <c r="B122" s="15">
        <v>8140</v>
      </c>
      <c r="C122" s="17">
        <v>0.60012414530000002</v>
      </c>
      <c r="D122" s="16">
        <v>0.70299999999999996</v>
      </c>
      <c r="E122" s="16">
        <v>56.5</v>
      </c>
      <c r="F122" s="16">
        <v>1.2</v>
      </c>
      <c r="G122" s="16">
        <v>0.48</v>
      </c>
      <c r="H122" s="15">
        <v>0</v>
      </c>
      <c r="I122" s="18">
        <f t="shared" ref="I122:I124" si="100">F122*0.7</f>
        <v>0.84</v>
      </c>
      <c r="J122" s="18">
        <f t="shared" ref="J122:J124" si="101">G122*0.5</f>
        <v>0.24</v>
      </c>
      <c r="K122" s="16">
        <v>1406.9</v>
      </c>
      <c r="L122" s="15">
        <f t="shared" si="44"/>
        <v>1.9863859157702792</v>
      </c>
      <c r="M122">
        <f t="shared" si="45"/>
        <v>2450</v>
      </c>
      <c r="N122">
        <f t="shared" si="46"/>
        <v>5</v>
      </c>
      <c r="O122">
        <f t="shared" si="47"/>
        <v>1.3</v>
      </c>
    </row>
    <row r="123" spans="1:15">
      <c r="A123" s="15" t="s">
        <v>59</v>
      </c>
      <c r="B123" s="15">
        <v>1200</v>
      </c>
      <c r="C123" s="17">
        <v>4.3420709799999999E-2</v>
      </c>
      <c r="D123" s="16">
        <v>0.30399999999999999</v>
      </c>
      <c r="E123" s="16">
        <v>56.5</v>
      </c>
      <c r="F123" s="16">
        <v>2.23</v>
      </c>
      <c r="G123" s="16">
        <v>0.316</v>
      </c>
      <c r="H123" s="15">
        <v>0</v>
      </c>
      <c r="I123" s="18">
        <f t="shared" si="100"/>
        <v>1.5609999999999999</v>
      </c>
      <c r="J123" s="18">
        <f t="shared" si="101"/>
        <v>0.158</v>
      </c>
      <c r="K123" s="16">
        <v>1432.1</v>
      </c>
      <c r="L123" s="15">
        <f t="shared" si="44"/>
        <v>6.2149509293733328E-2</v>
      </c>
      <c r="M123">
        <f t="shared" si="45"/>
        <v>77</v>
      </c>
      <c r="N123">
        <f t="shared" si="46"/>
        <v>0</v>
      </c>
      <c r="O123">
        <f t="shared" si="47"/>
        <v>0</v>
      </c>
    </row>
    <row r="124" spans="1:15">
      <c r="A124" s="15" t="s">
        <v>59</v>
      </c>
      <c r="B124" s="15">
        <v>1100</v>
      </c>
      <c r="C124" s="17">
        <v>2.0799033000000001E-2</v>
      </c>
      <c r="D124" s="16">
        <v>0.34200000000000003</v>
      </c>
      <c r="E124" s="16">
        <v>56.5</v>
      </c>
      <c r="F124" s="16">
        <v>1.85</v>
      </c>
      <c r="G124" s="16">
        <v>0.22</v>
      </c>
      <c r="H124" s="15">
        <v>0</v>
      </c>
      <c r="I124" s="18">
        <f t="shared" si="100"/>
        <v>1.2949999999999999</v>
      </c>
      <c r="J124" s="18">
        <f t="shared" si="101"/>
        <v>0.11</v>
      </c>
      <c r="K124" s="16">
        <v>23.9</v>
      </c>
      <c r="L124" s="15">
        <f t="shared" si="44"/>
        <v>3.3491642888250003E-2</v>
      </c>
      <c r="M124">
        <f t="shared" si="45"/>
        <v>41</v>
      </c>
      <c r="N124">
        <f t="shared" si="46"/>
        <v>0</v>
      </c>
      <c r="O124">
        <f t="shared" si="47"/>
        <v>0</v>
      </c>
    </row>
    <row r="125" spans="1:15">
      <c r="A125" s="15" t="s">
        <v>59</v>
      </c>
      <c r="B125" s="15">
        <v>3100</v>
      </c>
      <c r="C125" s="17">
        <v>2.0288983100000001E-2</v>
      </c>
      <c r="D125" s="16">
        <v>0.41099999999999998</v>
      </c>
      <c r="E125" s="16">
        <v>56.5</v>
      </c>
      <c r="F125" s="16">
        <v>1.2</v>
      </c>
      <c r="G125" s="16">
        <v>6.4000000000000001E-2</v>
      </c>
      <c r="H125" s="15">
        <v>1</v>
      </c>
      <c r="I125" s="18">
        <f t="shared" ref="I125:I129" si="102">F125</f>
        <v>1.2</v>
      </c>
      <c r="J125" s="18">
        <f t="shared" ref="J125:J129" si="103">G125</f>
        <v>6.4000000000000001E-2</v>
      </c>
      <c r="K125" s="16">
        <v>617.70000000000005</v>
      </c>
      <c r="L125" s="15">
        <f t="shared" si="44"/>
        <v>3.9261718421387502E-2</v>
      </c>
      <c r="M125">
        <f t="shared" si="45"/>
        <v>48</v>
      </c>
      <c r="N125">
        <f t="shared" si="46"/>
        <v>0</v>
      </c>
      <c r="O125">
        <f t="shared" si="47"/>
        <v>0</v>
      </c>
    </row>
    <row r="126" spans="1:15">
      <c r="A126" s="15" t="s">
        <v>59</v>
      </c>
      <c r="B126" s="15">
        <v>3100</v>
      </c>
      <c r="C126" s="17">
        <v>1.8011754299999998E-2</v>
      </c>
      <c r="D126" s="16">
        <v>0.41099999999999998</v>
      </c>
      <c r="E126" s="16">
        <v>56.5</v>
      </c>
      <c r="F126" s="16">
        <v>1.2</v>
      </c>
      <c r="G126" s="16">
        <v>6.4000000000000001E-2</v>
      </c>
      <c r="H126" s="15">
        <v>1</v>
      </c>
      <c r="I126" s="18">
        <f t="shared" si="102"/>
        <v>1.2</v>
      </c>
      <c r="J126" s="18">
        <f t="shared" si="103"/>
        <v>6.4000000000000001E-2</v>
      </c>
      <c r="K126" s="16">
        <v>1706.1</v>
      </c>
      <c r="L126" s="15">
        <f t="shared" si="44"/>
        <v>3.4854996039787499E-2</v>
      </c>
      <c r="M126">
        <f t="shared" si="45"/>
        <v>43</v>
      </c>
      <c r="N126">
        <f t="shared" si="46"/>
        <v>0</v>
      </c>
      <c r="O126">
        <f t="shared" si="47"/>
        <v>0</v>
      </c>
    </row>
    <row r="127" spans="1:15">
      <c r="A127" s="15" t="s">
        <v>59</v>
      </c>
      <c r="B127" s="15">
        <v>8140</v>
      </c>
      <c r="C127" s="17">
        <v>0.13124562849999999</v>
      </c>
      <c r="D127" s="16">
        <v>0.70299999999999996</v>
      </c>
      <c r="E127" s="16">
        <v>56.5</v>
      </c>
      <c r="F127" s="16">
        <v>1.2</v>
      </c>
      <c r="G127" s="16">
        <v>0.48</v>
      </c>
      <c r="H127" s="15">
        <v>1</v>
      </c>
      <c r="I127" s="18">
        <f t="shared" si="102"/>
        <v>1.2</v>
      </c>
      <c r="J127" s="18">
        <f t="shared" si="103"/>
        <v>0.48</v>
      </c>
      <c r="K127" s="16">
        <v>307.7</v>
      </c>
      <c r="L127" s="15">
        <f t="shared" si="44"/>
        <v>0.43441756176714574</v>
      </c>
      <c r="M127">
        <f t="shared" si="45"/>
        <v>536</v>
      </c>
      <c r="N127">
        <f t="shared" si="46"/>
        <v>1</v>
      </c>
      <c r="O127">
        <f t="shared" si="47"/>
        <v>0.6</v>
      </c>
    </row>
    <row r="128" spans="1:15">
      <c r="A128" s="15" t="s">
        <v>59</v>
      </c>
      <c r="B128" s="15">
        <v>1300</v>
      </c>
      <c r="C128" s="17">
        <v>1.4156047411999999</v>
      </c>
      <c r="D128" s="16">
        <v>0.66200000000000003</v>
      </c>
      <c r="E128" s="16">
        <v>56.5</v>
      </c>
      <c r="F128" s="16">
        <v>2.1</v>
      </c>
      <c r="G128" s="16">
        <v>0.51600000000000001</v>
      </c>
      <c r="H128" s="15">
        <v>1</v>
      </c>
      <c r="I128" s="18">
        <f t="shared" si="102"/>
        <v>2.1</v>
      </c>
      <c r="J128" s="18">
        <f t="shared" si="103"/>
        <v>0.51600000000000001</v>
      </c>
      <c r="K128" s="16">
        <v>115542.39999999999</v>
      </c>
      <c r="L128" s="15">
        <f t="shared" si="44"/>
        <v>4.4123220112586328</v>
      </c>
      <c r="M128">
        <f t="shared" si="45"/>
        <v>5443</v>
      </c>
      <c r="N128">
        <f t="shared" si="46"/>
        <v>25</v>
      </c>
      <c r="O128">
        <f t="shared" si="47"/>
        <v>6.2</v>
      </c>
    </row>
    <row r="129" spans="1:15">
      <c r="A129" s="15" t="s">
        <v>59</v>
      </c>
      <c r="B129" s="15">
        <v>8140</v>
      </c>
      <c r="C129" s="17">
        <v>1.96000084E-2</v>
      </c>
      <c r="D129" s="16">
        <v>0.70299999999999996</v>
      </c>
      <c r="E129" s="16">
        <v>56.5</v>
      </c>
      <c r="F129" s="16">
        <v>1.2</v>
      </c>
      <c r="G129" s="16">
        <v>0.48</v>
      </c>
      <c r="H129" s="15">
        <v>1</v>
      </c>
      <c r="I129" s="18">
        <f t="shared" si="102"/>
        <v>1.2</v>
      </c>
      <c r="J129" s="18">
        <f t="shared" si="103"/>
        <v>0.48</v>
      </c>
      <c r="K129" s="16">
        <v>46</v>
      </c>
      <c r="L129" s="15">
        <f t="shared" si="44"/>
        <v>6.487521113698333E-2</v>
      </c>
      <c r="M129">
        <f t="shared" si="45"/>
        <v>80</v>
      </c>
      <c r="N129">
        <f t="shared" si="46"/>
        <v>0</v>
      </c>
      <c r="O129">
        <f t="shared" si="47"/>
        <v>0.1</v>
      </c>
    </row>
    <row r="130" spans="1:15">
      <c r="A130" s="15" t="s">
        <v>59</v>
      </c>
      <c r="B130" s="15">
        <v>1100</v>
      </c>
      <c r="C130" s="17">
        <v>1.71816051E-2</v>
      </c>
      <c r="D130" s="16">
        <v>0.34200000000000003</v>
      </c>
      <c r="E130" s="16">
        <v>56.5</v>
      </c>
      <c r="F130" s="16">
        <v>1.85</v>
      </c>
      <c r="G130" s="16">
        <v>0.22</v>
      </c>
      <c r="H130" s="15">
        <v>0</v>
      </c>
      <c r="I130" s="18">
        <f t="shared" ref="I130" si="104">F130*0.7</f>
        <v>1.2949999999999999</v>
      </c>
      <c r="J130" s="18">
        <f t="shared" ref="J130" si="105">G130*0.5</f>
        <v>0.11</v>
      </c>
      <c r="K130" s="16">
        <v>19.600000000000001</v>
      </c>
      <c r="L130" s="15">
        <f t="shared" si="44"/>
        <v>2.7666679612275005E-2</v>
      </c>
      <c r="M130">
        <f t="shared" si="45"/>
        <v>34</v>
      </c>
      <c r="N130">
        <f t="shared" si="46"/>
        <v>0</v>
      </c>
      <c r="O130">
        <f t="shared" si="47"/>
        <v>0</v>
      </c>
    </row>
    <row r="131" spans="1:15">
      <c r="A131" s="15" t="s">
        <v>59</v>
      </c>
      <c r="B131" s="15">
        <v>1100</v>
      </c>
      <c r="C131" s="17">
        <v>8.0242870399999999E-2</v>
      </c>
      <c r="D131" s="16">
        <v>0.28599999999999998</v>
      </c>
      <c r="E131" s="16">
        <v>56.5</v>
      </c>
      <c r="F131" s="16">
        <v>1.85</v>
      </c>
      <c r="G131" s="16">
        <v>0.22</v>
      </c>
      <c r="H131" s="15">
        <v>1</v>
      </c>
      <c r="I131" s="18">
        <f t="shared" ref="I131:I132" si="106">F131</f>
        <v>1.85</v>
      </c>
      <c r="J131" s="18">
        <f t="shared" ref="J131:J132" si="107">G131</f>
        <v>0.22</v>
      </c>
      <c r="K131" s="16">
        <v>2398.8000000000002</v>
      </c>
      <c r="L131" s="15">
        <f t="shared" ref="L131:L194" si="108">E131*D131*C131/12</f>
        <v>0.10805371189946666</v>
      </c>
      <c r="M131">
        <f t="shared" ref="M131:M194" si="109">ROUND(E131*D131*C131*102.79,0)</f>
        <v>133</v>
      </c>
      <c r="N131">
        <f t="shared" ref="N131:N194" si="110">ROUND(I131*M131*0.002205,0)</f>
        <v>1</v>
      </c>
      <c r="O131">
        <f t="shared" ref="O131:O194" si="111">ROUND(J131*M131*0.002205,1)</f>
        <v>0.1</v>
      </c>
    </row>
    <row r="132" spans="1:15">
      <c r="A132" s="15" t="s">
        <v>59</v>
      </c>
      <c r="B132" s="15">
        <v>8140</v>
      </c>
      <c r="C132" s="17">
        <v>0.45565651229999998</v>
      </c>
      <c r="D132" s="16">
        <v>0.70299999999999996</v>
      </c>
      <c r="E132" s="16">
        <v>56.5</v>
      </c>
      <c r="F132" s="16">
        <v>1.2</v>
      </c>
      <c r="G132" s="16">
        <v>0.48</v>
      </c>
      <c r="H132" s="15">
        <v>1</v>
      </c>
      <c r="I132" s="18">
        <f t="shared" si="106"/>
        <v>1.2</v>
      </c>
      <c r="J132" s="18">
        <f t="shared" si="107"/>
        <v>0.48</v>
      </c>
      <c r="K132" s="16">
        <v>1068.3</v>
      </c>
      <c r="L132" s="15">
        <f t="shared" si="108"/>
        <v>1.5082040700249875</v>
      </c>
      <c r="M132">
        <f t="shared" si="109"/>
        <v>1860</v>
      </c>
      <c r="N132">
        <f t="shared" si="110"/>
        <v>5</v>
      </c>
      <c r="O132">
        <f t="shared" si="111"/>
        <v>2</v>
      </c>
    </row>
    <row r="133" spans="1:15">
      <c r="A133" s="15" t="s">
        <v>59</v>
      </c>
      <c r="B133" s="15">
        <v>8140</v>
      </c>
      <c r="C133" s="17">
        <v>0.1304160775</v>
      </c>
      <c r="D133" s="16">
        <v>0.70299999999999996</v>
      </c>
      <c r="E133" s="16">
        <v>56.5</v>
      </c>
      <c r="F133" s="16">
        <v>1.2</v>
      </c>
      <c r="G133" s="16">
        <v>0.48</v>
      </c>
      <c r="H133" s="15">
        <v>0</v>
      </c>
      <c r="I133" s="18">
        <f t="shared" ref="I133" si="112">F133*0.7</f>
        <v>0.84</v>
      </c>
      <c r="J133" s="18">
        <f t="shared" ref="J133" si="113">G133*0.5</f>
        <v>0.24</v>
      </c>
      <c r="K133" s="16">
        <v>305.8</v>
      </c>
      <c r="L133" s="15">
        <f t="shared" si="108"/>
        <v>0.4316717825217708</v>
      </c>
      <c r="M133">
        <f t="shared" si="109"/>
        <v>532</v>
      </c>
      <c r="N133">
        <f t="shared" si="110"/>
        <v>1</v>
      </c>
      <c r="O133">
        <f t="shared" si="111"/>
        <v>0.3</v>
      </c>
    </row>
    <row r="134" spans="1:15">
      <c r="A134" s="15" t="s">
        <v>59</v>
      </c>
      <c r="B134" s="15">
        <v>3100</v>
      </c>
      <c r="C134" s="17">
        <v>2.19478234E-2</v>
      </c>
      <c r="D134" s="16">
        <v>0.41099999999999998</v>
      </c>
      <c r="E134" s="16">
        <v>56.5</v>
      </c>
      <c r="F134" s="16">
        <v>1.2</v>
      </c>
      <c r="G134" s="16">
        <v>6.4000000000000001E-2</v>
      </c>
      <c r="H134" s="15">
        <v>1</v>
      </c>
      <c r="I134" s="18">
        <f t="shared" ref="I134:I138" si="114">F134</f>
        <v>1.2</v>
      </c>
      <c r="J134" s="18">
        <f t="shared" ref="J134:J138" si="115">G134</f>
        <v>6.4000000000000001E-2</v>
      </c>
      <c r="K134" s="16">
        <v>140.6</v>
      </c>
      <c r="L134" s="15">
        <f t="shared" si="108"/>
        <v>4.2471781756925002E-2</v>
      </c>
      <c r="M134">
        <f t="shared" si="109"/>
        <v>52</v>
      </c>
      <c r="N134">
        <f t="shared" si="110"/>
        <v>0</v>
      </c>
      <c r="O134">
        <f t="shared" si="111"/>
        <v>0</v>
      </c>
    </row>
    <row r="135" spans="1:15">
      <c r="A135" s="15" t="s">
        <v>59</v>
      </c>
      <c r="B135" s="15">
        <v>8140</v>
      </c>
      <c r="C135" s="17">
        <v>0.82127551389999998</v>
      </c>
      <c r="D135" s="16">
        <v>0.77700000000000002</v>
      </c>
      <c r="E135" s="16">
        <v>56.5</v>
      </c>
      <c r="F135" s="16">
        <v>1.2</v>
      </c>
      <c r="G135" s="16">
        <v>0.48</v>
      </c>
      <c r="H135" s="15">
        <v>1</v>
      </c>
      <c r="I135" s="18">
        <f t="shared" si="114"/>
        <v>1.2</v>
      </c>
      <c r="J135" s="18">
        <f t="shared" si="115"/>
        <v>0.48</v>
      </c>
      <c r="K135" s="16">
        <v>2128.1</v>
      </c>
      <c r="L135" s="15">
        <f t="shared" si="108"/>
        <v>3.0045338081639126</v>
      </c>
      <c r="M135">
        <f t="shared" si="109"/>
        <v>3706</v>
      </c>
      <c r="N135">
        <f t="shared" si="110"/>
        <v>10</v>
      </c>
      <c r="O135">
        <f t="shared" si="111"/>
        <v>3.9</v>
      </c>
    </row>
    <row r="136" spans="1:15">
      <c r="A136" s="15" t="s">
        <v>59</v>
      </c>
      <c r="B136" s="15">
        <v>1100</v>
      </c>
      <c r="C136" s="17">
        <v>0.14820643150000001</v>
      </c>
      <c r="D136" s="16">
        <v>0.34200000000000003</v>
      </c>
      <c r="E136" s="16">
        <v>56.5</v>
      </c>
      <c r="F136" s="16">
        <v>1.85</v>
      </c>
      <c r="G136" s="16">
        <v>0.22</v>
      </c>
      <c r="H136" s="15">
        <v>1</v>
      </c>
      <c r="I136" s="18">
        <f t="shared" si="114"/>
        <v>1.85</v>
      </c>
      <c r="J136" s="18">
        <f t="shared" si="115"/>
        <v>0.22</v>
      </c>
      <c r="K136" s="16">
        <v>2355.6999999999998</v>
      </c>
      <c r="L136" s="15">
        <f t="shared" si="108"/>
        <v>0.23864940632287501</v>
      </c>
      <c r="M136">
        <f t="shared" si="109"/>
        <v>294</v>
      </c>
      <c r="N136">
        <f t="shared" si="110"/>
        <v>1</v>
      </c>
      <c r="O136">
        <f t="shared" si="111"/>
        <v>0.1</v>
      </c>
    </row>
    <row r="137" spans="1:15">
      <c r="A137" s="15" t="s">
        <v>59</v>
      </c>
      <c r="B137" s="15">
        <v>8140</v>
      </c>
      <c r="C137" s="17">
        <v>2.0035356058999998</v>
      </c>
      <c r="D137" s="16">
        <v>0.70299999999999996</v>
      </c>
      <c r="E137" s="16">
        <v>56.5</v>
      </c>
      <c r="F137" s="16">
        <v>1.2</v>
      </c>
      <c r="G137" s="16">
        <v>0.48</v>
      </c>
      <c r="H137" s="15">
        <v>1</v>
      </c>
      <c r="I137" s="18">
        <f t="shared" si="114"/>
        <v>1.2</v>
      </c>
      <c r="J137" s="18">
        <f t="shared" si="115"/>
        <v>0.48</v>
      </c>
      <c r="K137" s="16">
        <v>4697.2</v>
      </c>
      <c r="L137" s="15">
        <f t="shared" si="108"/>
        <v>6.6316193748787526</v>
      </c>
      <c r="M137">
        <f t="shared" si="109"/>
        <v>8180</v>
      </c>
      <c r="N137">
        <f t="shared" si="110"/>
        <v>22</v>
      </c>
      <c r="O137">
        <f t="shared" si="111"/>
        <v>8.6999999999999993</v>
      </c>
    </row>
    <row r="138" spans="1:15">
      <c r="A138" s="15" t="s">
        <v>59</v>
      </c>
      <c r="B138" s="15">
        <v>1300</v>
      </c>
      <c r="C138" s="17">
        <v>2.9433173100000001E-2</v>
      </c>
      <c r="D138" s="16">
        <v>0.69199999999999995</v>
      </c>
      <c r="E138" s="16">
        <v>56.5</v>
      </c>
      <c r="F138" s="16">
        <v>2.1</v>
      </c>
      <c r="G138" s="16">
        <v>0.51600000000000001</v>
      </c>
      <c r="H138" s="15">
        <v>1</v>
      </c>
      <c r="I138" s="18">
        <f t="shared" si="114"/>
        <v>2.1</v>
      </c>
      <c r="J138" s="18">
        <f t="shared" si="115"/>
        <v>0.51600000000000001</v>
      </c>
      <c r="K138" s="16">
        <v>1105.2</v>
      </c>
      <c r="L138" s="15">
        <f t="shared" si="108"/>
        <v>9.5898183488649993E-2</v>
      </c>
      <c r="M138">
        <f t="shared" si="109"/>
        <v>118</v>
      </c>
      <c r="N138">
        <f t="shared" si="110"/>
        <v>1</v>
      </c>
      <c r="O138">
        <f t="shared" si="111"/>
        <v>0.1</v>
      </c>
    </row>
    <row r="139" spans="1:15">
      <c r="A139" s="15" t="s">
        <v>59</v>
      </c>
      <c r="B139" s="15">
        <v>8140</v>
      </c>
      <c r="C139" s="17">
        <v>0.21477900420000001</v>
      </c>
      <c r="D139" s="16">
        <v>0.70299999999999996</v>
      </c>
      <c r="E139" s="16">
        <v>56.5</v>
      </c>
      <c r="F139" s="16">
        <v>1.2</v>
      </c>
      <c r="G139" s="16">
        <v>0.48</v>
      </c>
      <c r="H139" s="15">
        <v>0</v>
      </c>
      <c r="I139" s="18">
        <f t="shared" ref="I139" si="116">F139*0.7</f>
        <v>0.84</v>
      </c>
      <c r="J139" s="18">
        <f t="shared" ref="J139" si="117">G139*0.5</f>
        <v>0.24</v>
      </c>
      <c r="K139" s="16">
        <v>503.5</v>
      </c>
      <c r="L139" s="15">
        <f t="shared" si="108"/>
        <v>0.71090955477682494</v>
      </c>
      <c r="M139">
        <f t="shared" si="109"/>
        <v>877</v>
      </c>
      <c r="N139">
        <f t="shared" si="110"/>
        <v>2</v>
      </c>
      <c r="O139">
        <f t="shared" si="111"/>
        <v>0.5</v>
      </c>
    </row>
    <row r="140" spans="1:15">
      <c r="A140" s="15" t="s">
        <v>59</v>
      </c>
      <c r="B140" s="15">
        <v>2210</v>
      </c>
      <c r="C140" s="17">
        <v>1.3345614400000001E-2</v>
      </c>
      <c r="D140" s="16">
        <v>0.26800000000000002</v>
      </c>
      <c r="E140" s="16">
        <v>56.5</v>
      </c>
      <c r="F140" s="16">
        <v>1.92</v>
      </c>
      <c r="G140" s="16">
        <v>0.50600000000000001</v>
      </c>
      <c r="H140" s="15">
        <v>1</v>
      </c>
      <c r="I140" s="18">
        <f t="shared" ref="I140:I141" si="118">F140</f>
        <v>1.92</v>
      </c>
      <c r="J140" s="18">
        <f t="shared" ref="J140:J141" si="119">G140</f>
        <v>0.50600000000000001</v>
      </c>
      <c r="K140" s="16">
        <v>30.5</v>
      </c>
      <c r="L140" s="15">
        <f t="shared" si="108"/>
        <v>1.6839941103733335E-2</v>
      </c>
      <c r="M140">
        <f t="shared" si="109"/>
        <v>21</v>
      </c>
      <c r="N140">
        <f t="shared" si="110"/>
        <v>0</v>
      </c>
      <c r="O140">
        <f t="shared" si="111"/>
        <v>0</v>
      </c>
    </row>
    <row r="141" spans="1:15">
      <c r="A141" s="15" t="s">
        <v>59</v>
      </c>
      <c r="B141" s="15">
        <v>8140</v>
      </c>
      <c r="C141" s="17">
        <v>0.31873177879999998</v>
      </c>
      <c r="D141" s="16">
        <v>0.70299999999999996</v>
      </c>
      <c r="E141" s="16">
        <v>56.5</v>
      </c>
      <c r="F141" s="16">
        <v>1.2</v>
      </c>
      <c r="G141" s="16">
        <v>0.48</v>
      </c>
      <c r="H141" s="15">
        <v>1</v>
      </c>
      <c r="I141" s="18">
        <f t="shared" si="118"/>
        <v>1.2</v>
      </c>
      <c r="J141" s="18">
        <f t="shared" si="119"/>
        <v>0.48</v>
      </c>
      <c r="K141" s="16">
        <v>747.3</v>
      </c>
      <c r="L141" s="15">
        <f t="shared" si="108"/>
        <v>1.0549889073372165</v>
      </c>
      <c r="M141">
        <f t="shared" si="109"/>
        <v>1301</v>
      </c>
      <c r="N141">
        <f t="shared" si="110"/>
        <v>3</v>
      </c>
      <c r="O141">
        <f t="shared" si="111"/>
        <v>1.4</v>
      </c>
    </row>
    <row r="142" spans="1:15">
      <c r="A142" s="15" t="s">
        <v>59</v>
      </c>
      <c r="B142" s="15">
        <v>1300</v>
      </c>
      <c r="C142" s="17">
        <v>1.2338761000000001E-3</v>
      </c>
      <c r="D142" s="16">
        <v>0.66200000000000003</v>
      </c>
      <c r="E142" s="16">
        <v>56.5</v>
      </c>
      <c r="F142" s="16">
        <v>2.1</v>
      </c>
      <c r="G142" s="16">
        <v>0.51600000000000001</v>
      </c>
      <c r="H142" s="15">
        <v>0</v>
      </c>
      <c r="I142" s="18">
        <f t="shared" ref="I142:I143" si="120">F142*0.7</f>
        <v>1.47</v>
      </c>
      <c r="J142" s="18">
        <f t="shared" ref="J142:J143" si="121">G142*0.5</f>
        <v>0.25800000000000001</v>
      </c>
      <c r="K142" s="16">
        <v>2.7</v>
      </c>
      <c r="L142" s="15">
        <f t="shared" si="108"/>
        <v>3.8458889806916668E-3</v>
      </c>
      <c r="M142">
        <f t="shared" si="109"/>
        <v>5</v>
      </c>
      <c r="N142">
        <f t="shared" si="110"/>
        <v>0</v>
      </c>
      <c r="O142">
        <f t="shared" si="111"/>
        <v>0</v>
      </c>
    </row>
    <row r="143" spans="1:15">
      <c r="A143" s="15" t="s">
        <v>59</v>
      </c>
      <c r="B143" s="15">
        <v>8140</v>
      </c>
      <c r="C143" s="17">
        <v>0.21133442020000001</v>
      </c>
      <c r="D143" s="16">
        <v>0.70299999999999996</v>
      </c>
      <c r="E143" s="16">
        <v>56.5</v>
      </c>
      <c r="F143" s="16">
        <v>1.2</v>
      </c>
      <c r="G143" s="16">
        <v>0.48</v>
      </c>
      <c r="H143" s="15">
        <v>0</v>
      </c>
      <c r="I143" s="18">
        <f t="shared" si="120"/>
        <v>0.84</v>
      </c>
      <c r="J143" s="18">
        <f t="shared" si="121"/>
        <v>0.24</v>
      </c>
      <c r="K143" s="16">
        <v>495.5</v>
      </c>
      <c r="L143" s="15">
        <f t="shared" si="108"/>
        <v>0.69950812526115824</v>
      </c>
      <c r="M143">
        <f t="shared" si="109"/>
        <v>863</v>
      </c>
      <c r="N143">
        <f t="shared" si="110"/>
        <v>2</v>
      </c>
      <c r="O143">
        <f t="shared" si="111"/>
        <v>0.5</v>
      </c>
    </row>
    <row r="144" spans="1:15">
      <c r="A144" s="15" t="s">
        <v>59</v>
      </c>
      <c r="B144" s="15">
        <v>2210</v>
      </c>
      <c r="C144" s="17">
        <v>1.3630575400000001E-2</v>
      </c>
      <c r="D144" s="16">
        <v>0.26800000000000002</v>
      </c>
      <c r="E144" s="16">
        <v>56.5</v>
      </c>
      <c r="F144" s="16">
        <v>1.92</v>
      </c>
      <c r="G144" s="16">
        <v>0.50600000000000001</v>
      </c>
      <c r="H144" s="15">
        <v>1</v>
      </c>
      <c r="I144" s="18">
        <f t="shared" ref="I144:I145" si="122">F144</f>
        <v>1.92</v>
      </c>
      <c r="J144" s="18">
        <f t="shared" ref="J144:J145" si="123">G144</f>
        <v>0.50600000000000001</v>
      </c>
      <c r="K144" s="16">
        <v>34.299999999999997</v>
      </c>
      <c r="L144" s="15">
        <f t="shared" si="108"/>
        <v>1.7199514392233335E-2</v>
      </c>
      <c r="M144">
        <f t="shared" si="109"/>
        <v>21</v>
      </c>
      <c r="N144">
        <f t="shared" si="110"/>
        <v>0</v>
      </c>
      <c r="O144">
        <f t="shared" si="111"/>
        <v>0</v>
      </c>
    </row>
    <row r="145" spans="1:15">
      <c r="A145" s="15" t="s">
        <v>59</v>
      </c>
      <c r="B145" s="15">
        <v>8140</v>
      </c>
      <c r="C145" s="17">
        <v>0.32573257059999999</v>
      </c>
      <c r="D145" s="16">
        <v>0.70299999999999996</v>
      </c>
      <c r="E145" s="16">
        <v>56.5</v>
      </c>
      <c r="F145" s="16">
        <v>1.2</v>
      </c>
      <c r="G145" s="16">
        <v>0.48</v>
      </c>
      <c r="H145" s="15">
        <v>1</v>
      </c>
      <c r="I145" s="18">
        <f t="shared" si="122"/>
        <v>1.2</v>
      </c>
      <c r="J145" s="18">
        <f t="shared" si="123"/>
        <v>0.48</v>
      </c>
      <c r="K145" s="16">
        <v>763.7</v>
      </c>
      <c r="L145" s="15">
        <f t="shared" si="108"/>
        <v>1.0781612364955582</v>
      </c>
      <c r="M145">
        <f t="shared" si="109"/>
        <v>1330</v>
      </c>
      <c r="N145">
        <f t="shared" si="110"/>
        <v>4</v>
      </c>
      <c r="O145">
        <f t="shared" si="111"/>
        <v>1.4</v>
      </c>
    </row>
    <row r="146" spans="1:15">
      <c r="A146" s="15" t="s">
        <v>59</v>
      </c>
      <c r="B146" s="15">
        <v>1300</v>
      </c>
      <c r="C146" s="17">
        <v>4.5908249999999999E-4</v>
      </c>
      <c r="D146" s="16">
        <v>0.66200000000000003</v>
      </c>
      <c r="E146" s="16">
        <v>56.5</v>
      </c>
      <c r="F146" s="16">
        <v>2.1</v>
      </c>
      <c r="G146" s="16">
        <v>0.51600000000000001</v>
      </c>
      <c r="H146" s="15">
        <v>0</v>
      </c>
      <c r="I146" s="18">
        <f t="shared" ref="I146:I147" si="124">F146*0.7</f>
        <v>1.47</v>
      </c>
      <c r="J146" s="18">
        <f t="shared" ref="J146:J147" si="125">G146*0.5</f>
        <v>0.25800000000000001</v>
      </c>
      <c r="K146" s="16">
        <v>1</v>
      </c>
      <c r="L146" s="15">
        <f t="shared" si="108"/>
        <v>1.4309218956250001E-3</v>
      </c>
      <c r="M146">
        <f t="shared" si="109"/>
        <v>2</v>
      </c>
      <c r="N146">
        <f t="shared" si="110"/>
        <v>0</v>
      </c>
      <c r="O146">
        <f t="shared" si="111"/>
        <v>0</v>
      </c>
    </row>
    <row r="147" spans="1:15">
      <c r="A147" s="15" t="s">
        <v>59</v>
      </c>
      <c r="B147" s="15">
        <v>8140</v>
      </c>
      <c r="C147" s="17">
        <v>0.14654499239999999</v>
      </c>
      <c r="D147" s="16">
        <v>0.70299999999999996</v>
      </c>
      <c r="E147" s="16">
        <v>56.5</v>
      </c>
      <c r="F147" s="16">
        <v>1.2</v>
      </c>
      <c r="G147" s="16">
        <v>0.48</v>
      </c>
      <c r="H147" s="15">
        <v>0</v>
      </c>
      <c r="I147" s="18">
        <f t="shared" si="124"/>
        <v>0.84</v>
      </c>
      <c r="J147" s="18">
        <f t="shared" si="125"/>
        <v>0.24</v>
      </c>
      <c r="K147" s="16">
        <v>343.6</v>
      </c>
      <c r="L147" s="15">
        <f t="shared" si="108"/>
        <v>0.48505781880264992</v>
      </c>
      <c r="M147">
        <f t="shared" si="109"/>
        <v>598</v>
      </c>
      <c r="N147">
        <f t="shared" si="110"/>
        <v>1</v>
      </c>
      <c r="O147">
        <f t="shared" si="111"/>
        <v>0.3</v>
      </c>
    </row>
    <row r="148" spans="1:15">
      <c r="A148" s="15" t="s">
        <v>59</v>
      </c>
      <c r="B148" s="15">
        <v>2210</v>
      </c>
      <c r="C148" s="17">
        <v>3.4700235000000003E-2</v>
      </c>
      <c r="D148" s="16">
        <v>0.26800000000000002</v>
      </c>
      <c r="E148" s="16">
        <v>56.5</v>
      </c>
      <c r="F148" s="16">
        <v>1.92</v>
      </c>
      <c r="G148" s="16">
        <v>0.50600000000000001</v>
      </c>
      <c r="H148" s="15">
        <v>1</v>
      </c>
      <c r="I148" s="18">
        <f>F148</f>
        <v>1.92</v>
      </c>
      <c r="J148" s="18">
        <f>G148</f>
        <v>0.50600000000000001</v>
      </c>
      <c r="K148" s="16">
        <v>92.6</v>
      </c>
      <c r="L148" s="15">
        <f t="shared" si="108"/>
        <v>4.3785913197500005E-2</v>
      </c>
      <c r="M148">
        <f t="shared" si="109"/>
        <v>54</v>
      </c>
      <c r="N148">
        <f t="shared" si="110"/>
        <v>0</v>
      </c>
      <c r="O148">
        <f t="shared" si="111"/>
        <v>0.1</v>
      </c>
    </row>
    <row r="149" spans="1:15">
      <c r="A149" s="15" t="s">
        <v>59</v>
      </c>
      <c r="B149" s="15">
        <v>8140</v>
      </c>
      <c r="C149" s="17">
        <v>0.20629034639999999</v>
      </c>
      <c r="D149" s="16">
        <v>0.70299999999999996</v>
      </c>
      <c r="E149" s="16">
        <v>56.5</v>
      </c>
      <c r="F149" s="16">
        <v>1.2</v>
      </c>
      <c r="G149" s="16">
        <v>0.48</v>
      </c>
      <c r="H149" s="15">
        <v>0</v>
      </c>
      <c r="I149" s="18">
        <f t="shared" ref="I149" si="126">F149*0.7</f>
        <v>0.84</v>
      </c>
      <c r="J149" s="18">
        <f t="shared" ref="J149" si="127">G149*0.5</f>
        <v>0.24</v>
      </c>
      <c r="K149" s="16">
        <v>483.6</v>
      </c>
      <c r="L149" s="15">
        <f t="shared" si="108"/>
        <v>0.68281245115290001</v>
      </c>
      <c r="M149">
        <f t="shared" si="109"/>
        <v>842</v>
      </c>
      <c r="N149">
        <f t="shared" si="110"/>
        <v>2</v>
      </c>
      <c r="O149">
        <f t="shared" si="111"/>
        <v>0.4</v>
      </c>
    </row>
    <row r="150" spans="1:15">
      <c r="A150" s="15" t="s">
        <v>59</v>
      </c>
      <c r="B150" s="15">
        <v>2210</v>
      </c>
      <c r="C150" s="17">
        <v>1.4849781100000001E-2</v>
      </c>
      <c r="D150" s="16">
        <v>0.26800000000000002</v>
      </c>
      <c r="E150" s="16">
        <v>56.5</v>
      </c>
      <c r="F150" s="16">
        <v>1.92</v>
      </c>
      <c r="G150" s="16">
        <v>0.50600000000000001</v>
      </c>
      <c r="H150" s="15">
        <v>1</v>
      </c>
      <c r="I150" s="18">
        <f>F150</f>
        <v>1.92</v>
      </c>
      <c r="J150" s="18">
        <f>G150</f>
        <v>0.50600000000000001</v>
      </c>
      <c r="K150" s="16">
        <v>39.200000000000003</v>
      </c>
      <c r="L150" s="15">
        <f t="shared" si="108"/>
        <v>1.8737948784683336E-2</v>
      </c>
      <c r="M150">
        <f t="shared" si="109"/>
        <v>23</v>
      </c>
      <c r="N150">
        <f t="shared" si="110"/>
        <v>0</v>
      </c>
      <c r="O150">
        <f t="shared" si="111"/>
        <v>0</v>
      </c>
    </row>
    <row r="151" spans="1:15">
      <c r="A151" s="15" t="s">
        <v>59</v>
      </c>
      <c r="B151" s="15">
        <v>8140</v>
      </c>
      <c r="C151" s="17">
        <v>0.19915093789999999</v>
      </c>
      <c r="D151" s="16">
        <v>0.70299999999999996</v>
      </c>
      <c r="E151" s="16">
        <v>56.5</v>
      </c>
      <c r="F151" s="16">
        <v>1.2</v>
      </c>
      <c r="G151" s="16">
        <v>0.48</v>
      </c>
      <c r="H151" s="15">
        <v>0</v>
      </c>
      <c r="I151" s="18">
        <f t="shared" ref="I151" si="128">F151*0.7</f>
        <v>0.84</v>
      </c>
      <c r="J151" s="18">
        <f t="shared" ref="J151" si="129">G151*0.5</f>
        <v>0.24</v>
      </c>
      <c r="K151" s="16">
        <v>466.9</v>
      </c>
      <c r="L151" s="15">
        <f t="shared" si="108"/>
        <v>0.65918130649325402</v>
      </c>
      <c r="M151">
        <f t="shared" si="109"/>
        <v>813</v>
      </c>
      <c r="N151">
        <f t="shared" si="110"/>
        <v>2</v>
      </c>
      <c r="O151">
        <f t="shared" si="111"/>
        <v>0.4</v>
      </c>
    </row>
    <row r="152" spans="1:15">
      <c r="A152" s="15" t="s">
        <v>59</v>
      </c>
      <c r="B152" s="15">
        <v>2210</v>
      </c>
      <c r="C152" s="17">
        <v>1.7399554099999999E-2</v>
      </c>
      <c r="D152" s="16">
        <v>0.26800000000000002</v>
      </c>
      <c r="E152" s="16">
        <v>56.5</v>
      </c>
      <c r="F152" s="16">
        <v>1.92</v>
      </c>
      <c r="G152" s="16">
        <v>0.50600000000000001</v>
      </c>
      <c r="H152" s="15">
        <v>1</v>
      </c>
      <c r="I152" s="18">
        <f>F152</f>
        <v>1.92</v>
      </c>
      <c r="J152" s="18">
        <f>G152</f>
        <v>0.50600000000000001</v>
      </c>
      <c r="K152" s="16">
        <v>45.6</v>
      </c>
      <c r="L152" s="15">
        <f t="shared" si="108"/>
        <v>2.1955337348516665E-2</v>
      </c>
      <c r="M152">
        <f t="shared" si="109"/>
        <v>27</v>
      </c>
      <c r="N152">
        <f t="shared" si="110"/>
        <v>0</v>
      </c>
      <c r="O152">
        <f t="shared" si="111"/>
        <v>0</v>
      </c>
    </row>
    <row r="153" spans="1:15">
      <c r="A153" s="15" t="s">
        <v>59</v>
      </c>
      <c r="B153" s="15">
        <v>8140</v>
      </c>
      <c r="C153" s="17">
        <v>0.19143490560000001</v>
      </c>
      <c r="D153" s="16">
        <v>0.70299999999999996</v>
      </c>
      <c r="E153" s="16">
        <v>56.5</v>
      </c>
      <c r="F153" s="16">
        <v>1.2</v>
      </c>
      <c r="G153" s="16">
        <v>0.48</v>
      </c>
      <c r="H153" s="15">
        <v>0</v>
      </c>
      <c r="I153" s="18">
        <f t="shared" ref="I153" si="130">F153*0.7</f>
        <v>0.84</v>
      </c>
      <c r="J153" s="18">
        <f t="shared" ref="J153" si="131">G153*0.5</f>
        <v>0.24</v>
      </c>
      <c r="K153" s="16">
        <v>448.8</v>
      </c>
      <c r="L153" s="15">
        <f t="shared" si="108"/>
        <v>0.63364156108159997</v>
      </c>
      <c r="M153">
        <f t="shared" si="109"/>
        <v>782</v>
      </c>
      <c r="N153">
        <f t="shared" si="110"/>
        <v>1</v>
      </c>
      <c r="O153">
        <f t="shared" si="111"/>
        <v>0.4</v>
      </c>
    </row>
    <row r="154" spans="1:15">
      <c r="A154" s="15" t="s">
        <v>59</v>
      </c>
      <c r="B154" s="15">
        <v>2210</v>
      </c>
      <c r="C154" s="17">
        <v>2.0087287400000001E-2</v>
      </c>
      <c r="D154" s="16">
        <v>0.26800000000000002</v>
      </c>
      <c r="E154" s="16">
        <v>56.5</v>
      </c>
      <c r="F154" s="16">
        <v>1.92</v>
      </c>
      <c r="G154" s="16">
        <v>0.50600000000000001</v>
      </c>
      <c r="H154" s="15">
        <v>1</v>
      </c>
      <c r="I154" s="18">
        <f>F154</f>
        <v>1.92</v>
      </c>
      <c r="J154" s="18">
        <f>G154</f>
        <v>0.50600000000000001</v>
      </c>
      <c r="K154" s="16">
        <v>52.5</v>
      </c>
      <c r="L154" s="15">
        <f t="shared" si="108"/>
        <v>2.5346808817566669E-2</v>
      </c>
      <c r="M154">
        <f t="shared" si="109"/>
        <v>31</v>
      </c>
      <c r="N154">
        <f t="shared" si="110"/>
        <v>0</v>
      </c>
      <c r="O154">
        <f t="shared" si="111"/>
        <v>0</v>
      </c>
    </row>
    <row r="155" spans="1:15">
      <c r="A155" s="15" t="s">
        <v>59</v>
      </c>
      <c r="B155" s="15">
        <v>8140</v>
      </c>
      <c r="C155" s="17">
        <v>0.18336167489999999</v>
      </c>
      <c r="D155" s="16">
        <v>0.70299999999999996</v>
      </c>
      <c r="E155" s="16">
        <v>56.5</v>
      </c>
      <c r="F155" s="16">
        <v>1.2</v>
      </c>
      <c r="G155" s="16">
        <v>0.48</v>
      </c>
      <c r="H155" s="15">
        <v>0</v>
      </c>
      <c r="I155" s="18">
        <f t="shared" ref="I155" si="132">F155*0.7</f>
        <v>0.84</v>
      </c>
      <c r="J155" s="18">
        <f t="shared" ref="J155" si="133">G155*0.5</f>
        <v>0.24</v>
      </c>
      <c r="K155" s="16">
        <v>429.9</v>
      </c>
      <c r="L155" s="15">
        <f t="shared" si="108"/>
        <v>0.60691950384921245</v>
      </c>
      <c r="M155">
        <f t="shared" si="109"/>
        <v>749</v>
      </c>
      <c r="N155">
        <f t="shared" si="110"/>
        <v>1</v>
      </c>
      <c r="O155">
        <f t="shared" si="111"/>
        <v>0.4</v>
      </c>
    </row>
    <row r="156" spans="1:15">
      <c r="A156" s="15" t="s">
        <v>59</v>
      </c>
      <c r="B156" s="15">
        <v>2210</v>
      </c>
      <c r="C156" s="17">
        <v>2.2771004300000001E-2</v>
      </c>
      <c r="D156" s="16">
        <v>0.26800000000000002</v>
      </c>
      <c r="E156" s="16">
        <v>56.5</v>
      </c>
      <c r="F156" s="16">
        <v>1.92</v>
      </c>
      <c r="G156" s="16">
        <v>0.50600000000000001</v>
      </c>
      <c r="H156" s="15">
        <v>1</v>
      </c>
      <c r="I156" s="18">
        <f>F156</f>
        <v>1.92</v>
      </c>
      <c r="J156" s="18">
        <f>G156</f>
        <v>0.50600000000000001</v>
      </c>
      <c r="K156" s="16">
        <v>59.7</v>
      </c>
      <c r="L156" s="15">
        <f t="shared" si="108"/>
        <v>2.873321225921667E-2</v>
      </c>
      <c r="M156">
        <f t="shared" si="109"/>
        <v>35</v>
      </c>
      <c r="N156">
        <f t="shared" si="110"/>
        <v>0</v>
      </c>
      <c r="O156">
        <f t="shared" si="111"/>
        <v>0</v>
      </c>
    </row>
    <row r="157" spans="1:15">
      <c r="A157" s="15" t="s">
        <v>59</v>
      </c>
      <c r="B157" s="15">
        <v>8140</v>
      </c>
      <c r="C157" s="17">
        <v>0.17526294319999999</v>
      </c>
      <c r="D157" s="16">
        <v>0.70299999999999996</v>
      </c>
      <c r="E157" s="16">
        <v>56.5</v>
      </c>
      <c r="F157" s="16">
        <v>1.2</v>
      </c>
      <c r="G157" s="16">
        <v>0.48</v>
      </c>
      <c r="H157" s="15">
        <v>0</v>
      </c>
      <c r="I157" s="18">
        <f t="shared" ref="I157" si="134">F157*0.7</f>
        <v>0.84</v>
      </c>
      <c r="J157" s="18">
        <f t="shared" ref="J157" si="135">G157*0.5</f>
        <v>0.24</v>
      </c>
      <c r="K157" s="16">
        <v>410.9</v>
      </c>
      <c r="L157" s="15">
        <f t="shared" si="108"/>
        <v>0.58011303936936665</v>
      </c>
      <c r="M157">
        <f t="shared" si="109"/>
        <v>716</v>
      </c>
      <c r="N157">
        <f t="shared" si="110"/>
        <v>1</v>
      </c>
      <c r="O157">
        <f t="shared" si="111"/>
        <v>0.4</v>
      </c>
    </row>
    <row r="158" spans="1:15">
      <c r="A158" s="15" t="s">
        <v>59</v>
      </c>
      <c r="B158" s="15">
        <v>2210</v>
      </c>
      <c r="C158" s="17">
        <v>2.5109227200000001E-2</v>
      </c>
      <c r="D158" s="16">
        <v>0.26800000000000002</v>
      </c>
      <c r="E158" s="16">
        <v>56.5</v>
      </c>
      <c r="F158" s="16">
        <v>1.92</v>
      </c>
      <c r="G158" s="16">
        <v>0.50600000000000001</v>
      </c>
      <c r="H158" s="15">
        <v>1</v>
      </c>
      <c r="I158" s="18">
        <f>F158</f>
        <v>1.92</v>
      </c>
      <c r="J158" s="18">
        <f>G158</f>
        <v>0.50600000000000001</v>
      </c>
      <c r="K158" s="16">
        <v>66.900000000000006</v>
      </c>
      <c r="L158" s="15">
        <f t="shared" si="108"/>
        <v>3.1683659855200004E-2</v>
      </c>
      <c r="M158">
        <f t="shared" si="109"/>
        <v>39</v>
      </c>
      <c r="N158">
        <f t="shared" si="110"/>
        <v>0</v>
      </c>
      <c r="O158">
        <f t="shared" si="111"/>
        <v>0</v>
      </c>
    </row>
    <row r="159" spans="1:15">
      <c r="A159" s="15" t="s">
        <v>59</v>
      </c>
      <c r="B159" s="15">
        <v>8140</v>
      </c>
      <c r="C159" s="17">
        <v>0.16716302350000001</v>
      </c>
      <c r="D159" s="16">
        <v>0.70299999999999996</v>
      </c>
      <c r="E159" s="16">
        <v>56.5</v>
      </c>
      <c r="F159" s="16">
        <v>1.2</v>
      </c>
      <c r="G159" s="16">
        <v>0.48</v>
      </c>
      <c r="H159" s="15">
        <v>0</v>
      </c>
      <c r="I159" s="18">
        <f t="shared" ref="I159" si="136">F159*0.7</f>
        <v>0.84</v>
      </c>
      <c r="J159" s="18">
        <f t="shared" ref="J159" si="137">G159*0.5</f>
        <v>0.24</v>
      </c>
      <c r="K159" s="16">
        <v>391.9</v>
      </c>
      <c r="L159" s="15">
        <f t="shared" si="108"/>
        <v>0.55330264265902074</v>
      </c>
      <c r="M159">
        <f t="shared" si="109"/>
        <v>682</v>
      </c>
      <c r="N159">
        <f t="shared" si="110"/>
        <v>1</v>
      </c>
      <c r="O159">
        <f t="shared" si="111"/>
        <v>0.4</v>
      </c>
    </row>
    <row r="160" spans="1:15">
      <c r="A160" s="15" t="s">
        <v>59</v>
      </c>
      <c r="B160" s="15">
        <v>2210</v>
      </c>
      <c r="C160" s="17">
        <v>2.7100519399999998E-2</v>
      </c>
      <c r="D160" s="16">
        <v>0.26800000000000002</v>
      </c>
      <c r="E160" s="16">
        <v>56.5</v>
      </c>
      <c r="F160" s="16">
        <v>1.92</v>
      </c>
      <c r="G160" s="16">
        <v>0.50600000000000001</v>
      </c>
      <c r="H160" s="15">
        <v>1</v>
      </c>
      <c r="I160" s="18">
        <f>F160</f>
        <v>1.92</v>
      </c>
      <c r="J160" s="18">
        <f>G160</f>
        <v>0.50600000000000001</v>
      </c>
      <c r="K160" s="16">
        <v>74.2</v>
      </c>
      <c r="L160" s="15">
        <f t="shared" si="108"/>
        <v>3.4196338729566671E-2</v>
      </c>
      <c r="M160">
        <f t="shared" si="109"/>
        <v>42</v>
      </c>
      <c r="N160">
        <f t="shared" si="110"/>
        <v>0</v>
      </c>
      <c r="O160">
        <f t="shared" si="111"/>
        <v>0</v>
      </c>
    </row>
    <row r="161" spans="1:15">
      <c r="A161" s="15" t="s">
        <v>59</v>
      </c>
      <c r="B161" s="15">
        <v>8140</v>
      </c>
      <c r="C161" s="17">
        <v>0.15751210390000001</v>
      </c>
      <c r="D161" s="16">
        <v>0.70299999999999996</v>
      </c>
      <c r="E161" s="16">
        <v>56.5</v>
      </c>
      <c r="F161" s="16">
        <v>1.2</v>
      </c>
      <c r="G161" s="16">
        <v>0.48</v>
      </c>
      <c r="H161" s="15">
        <v>0</v>
      </c>
      <c r="I161" s="18">
        <f t="shared" ref="I161" si="138">F161*0.7</f>
        <v>0.84</v>
      </c>
      <c r="J161" s="18">
        <f t="shared" ref="J161" si="139">G161*0.5</f>
        <v>0.24</v>
      </c>
      <c r="K161" s="16">
        <v>369.3</v>
      </c>
      <c r="L161" s="15">
        <f t="shared" si="108"/>
        <v>0.52135850090467084</v>
      </c>
      <c r="M161">
        <f t="shared" si="109"/>
        <v>643</v>
      </c>
      <c r="N161">
        <f t="shared" si="110"/>
        <v>1</v>
      </c>
      <c r="O161">
        <f t="shared" si="111"/>
        <v>0.3</v>
      </c>
    </row>
    <row r="162" spans="1:15">
      <c r="A162" s="15" t="s">
        <v>59</v>
      </c>
      <c r="B162" s="15">
        <v>2210</v>
      </c>
      <c r="C162" s="17">
        <v>3.0291934499999999E-2</v>
      </c>
      <c r="D162" s="16">
        <v>0.26800000000000002</v>
      </c>
      <c r="E162" s="16">
        <v>56.5</v>
      </c>
      <c r="F162" s="16">
        <v>1.92</v>
      </c>
      <c r="G162" s="16">
        <v>0.50600000000000001</v>
      </c>
      <c r="H162" s="15">
        <v>1</v>
      </c>
      <c r="I162" s="18">
        <f t="shared" ref="I162:I163" si="140">F162</f>
        <v>1.92</v>
      </c>
      <c r="J162" s="18">
        <f t="shared" ref="J162:J163" si="141">G162</f>
        <v>0.50600000000000001</v>
      </c>
      <c r="K162" s="16">
        <v>82.8</v>
      </c>
      <c r="L162" s="15">
        <f t="shared" si="108"/>
        <v>3.8223372683250004E-2</v>
      </c>
      <c r="M162">
        <f t="shared" si="109"/>
        <v>47</v>
      </c>
      <c r="N162">
        <f t="shared" si="110"/>
        <v>0</v>
      </c>
      <c r="O162">
        <f t="shared" si="111"/>
        <v>0.1</v>
      </c>
    </row>
    <row r="163" spans="1:15">
      <c r="A163" s="15" t="s">
        <v>59</v>
      </c>
      <c r="B163" s="15">
        <v>1400</v>
      </c>
      <c r="C163" s="17">
        <v>0.1235024809</v>
      </c>
      <c r="D163" s="16">
        <v>0.88700000000000001</v>
      </c>
      <c r="E163" s="16">
        <v>56.5</v>
      </c>
      <c r="F163" s="16">
        <v>1.93</v>
      </c>
      <c r="G163" s="16">
        <v>0.497</v>
      </c>
      <c r="H163" s="15">
        <v>1</v>
      </c>
      <c r="I163" s="18">
        <f t="shared" si="140"/>
        <v>1.93</v>
      </c>
      <c r="J163" s="18">
        <f t="shared" si="141"/>
        <v>0.497</v>
      </c>
      <c r="K163" s="16">
        <v>3962.3</v>
      </c>
      <c r="L163" s="15">
        <f t="shared" si="108"/>
        <v>0.5157823817953292</v>
      </c>
      <c r="M163">
        <f t="shared" si="109"/>
        <v>636</v>
      </c>
      <c r="N163">
        <f t="shared" si="110"/>
        <v>3</v>
      </c>
      <c r="O163">
        <f t="shared" si="111"/>
        <v>0.7</v>
      </c>
    </row>
    <row r="164" spans="1:15">
      <c r="A164" s="15" t="s">
        <v>59</v>
      </c>
      <c r="B164" s="15">
        <v>8140</v>
      </c>
      <c r="C164" s="17">
        <v>0.13556584420000001</v>
      </c>
      <c r="D164" s="16">
        <v>0.70299999999999996</v>
      </c>
      <c r="E164" s="16">
        <v>56.5</v>
      </c>
      <c r="F164" s="16">
        <v>1.2</v>
      </c>
      <c r="G164" s="16">
        <v>0.48</v>
      </c>
      <c r="H164" s="15">
        <v>0</v>
      </c>
      <c r="I164" s="18">
        <f t="shared" ref="I164" si="142">F164*0.7</f>
        <v>0.84</v>
      </c>
      <c r="J164" s="18">
        <f t="shared" ref="J164" si="143">G164*0.5</f>
        <v>0.24</v>
      </c>
      <c r="K164" s="16">
        <v>317.8</v>
      </c>
      <c r="L164" s="15">
        <f t="shared" si="108"/>
        <v>0.44871729572515834</v>
      </c>
      <c r="M164">
        <f t="shared" si="109"/>
        <v>553</v>
      </c>
      <c r="N164">
        <f t="shared" si="110"/>
        <v>1</v>
      </c>
      <c r="O164">
        <f t="shared" si="111"/>
        <v>0.3</v>
      </c>
    </row>
    <row r="165" spans="1:15">
      <c r="A165" s="15" t="s">
        <v>59</v>
      </c>
      <c r="B165" s="15">
        <v>2210</v>
      </c>
      <c r="C165" s="17">
        <v>3.9083507500000003E-2</v>
      </c>
      <c r="D165" s="16">
        <v>0.26800000000000002</v>
      </c>
      <c r="E165" s="16">
        <v>56.5</v>
      </c>
      <c r="F165" s="16">
        <v>1.92</v>
      </c>
      <c r="G165" s="16">
        <v>0.50600000000000001</v>
      </c>
      <c r="H165" s="15">
        <v>1</v>
      </c>
      <c r="I165" s="18">
        <f t="shared" ref="I165:I166" si="144">F165</f>
        <v>1.92</v>
      </c>
      <c r="J165" s="18">
        <f t="shared" ref="J165:J166" si="145">G165</f>
        <v>0.50600000000000001</v>
      </c>
      <c r="K165" s="16">
        <v>102.4</v>
      </c>
      <c r="L165" s="15">
        <f t="shared" si="108"/>
        <v>4.9316872547083342E-2</v>
      </c>
      <c r="M165">
        <f t="shared" si="109"/>
        <v>61</v>
      </c>
      <c r="N165">
        <f t="shared" si="110"/>
        <v>0</v>
      </c>
      <c r="O165">
        <f t="shared" si="111"/>
        <v>0.1</v>
      </c>
    </row>
    <row r="166" spans="1:15">
      <c r="A166" s="15" t="s">
        <v>59</v>
      </c>
      <c r="B166" s="15">
        <v>1100</v>
      </c>
      <c r="C166" s="17">
        <v>0.1566856969</v>
      </c>
      <c r="D166" s="16">
        <v>0.34200000000000003</v>
      </c>
      <c r="E166" s="16">
        <v>56.5</v>
      </c>
      <c r="F166" s="16">
        <v>1.85</v>
      </c>
      <c r="G166" s="16">
        <v>0.22</v>
      </c>
      <c r="H166" s="15">
        <v>1</v>
      </c>
      <c r="I166" s="18">
        <f t="shared" si="144"/>
        <v>1.85</v>
      </c>
      <c r="J166" s="18">
        <f t="shared" si="145"/>
        <v>0.22</v>
      </c>
      <c r="K166" s="16">
        <v>3458.2</v>
      </c>
      <c r="L166" s="15">
        <f t="shared" si="108"/>
        <v>0.25230314343322502</v>
      </c>
      <c r="M166">
        <f t="shared" si="109"/>
        <v>311</v>
      </c>
      <c r="N166">
        <f t="shared" si="110"/>
        <v>1</v>
      </c>
      <c r="O166">
        <f t="shared" si="111"/>
        <v>0.2</v>
      </c>
    </row>
    <row r="167" spans="1:15">
      <c r="A167" s="15" t="s">
        <v>59</v>
      </c>
      <c r="B167" s="15">
        <v>8140</v>
      </c>
      <c r="C167" s="17">
        <v>0.22442509799999999</v>
      </c>
      <c r="D167" s="16">
        <v>0.70299999999999996</v>
      </c>
      <c r="E167" s="16">
        <v>56.5</v>
      </c>
      <c r="F167" s="16">
        <v>1.2</v>
      </c>
      <c r="G167" s="16">
        <v>0.48</v>
      </c>
      <c r="H167" s="15">
        <v>0</v>
      </c>
      <c r="I167" s="18">
        <f t="shared" ref="I167" si="146">F167*0.7</f>
        <v>0.84</v>
      </c>
      <c r="J167" s="18">
        <f t="shared" ref="J167" si="147">G167*0.5</f>
        <v>0.24</v>
      </c>
      <c r="K167" s="16">
        <v>526.20000000000005</v>
      </c>
      <c r="L167" s="15">
        <f t="shared" si="108"/>
        <v>0.74283772333424991</v>
      </c>
      <c r="M167">
        <f t="shared" si="109"/>
        <v>916</v>
      </c>
      <c r="N167">
        <f t="shared" si="110"/>
        <v>2</v>
      </c>
      <c r="O167">
        <f t="shared" si="111"/>
        <v>0.5</v>
      </c>
    </row>
    <row r="168" spans="1:15">
      <c r="A168" s="15" t="s">
        <v>59</v>
      </c>
      <c r="B168" s="15">
        <v>2210</v>
      </c>
      <c r="C168" s="17">
        <v>1.6246857900000002E-2</v>
      </c>
      <c r="D168" s="16">
        <v>0.26800000000000002</v>
      </c>
      <c r="E168" s="16">
        <v>56.5</v>
      </c>
      <c r="F168" s="16">
        <v>1.92</v>
      </c>
      <c r="G168" s="16">
        <v>0.50600000000000001</v>
      </c>
      <c r="H168" s="15">
        <v>1</v>
      </c>
      <c r="I168" s="18">
        <f t="shared" ref="I168:I170" si="148">F168</f>
        <v>1.92</v>
      </c>
      <c r="J168" s="18">
        <f t="shared" ref="J168:J170" si="149">G168</f>
        <v>0.50600000000000001</v>
      </c>
      <c r="K168" s="16">
        <v>16.2</v>
      </c>
      <c r="L168" s="15">
        <f t="shared" si="108"/>
        <v>2.0500826860150003E-2</v>
      </c>
      <c r="M168">
        <f t="shared" si="109"/>
        <v>25</v>
      </c>
      <c r="N168">
        <f t="shared" si="110"/>
        <v>0</v>
      </c>
      <c r="O168">
        <f t="shared" si="111"/>
        <v>0</v>
      </c>
    </row>
    <row r="169" spans="1:15">
      <c r="A169" s="15" t="s">
        <v>59</v>
      </c>
      <c r="B169" s="15">
        <v>8140</v>
      </c>
      <c r="C169" s="17">
        <v>0.30373862829999998</v>
      </c>
      <c r="D169" s="16">
        <v>0.70299999999999996</v>
      </c>
      <c r="E169" s="16">
        <v>56.5</v>
      </c>
      <c r="F169" s="16">
        <v>1.2</v>
      </c>
      <c r="G169" s="16">
        <v>0.48</v>
      </c>
      <c r="H169" s="15">
        <v>1</v>
      </c>
      <c r="I169" s="18">
        <f t="shared" si="148"/>
        <v>1.2</v>
      </c>
      <c r="J169" s="18">
        <f t="shared" si="149"/>
        <v>0.48</v>
      </c>
      <c r="K169" s="16">
        <v>712.1</v>
      </c>
      <c r="L169" s="15">
        <f t="shared" si="108"/>
        <v>1.0053622038968206</v>
      </c>
      <c r="M169">
        <f t="shared" si="109"/>
        <v>1240</v>
      </c>
      <c r="N169">
        <f t="shared" si="110"/>
        <v>3</v>
      </c>
      <c r="O169">
        <f t="shared" si="111"/>
        <v>1.3</v>
      </c>
    </row>
    <row r="170" spans="1:15">
      <c r="A170" s="15" t="s">
        <v>59</v>
      </c>
      <c r="B170" s="15">
        <v>4340</v>
      </c>
      <c r="C170" s="17">
        <v>0.25494908080000001</v>
      </c>
      <c r="D170" s="16">
        <v>0.41299999999999998</v>
      </c>
      <c r="E170" s="16">
        <v>56.5</v>
      </c>
      <c r="F170" s="16">
        <v>0.7</v>
      </c>
      <c r="G170" s="16">
        <v>0.09</v>
      </c>
      <c r="H170" s="15">
        <v>1</v>
      </c>
      <c r="I170" s="18">
        <f t="shared" si="148"/>
        <v>0.7</v>
      </c>
      <c r="J170" s="18">
        <f t="shared" si="149"/>
        <v>0.09</v>
      </c>
      <c r="K170" s="16">
        <v>18760.2</v>
      </c>
      <c r="L170" s="15">
        <f t="shared" si="108"/>
        <v>0.49575911049396665</v>
      </c>
      <c r="M170">
        <f t="shared" si="109"/>
        <v>612</v>
      </c>
      <c r="N170">
        <f t="shared" si="110"/>
        <v>1</v>
      </c>
      <c r="O170">
        <f t="shared" si="111"/>
        <v>0.1</v>
      </c>
    </row>
    <row r="171" spans="1:15">
      <c r="A171" s="15" t="s">
        <v>59</v>
      </c>
      <c r="B171" s="15">
        <v>1100</v>
      </c>
      <c r="C171" s="17">
        <v>3.6681930000000001E-3</v>
      </c>
      <c r="D171" s="16">
        <v>0.34200000000000003</v>
      </c>
      <c r="E171" s="16">
        <v>56.5</v>
      </c>
      <c r="F171" s="16">
        <v>1.85</v>
      </c>
      <c r="G171" s="16">
        <v>0.22</v>
      </c>
      <c r="H171" s="15">
        <v>0</v>
      </c>
      <c r="I171" s="18">
        <f t="shared" ref="I171:I172" si="150">F171*0.7</f>
        <v>1.2949999999999999</v>
      </c>
      <c r="J171" s="18">
        <f t="shared" ref="J171:J172" si="151">G171*0.5</f>
        <v>0.11</v>
      </c>
      <c r="K171" s="16">
        <v>4.2</v>
      </c>
      <c r="L171" s="15">
        <f t="shared" si="108"/>
        <v>5.9067077782499998E-3</v>
      </c>
      <c r="M171">
        <f t="shared" si="109"/>
        <v>7</v>
      </c>
      <c r="N171">
        <f t="shared" si="110"/>
        <v>0</v>
      </c>
      <c r="O171">
        <f t="shared" si="111"/>
        <v>0</v>
      </c>
    </row>
    <row r="172" spans="1:15">
      <c r="A172" s="15" t="s">
        <v>59</v>
      </c>
      <c r="B172" s="15">
        <v>1400</v>
      </c>
      <c r="C172" s="17">
        <v>3.9524879000000001E-3</v>
      </c>
      <c r="D172" s="16">
        <v>0.88700000000000001</v>
      </c>
      <c r="E172" s="16">
        <v>56.5</v>
      </c>
      <c r="F172" s="16">
        <v>1.93</v>
      </c>
      <c r="G172" s="16">
        <v>0.497</v>
      </c>
      <c r="H172" s="15">
        <v>0</v>
      </c>
      <c r="I172" s="18">
        <f t="shared" si="150"/>
        <v>1.351</v>
      </c>
      <c r="J172" s="18">
        <f t="shared" si="151"/>
        <v>0.2485</v>
      </c>
      <c r="K172" s="16">
        <v>11.7</v>
      </c>
      <c r="L172" s="15">
        <f t="shared" si="108"/>
        <v>1.6506742279370833E-2</v>
      </c>
      <c r="M172">
        <f t="shared" si="109"/>
        <v>20</v>
      </c>
      <c r="N172">
        <f t="shared" si="110"/>
        <v>0</v>
      </c>
      <c r="O172">
        <f t="shared" si="111"/>
        <v>0</v>
      </c>
    </row>
    <row r="173" spans="1:15">
      <c r="A173" s="15" t="s">
        <v>59</v>
      </c>
      <c r="B173" s="15">
        <v>1400</v>
      </c>
      <c r="C173" s="17">
        <v>5.2919351900000001E-2</v>
      </c>
      <c r="D173" s="16">
        <v>0.88700000000000001</v>
      </c>
      <c r="E173" s="16">
        <v>56.5</v>
      </c>
      <c r="F173" s="16">
        <v>1.93</v>
      </c>
      <c r="G173" s="16">
        <v>0.497</v>
      </c>
      <c r="H173" s="15">
        <v>1</v>
      </c>
      <c r="I173" s="18">
        <f t="shared" ref="I173:I174" si="152">F173</f>
        <v>1.93</v>
      </c>
      <c r="J173" s="18">
        <f t="shared" ref="J173:J174" si="153">G173</f>
        <v>0.497</v>
      </c>
      <c r="K173" s="16">
        <v>6032</v>
      </c>
      <c r="L173" s="15">
        <f t="shared" si="108"/>
        <v>0.22100664834537084</v>
      </c>
      <c r="M173">
        <f t="shared" si="109"/>
        <v>273</v>
      </c>
      <c r="N173">
        <f t="shared" si="110"/>
        <v>1</v>
      </c>
      <c r="O173">
        <f t="shared" si="111"/>
        <v>0.3</v>
      </c>
    </row>
    <row r="174" spans="1:15">
      <c r="A174" s="15" t="s">
        <v>59</v>
      </c>
      <c r="B174" s="15">
        <v>4340</v>
      </c>
      <c r="C174" s="17">
        <v>2.8681480400000001E-2</v>
      </c>
      <c r="D174" s="16">
        <v>0.41299999999999998</v>
      </c>
      <c r="E174" s="16">
        <v>56.5</v>
      </c>
      <c r="F174" s="16">
        <v>0.7</v>
      </c>
      <c r="G174" s="16">
        <v>0.09</v>
      </c>
      <c r="H174" s="15">
        <v>1</v>
      </c>
      <c r="I174" s="18">
        <f t="shared" si="152"/>
        <v>0.7</v>
      </c>
      <c r="J174" s="18">
        <f t="shared" si="153"/>
        <v>0.09</v>
      </c>
      <c r="K174" s="16">
        <v>19413.400000000001</v>
      </c>
      <c r="L174" s="15">
        <f t="shared" si="108"/>
        <v>5.5772333699483333E-2</v>
      </c>
      <c r="M174">
        <f t="shared" si="109"/>
        <v>69</v>
      </c>
      <c r="N174">
        <f t="shared" si="110"/>
        <v>0</v>
      </c>
      <c r="O174">
        <f t="shared" si="111"/>
        <v>0</v>
      </c>
    </row>
    <row r="175" spans="1:15">
      <c r="A175" s="15" t="s">
        <v>59</v>
      </c>
      <c r="B175" s="15">
        <v>8140</v>
      </c>
      <c r="C175" s="17">
        <v>0.2207314675</v>
      </c>
      <c r="D175" s="16">
        <v>0.70299999999999996</v>
      </c>
      <c r="E175" s="16">
        <v>56.5</v>
      </c>
      <c r="F175" s="16">
        <v>1.2</v>
      </c>
      <c r="G175" s="16">
        <v>0.48</v>
      </c>
      <c r="H175" s="15">
        <v>0</v>
      </c>
      <c r="I175" s="18">
        <f t="shared" ref="I175" si="154">F175*0.7</f>
        <v>0.84</v>
      </c>
      <c r="J175" s="18">
        <f t="shared" ref="J175" si="155">G175*0.5</f>
        <v>0.24</v>
      </c>
      <c r="K175" s="16">
        <v>517.5</v>
      </c>
      <c r="L175" s="15">
        <f t="shared" si="108"/>
        <v>0.73061196028052067</v>
      </c>
      <c r="M175">
        <f t="shared" si="109"/>
        <v>901</v>
      </c>
      <c r="N175">
        <f t="shared" si="110"/>
        <v>2</v>
      </c>
      <c r="O175">
        <f t="shared" si="111"/>
        <v>0.5</v>
      </c>
    </row>
    <row r="176" spans="1:15">
      <c r="A176" s="15" t="s">
        <v>59</v>
      </c>
      <c r="B176" s="15">
        <v>4340</v>
      </c>
      <c r="C176" s="17">
        <v>2.1468630900000001E-2</v>
      </c>
      <c r="D176" s="16">
        <v>0.41299999999999998</v>
      </c>
      <c r="E176" s="16">
        <v>56.5</v>
      </c>
      <c r="F176" s="16">
        <v>0.7</v>
      </c>
      <c r="G176" s="16">
        <v>0.09</v>
      </c>
      <c r="H176" s="15">
        <v>1</v>
      </c>
      <c r="I176" s="18">
        <f t="shared" ref="I176:I178" si="156">F176</f>
        <v>0.7</v>
      </c>
      <c r="J176" s="18">
        <f t="shared" ref="J176:J178" si="157">G176</f>
        <v>0.09</v>
      </c>
      <c r="K176" s="16">
        <v>33.9</v>
      </c>
      <c r="L176" s="15">
        <f t="shared" si="108"/>
        <v>4.1746647311337502E-2</v>
      </c>
      <c r="M176">
        <f t="shared" si="109"/>
        <v>51</v>
      </c>
      <c r="N176">
        <f t="shared" si="110"/>
        <v>0</v>
      </c>
      <c r="O176">
        <f t="shared" si="111"/>
        <v>0</v>
      </c>
    </row>
    <row r="177" spans="1:15">
      <c r="A177" s="15" t="s">
        <v>59</v>
      </c>
      <c r="B177" s="15">
        <v>1300</v>
      </c>
      <c r="C177" s="17">
        <v>0.14659534799999999</v>
      </c>
      <c r="D177" s="16">
        <v>0.66200000000000003</v>
      </c>
      <c r="E177" s="16">
        <v>56.5</v>
      </c>
      <c r="F177" s="16">
        <v>2.1</v>
      </c>
      <c r="G177" s="16">
        <v>0.51600000000000001</v>
      </c>
      <c r="H177" s="15">
        <v>1</v>
      </c>
      <c r="I177" s="18">
        <f t="shared" si="156"/>
        <v>2.1</v>
      </c>
      <c r="J177" s="18">
        <f t="shared" si="157"/>
        <v>0.51600000000000001</v>
      </c>
      <c r="K177" s="16">
        <v>9143.6</v>
      </c>
      <c r="L177" s="15">
        <f t="shared" si="108"/>
        <v>0.45692548343699996</v>
      </c>
      <c r="M177">
        <f t="shared" si="109"/>
        <v>564</v>
      </c>
      <c r="N177">
        <f t="shared" si="110"/>
        <v>3</v>
      </c>
      <c r="O177">
        <f t="shared" si="111"/>
        <v>0.6</v>
      </c>
    </row>
    <row r="178" spans="1:15">
      <c r="A178" s="15" t="s">
        <v>59</v>
      </c>
      <c r="B178" s="15">
        <v>8140</v>
      </c>
      <c r="C178" s="17">
        <v>0.30394653459999998</v>
      </c>
      <c r="D178" s="16">
        <v>0.70299999999999996</v>
      </c>
      <c r="E178" s="16">
        <v>56.5</v>
      </c>
      <c r="F178" s="16">
        <v>1.2</v>
      </c>
      <c r="G178" s="16">
        <v>0.48</v>
      </c>
      <c r="H178" s="15">
        <v>1</v>
      </c>
      <c r="I178" s="18">
        <f t="shared" si="156"/>
        <v>1.2</v>
      </c>
      <c r="J178" s="18">
        <f t="shared" si="157"/>
        <v>0.48</v>
      </c>
      <c r="K178" s="16">
        <v>712.6</v>
      </c>
      <c r="L178" s="15">
        <f t="shared" si="108"/>
        <v>1.0060503650870583</v>
      </c>
      <c r="M178">
        <f t="shared" si="109"/>
        <v>1241</v>
      </c>
      <c r="N178">
        <f t="shared" si="110"/>
        <v>3</v>
      </c>
      <c r="O178">
        <f t="shared" si="111"/>
        <v>1.3</v>
      </c>
    </row>
    <row r="179" spans="1:15">
      <c r="A179" s="15" t="s">
        <v>59</v>
      </c>
      <c r="B179" s="15">
        <v>1300</v>
      </c>
      <c r="C179" s="17">
        <v>4.8005417E-3</v>
      </c>
      <c r="D179" s="16">
        <v>0.66200000000000003</v>
      </c>
      <c r="E179" s="16">
        <v>56.5</v>
      </c>
      <c r="F179" s="16">
        <v>2.1</v>
      </c>
      <c r="G179" s="16">
        <v>0.51600000000000001</v>
      </c>
      <c r="H179" s="15">
        <v>0</v>
      </c>
      <c r="I179" s="18">
        <f t="shared" ref="I179:I180" si="158">F179*0.7</f>
        <v>1.47</v>
      </c>
      <c r="J179" s="18">
        <f t="shared" ref="J179:J180" si="159">G179*0.5</f>
        <v>0.25800000000000001</v>
      </c>
      <c r="K179" s="16">
        <v>10.6</v>
      </c>
      <c r="L179" s="15">
        <f t="shared" si="108"/>
        <v>1.4962888433758334E-2</v>
      </c>
      <c r="M179">
        <f t="shared" si="109"/>
        <v>18</v>
      </c>
      <c r="N179">
        <f t="shared" si="110"/>
        <v>0</v>
      </c>
      <c r="O179">
        <f t="shared" si="111"/>
        <v>0</v>
      </c>
    </row>
    <row r="180" spans="1:15">
      <c r="A180" s="15" t="s">
        <v>59</v>
      </c>
      <c r="B180" s="15">
        <v>8140</v>
      </c>
      <c r="C180" s="17">
        <v>0.21538099990000001</v>
      </c>
      <c r="D180" s="16">
        <v>0.70299999999999996</v>
      </c>
      <c r="E180" s="16">
        <v>56.5</v>
      </c>
      <c r="F180" s="16">
        <v>1.2</v>
      </c>
      <c r="G180" s="16">
        <v>0.48</v>
      </c>
      <c r="H180" s="15">
        <v>0</v>
      </c>
      <c r="I180" s="18">
        <f t="shared" si="158"/>
        <v>0.84</v>
      </c>
      <c r="J180" s="18">
        <f t="shared" si="159"/>
        <v>0.24</v>
      </c>
      <c r="K180" s="16">
        <v>504.9</v>
      </c>
      <c r="L180" s="15">
        <f t="shared" si="108"/>
        <v>0.71290213546067083</v>
      </c>
      <c r="M180">
        <f t="shared" si="109"/>
        <v>879</v>
      </c>
      <c r="N180">
        <f t="shared" si="110"/>
        <v>2</v>
      </c>
      <c r="O180">
        <f t="shared" si="111"/>
        <v>0.5</v>
      </c>
    </row>
    <row r="181" spans="1:15">
      <c r="A181" s="15" t="s">
        <v>59</v>
      </c>
      <c r="B181" s="15">
        <v>4340</v>
      </c>
      <c r="C181" s="17">
        <v>2.73483424E-2</v>
      </c>
      <c r="D181" s="16">
        <v>0.41299999999999998</v>
      </c>
      <c r="E181" s="16">
        <v>56.5</v>
      </c>
      <c r="F181" s="16">
        <v>0.7</v>
      </c>
      <c r="G181" s="16">
        <v>0.09</v>
      </c>
      <c r="H181" s="15">
        <v>1</v>
      </c>
      <c r="I181" s="18">
        <f>F181</f>
        <v>0.7</v>
      </c>
      <c r="J181" s="18">
        <f>G181</f>
        <v>0.09</v>
      </c>
      <c r="K181" s="16">
        <v>44.3</v>
      </c>
      <c r="L181" s="15">
        <f t="shared" si="108"/>
        <v>5.3179991311066661E-2</v>
      </c>
      <c r="M181">
        <f t="shared" si="109"/>
        <v>66</v>
      </c>
      <c r="N181">
        <f t="shared" si="110"/>
        <v>0</v>
      </c>
      <c r="O181">
        <f t="shared" si="111"/>
        <v>0</v>
      </c>
    </row>
    <row r="182" spans="1:15">
      <c r="A182" s="15" t="s">
        <v>59</v>
      </c>
      <c r="B182" s="15">
        <v>8140</v>
      </c>
      <c r="C182" s="17">
        <v>0.30585124629999999</v>
      </c>
      <c r="D182" s="16">
        <v>0.70299999999999996</v>
      </c>
      <c r="E182" s="16">
        <v>56.5</v>
      </c>
      <c r="F182" s="16">
        <v>1.2</v>
      </c>
      <c r="G182" s="16">
        <v>0.48</v>
      </c>
      <c r="H182" s="15">
        <v>1</v>
      </c>
      <c r="I182" s="18">
        <f>F182</f>
        <v>1.2</v>
      </c>
      <c r="J182" s="18">
        <f>G182</f>
        <v>0.48</v>
      </c>
      <c r="K182" s="16">
        <v>717</v>
      </c>
      <c r="L182" s="15">
        <f t="shared" si="108"/>
        <v>1.0123548814510708</v>
      </c>
      <c r="M182">
        <f t="shared" si="109"/>
        <v>1249</v>
      </c>
      <c r="N182">
        <f t="shared" si="110"/>
        <v>3</v>
      </c>
      <c r="O182">
        <f t="shared" si="111"/>
        <v>1.3</v>
      </c>
    </row>
    <row r="183" spans="1:15">
      <c r="A183" s="15" t="s">
        <v>59</v>
      </c>
      <c r="B183" s="15">
        <v>1300</v>
      </c>
      <c r="C183" s="17">
        <v>2.6159409000000001E-3</v>
      </c>
      <c r="D183" s="16">
        <v>0.66200000000000003</v>
      </c>
      <c r="E183" s="16">
        <v>56.5</v>
      </c>
      <c r="F183" s="16">
        <v>2.1</v>
      </c>
      <c r="G183" s="16">
        <v>0.51600000000000001</v>
      </c>
      <c r="H183" s="15">
        <v>0</v>
      </c>
      <c r="I183" s="18">
        <f t="shared" ref="I183:I184" si="160">F183*0.7</f>
        <v>1.47</v>
      </c>
      <c r="J183" s="18">
        <f t="shared" ref="J183:J184" si="161">G183*0.5</f>
        <v>0.25800000000000001</v>
      </c>
      <c r="K183" s="16">
        <v>5.8</v>
      </c>
      <c r="L183" s="15">
        <f t="shared" si="108"/>
        <v>8.1536697902250006E-3</v>
      </c>
      <c r="M183">
        <f t="shared" si="109"/>
        <v>10</v>
      </c>
      <c r="N183">
        <f t="shared" si="110"/>
        <v>0</v>
      </c>
      <c r="O183">
        <f t="shared" si="111"/>
        <v>0</v>
      </c>
    </row>
    <row r="184" spans="1:15">
      <c r="A184" s="15" t="s">
        <v>59</v>
      </c>
      <c r="B184" s="15">
        <v>8140</v>
      </c>
      <c r="C184" s="17">
        <v>0.20834850769999999</v>
      </c>
      <c r="D184" s="16">
        <v>0.70299999999999996</v>
      </c>
      <c r="E184" s="16">
        <v>56.5</v>
      </c>
      <c r="F184" s="16">
        <v>1.2</v>
      </c>
      <c r="G184" s="16">
        <v>0.48</v>
      </c>
      <c r="H184" s="15">
        <v>0</v>
      </c>
      <c r="I184" s="18">
        <f t="shared" si="160"/>
        <v>0.84</v>
      </c>
      <c r="J184" s="18">
        <f t="shared" si="161"/>
        <v>0.24</v>
      </c>
      <c r="K184" s="16">
        <v>488.5</v>
      </c>
      <c r="L184" s="15">
        <f t="shared" si="108"/>
        <v>0.68962487929917904</v>
      </c>
      <c r="M184">
        <f t="shared" si="109"/>
        <v>851</v>
      </c>
      <c r="N184">
        <f t="shared" si="110"/>
        <v>2</v>
      </c>
      <c r="O184">
        <f t="shared" si="111"/>
        <v>0.5</v>
      </c>
    </row>
    <row r="185" spans="1:15">
      <c r="A185" s="15" t="s">
        <v>59</v>
      </c>
      <c r="B185" s="15">
        <v>4340</v>
      </c>
      <c r="C185" s="17">
        <v>3.38812686E-2</v>
      </c>
      <c r="D185" s="16">
        <v>0.41299999999999998</v>
      </c>
      <c r="E185" s="16">
        <v>56.5</v>
      </c>
      <c r="F185" s="16">
        <v>0.7</v>
      </c>
      <c r="G185" s="16">
        <v>0.09</v>
      </c>
      <c r="H185" s="15">
        <v>1</v>
      </c>
      <c r="I185" s="18">
        <f t="shared" ref="I185:I186" si="162">F185</f>
        <v>0.7</v>
      </c>
      <c r="J185" s="18">
        <f t="shared" ref="J185:J186" si="163">G185</f>
        <v>0.09</v>
      </c>
      <c r="K185" s="16">
        <v>56.1</v>
      </c>
      <c r="L185" s="15">
        <f t="shared" si="108"/>
        <v>6.588353851222499E-2</v>
      </c>
      <c r="M185">
        <f t="shared" si="109"/>
        <v>81</v>
      </c>
      <c r="N185">
        <f t="shared" si="110"/>
        <v>0</v>
      </c>
      <c r="O185">
        <f t="shared" si="111"/>
        <v>0</v>
      </c>
    </row>
    <row r="186" spans="1:15">
      <c r="A186" s="15" t="s">
        <v>59</v>
      </c>
      <c r="B186" s="15">
        <v>1200</v>
      </c>
      <c r="C186" s="17">
        <v>1.8535028E-3</v>
      </c>
      <c r="D186" s="16">
        <v>0.30399999999999999</v>
      </c>
      <c r="E186" s="16">
        <v>56.5</v>
      </c>
      <c r="F186" s="16">
        <v>2.23</v>
      </c>
      <c r="G186" s="16">
        <v>0.316</v>
      </c>
      <c r="H186" s="15">
        <v>1</v>
      </c>
      <c r="I186" s="18">
        <f t="shared" si="162"/>
        <v>2.23</v>
      </c>
      <c r="J186" s="18">
        <f t="shared" si="163"/>
        <v>0.316</v>
      </c>
      <c r="K186" s="16">
        <v>1.9</v>
      </c>
      <c r="L186" s="15">
        <f t="shared" si="108"/>
        <v>2.6529803410666668E-3</v>
      </c>
      <c r="M186">
        <f t="shared" si="109"/>
        <v>3</v>
      </c>
      <c r="N186">
        <f t="shared" si="110"/>
        <v>0</v>
      </c>
      <c r="O186">
        <f t="shared" si="111"/>
        <v>0</v>
      </c>
    </row>
    <row r="187" spans="1:15">
      <c r="A187" s="15" t="s">
        <v>59</v>
      </c>
      <c r="B187" s="15">
        <v>1200</v>
      </c>
      <c r="C187" s="17">
        <v>5.8820143000000002E-3</v>
      </c>
      <c r="D187" s="16">
        <v>0.30399999999999999</v>
      </c>
      <c r="E187" s="16">
        <v>56.5</v>
      </c>
      <c r="F187" s="16">
        <v>2.23</v>
      </c>
      <c r="G187" s="16">
        <v>0.316</v>
      </c>
      <c r="H187" s="15">
        <v>0</v>
      </c>
      <c r="I187" s="18">
        <f t="shared" ref="I187:I188" si="164">F187*0.7</f>
        <v>1.5609999999999999</v>
      </c>
      <c r="J187" s="18">
        <f t="shared" ref="J187:J188" si="165">G187*0.5</f>
        <v>0.158</v>
      </c>
      <c r="K187" s="16">
        <v>241.8</v>
      </c>
      <c r="L187" s="15">
        <f t="shared" si="108"/>
        <v>8.4191231347333327E-3</v>
      </c>
      <c r="M187">
        <f t="shared" si="109"/>
        <v>10</v>
      </c>
      <c r="N187">
        <f t="shared" si="110"/>
        <v>0</v>
      </c>
      <c r="O187">
        <f t="shared" si="111"/>
        <v>0</v>
      </c>
    </row>
    <row r="188" spans="1:15">
      <c r="A188" s="15" t="s">
        <v>59</v>
      </c>
      <c r="B188" s="15">
        <v>8140</v>
      </c>
      <c r="C188" s="17">
        <v>4.134683E-4</v>
      </c>
      <c r="D188" s="16">
        <v>0.70299999999999996</v>
      </c>
      <c r="E188" s="16">
        <v>56.5</v>
      </c>
      <c r="F188" s="16">
        <v>1.2</v>
      </c>
      <c r="G188" s="16">
        <v>0.48</v>
      </c>
      <c r="H188" s="15">
        <v>0</v>
      </c>
      <c r="I188" s="18">
        <f t="shared" si="164"/>
        <v>0.84</v>
      </c>
      <c r="J188" s="18">
        <f t="shared" si="165"/>
        <v>0.24</v>
      </c>
      <c r="K188" s="16">
        <v>1</v>
      </c>
      <c r="L188" s="15">
        <f t="shared" si="108"/>
        <v>1.3685628451541665E-3</v>
      </c>
      <c r="M188">
        <f t="shared" si="109"/>
        <v>2</v>
      </c>
      <c r="N188">
        <f t="shared" si="110"/>
        <v>0</v>
      </c>
      <c r="O188">
        <f t="shared" si="111"/>
        <v>0</v>
      </c>
    </row>
    <row r="189" spans="1:15">
      <c r="A189" s="15" t="s">
        <v>59</v>
      </c>
      <c r="B189" s="15">
        <v>1300</v>
      </c>
      <c r="C189" s="17">
        <v>0.33145781699999999</v>
      </c>
      <c r="D189" s="16">
        <v>0.66200000000000003</v>
      </c>
      <c r="E189" s="16">
        <v>56.5</v>
      </c>
      <c r="F189" s="16">
        <v>2.1</v>
      </c>
      <c r="G189" s="16">
        <v>0.51600000000000001</v>
      </c>
      <c r="H189" s="15">
        <v>1</v>
      </c>
      <c r="I189" s="18">
        <f t="shared" ref="I189:I194" si="166">F189</f>
        <v>2.1</v>
      </c>
      <c r="J189" s="18">
        <f t="shared" ref="J189:J194" si="167">G189</f>
        <v>0.51600000000000001</v>
      </c>
      <c r="K189" s="16">
        <v>13034.7</v>
      </c>
      <c r="L189" s="15">
        <f t="shared" si="108"/>
        <v>1.0331263941042499</v>
      </c>
      <c r="M189">
        <f t="shared" si="109"/>
        <v>1274</v>
      </c>
      <c r="N189">
        <f t="shared" si="110"/>
        <v>6</v>
      </c>
      <c r="O189">
        <f t="shared" si="111"/>
        <v>1.4</v>
      </c>
    </row>
    <row r="190" spans="1:15">
      <c r="A190" s="15" t="s">
        <v>59</v>
      </c>
      <c r="B190" s="15">
        <v>8140</v>
      </c>
      <c r="C190" s="17">
        <v>6.9234780916999998</v>
      </c>
      <c r="D190" s="16">
        <v>0.70299999999999996</v>
      </c>
      <c r="E190" s="16">
        <v>56.5</v>
      </c>
      <c r="F190" s="16">
        <v>1.2</v>
      </c>
      <c r="G190" s="16">
        <v>0.48</v>
      </c>
      <c r="H190" s="15">
        <v>1</v>
      </c>
      <c r="I190" s="18">
        <f t="shared" si="166"/>
        <v>1.2</v>
      </c>
      <c r="J190" s="18">
        <f t="shared" si="167"/>
        <v>0.48</v>
      </c>
      <c r="K190" s="16">
        <v>16232</v>
      </c>
      <c r="L190" s="15">
        <f t="shared" si="108"/>
        <v>22.916424005273175</v>
      </c>
      <c r="M190">
        <f t="shared" si="109"/>
        <v>28267</v>
      </c>
      <c r="N190">
        <f t="shared" si="110"/>
        <v>75</v>
      </c>
      <c r="O190">
        <f t="shared" si="111"/>
        <v>29.9</v>
      </c>
    </row>
    <row r="191" spans="1:15">
      <c r="A191" s="15" t="s">
        <v>59</v>
      </c>
      <c r="B191" s="15">
        <v>4340</v>
      </c>
      <c r="C191" s="17">
        <v>1.0890167E-3</v>
      </c>
      <c r="D191" s="16">
        <v>0.41299999999999998</v>
      </c>
      <c r="E191" s="16">
        <v>56.5</v>
      </c>
      <c r="F191" s="16">
        <v>0.7</v>
      </c>
      <c r="G191" s="16">
        <v>0.09</v>
      </c>
      <c r="H191" s="15">
        <v>1</v>
      </c>
      <c r="I191" s="18">
        <f t="shared" si="166"/>
        <v>0.7</v>
      </c>
      <c r="J191" s="18">
        <f t="shared" si="167"/>
        <v>0.09</v>
      </c>
      <c r="K191" s="16">
        <v>1.5</v>
      </c>
      <c r="L191" s="15">
        <f t="shared" si="108"/>
        <v>2.1176383488458331E-3</v>
      </c>
      <c r="M191">
        <f t="shared" si="109"/>
        <v>3</v>
      </c>
      <c r="N191">
        <f t="shared" si="110"/>
        <v>0</v>
      </c>
      <c r="O191">
        <f t="shared" si="111"/>
        <v>0</v>
      </c>
    </row>
    <row r="192" spans="1:15">
      <c r="A192" s="15" t="s">
        <v>59</v>
      </c>
      <c r="B192" s="15">
        <v>3200</v>
      </c>
      <c r="C192" s="17">
        <v>4.5903939900000003E-2</v>
      </c>
      <c r="D192" s="16">
        <v>0.4</v>
      </c>
      <c r="E192" s="16">
        <v>56.5</v>
      </c>
      <c r="F192" s="16">
        <v>1.2</v>
      </c>
      <c r="G192" s="16">
        <v>6.4000000000000001E-2</v>
      </c>
      <c r="H192" s="15">
        <v>1</v>
      </c>
      <c r="I192" s="18">
        <f t="shared" si="166"/>
        <v>1.2</v>
      </c>
      <c r="J192" s="18">
        <f t="shared" si="167"/>
        <v>6.4000000000000001E-2</v>
      </c>
      <c r="K192" s="16">
        <v>1447</v>
      </c>
      <c r="L192" s="15">
        <f t="shared" si="108"/>
        <v>8.6452420145E-2</v>
      </c>
      <c r="M192">
        <f t="shared" si="109"/>
        <v>107</v>
      </c>
      <c r="N192">
        <f t="shared" si="110"/>
        <v>0</v>
      </c>
      <c r="O192">
        <f t="shared" si="111"/>
        <v>0</v>
      </c>
    </row>
    <row r="193" spans="1:15">
      <c r="A193" s="15" t="s">
        <v>59</v>
      </c>
      <c r="B193" s="15">
        <v>1200</v>
      </c>
      <c r="C193" s="17">
        <v>0.1061835814</v>
      </c>
      <c r="D193" s="16">
        <v>0.30399999999999999</v>
      </c>
      <c r="E193" s="16">
        <v>56.5</v>
      </c>
      <c r="F193" s="16">
        <v>2.23</v>
      </c>
      <c r="G193" s="16">
        <v>0.316</v>
      </c>
      <c r="H193" s="15">
        <v>1</v>
      </c>
      <c r="I193" s="18">
        <f t="shared" si="166"/>
        <v>2.23</v>
      </c>
      <c r="J193" s="18">
        <f t="shared" si="167"/>
        <v>0.316</v>
      </c>
      <c r="K193" s="16">
        <v>5867.6</v>
      </c>
      <c r="L193" s="15">
        <f t="shared" si="108"/>
        <v>0.15198409951053332</v>
      </c>
      <c r="M193">
        <f t="shared" si="109"/>
        <v>187</v>
      </c>
      <c r="N193">
        <f t="shared" si="110"/>
        <v>1</v>
      </c>
      <c r="O193">
        <f t="shared" si="111"/>
        <v>0.1</v>
      </c>
    </row>
    <row r="194" spans="1:15">
      <c r="A194" s="15" t="s">
        <v>59</v>
      </c>
      <c r="B194" s="15">
        <v>1920</v>
      </c>
      <c r="C194" s="17">
        <v>0.10533214320000001</v>
      </c>
      <c r="D194" s="16">
        <v>0.193</v>
      </c>
      <c r="E194" s="16">
        <v>56.5</v>
      </c>
      <c r="F194" s="16">
        <v>1.2</v>
      </c>
      <c r="G194" s="16">
        <v>7.5999999999999998E-2</v>
      </c>
      <c r="H194" s="15">
        <v>1</v>
      </c>
      <c r="I194" s="18">
        <f t="shared" si="166"/>
        <v>1.2</v>
      </c>
      <c r="J194" s="18">
        <f t="shared" si="167"/>
        <v>7.5999999999999998E-2</v>
      </c>
      <c r="K194" s="16">
        <v>423.7</v>
      </c>
      <c r="L194" s="15">
        <f t="shared" si="108"/>
        <v>9.5716196293699998E-2</v>
      </c>
      <c r="M194">
        <f t="shared" si="109"/>
        <v>118</v>
      </c>
      <c r="N194">
        <f t="shared" si="110"/>
        <v>0</v>
      </c>
      <c r="O194">
        <f t="shared" si="111"/>
        <v>0</v>
      </c>
    </row>
    <row r="195" spans="1:15">
      <c r="A195" s="15" t="s">
        <v>59</v>
      </c>
      <c r="B195" s="15">
        <v>1920</v>
      </c>
      <c r="C195" s="17">
        <v>5.203432E-3</v>
      </c>
      <c r="D195" s="16">
        <v>0.193</v>
      </c>
      <c r="E195" s="16">
        <v>56.5</v>
      </c>
      <c r="F195" s="16">
        <v>1.2</v>
      </c>
      <c r="G195" s="16">
        <v>7.5999999999999998E-2</v>
      </c>
      <c r="H195" s="15">
        <v>0</v>
      </c>
      <c r="I195" s="18">
        <f t="shared" ref="I195" si="168">F195*0.7</f>
        <v>0.84</v>
      </c>
      <c r="J195" s="18">
        <f t="shared" ref="J195" si="169">G195*0.5</f>
        <v>3.7999999999999999E-2</v>
      </c>
      <c r="K195" s="16">
        <v>3074.9</v>
      </c>
      <c r="L195" s="15">
        <f t="shared" ref="L195:L258" si="170">E195*D195*C195/12</f>
        <v>4.7284020203333336E-3</v>
      </c>
      <c r="M195">
        <f t="shared" ref="M195:M258" si="171">ROUND(E195*D195*C195*102.79,0)</f>
        <v>6</v>
      </c>
      <c r="N195">
        <f t="shared" ref="N195:N258" si="172">ROUND(I195*M195*0.002205,0)</f>
        <v>0</v>
      </c>
      <c r="O195">
        <f t="shared" ref="O195:O258" si="173">ROUND(J195*M195*0.002205,1)</f>
        <v>0</v>
      </c>
    </row>
    <row r="196" spans="1:15">
      <c r="A196" s="15" t="s">
        <v>59</v>
      </c>
      <c r="B196" s="15">
        <v>3200</v>
      </c>
      <c r="C196" s="17">
        <v>3.0278109999999999E-4</v>
      </c>
      <c r="D196" s="16">
        <v>0.4</v>
      </c>
      <c r="E196" s="16">
        <v>56.5</v>
      </c>
      <c r="F196" s="16">
        <v>1.2</v>
      </c>
      <c r="G196" s="16">
        <v>6.4000000000000001E-2</v>
      </c>
      <c r="H196" s="15">
        <v>1</v>
      </c>
      <c r="I196" s="18">
        <f t="shared" ref="I196:I198" si="174">F196</f>
        <v>1.2</v>
      </c>
      <c r="J196" s="18">
        <f t="shared" ref="J196:J198" si="175">G196</f>
        <v>6.4000000000000001E-2</v>
      </c>
      <c r="K196" s="16">
        <v>1016</v>
      </c>
      <c r="L196" s="15">
        <f t="shared" si="170"/>
        <v>5.702377383333333E-4</v>
      </c>
      <c r="M196">
        <f t="shared" si="171"/>
        <v>1</v>
      </c>
      <c r="N196">
        <f t="shared" si="172"/>
        <v>0</v>
      </c>
      <c r="O196">
        <f t="shared" si="173"/>
        <v>0</v>
      </c>
    </row>
    <row r="197" spans="1:15">
      <c r="A197" s="15" t="s">
        <v>59</v>
      </c>
      <c r="B197" s="15">
        <v>1300</v>
      </c>
      <c r="C197" s="17">
        <v>6.5360508900000003E-2</v>
      </c>
      <c r="D197" s="16">
        <v>0.66200000000000003</v>
      </c>
      <c r="E197" s="16">
        <v>56.5</v>
      </c>
      <c r="F197" s="16">
        <v>2.1</v>
      </c>
      <c r="G197" s="16">
        <v>0.51600000000000001</v>
      </c>
      <c r="H197" s="15">
        <v>1</v>
      </c>
      <c r="I197" s="18">
        <f t="shared" si="174"/>
        <v>2.1</v>
      </c>
      <c r="J197" s="18">
        <f t="shared" si="175"/>
        <v>0.51600000000000001</v>
      </c>
      <c r="K197" s="16">
        <v>8180.4</v>
      </c>
      <c r="L197" s="15">
        <f t="shared" si="170"/>
        <v>0.203723259532225</v>
      </c>
      <c r="M197">
        <f t="shared" si="171"/>
        <v>251</v>
      </c>
      <c r="N197">
        <f t="shared" si="172"/>
        <v>1</v>
      </c>
      <c r="O197">
        <f t="shared" si="173"/>
        <v>0.3</v>
      </c>
    </row>
    <row r="198" spans="1:15">
      <c r="A198" s="15" t="s">
        <v>59</v>
      </c>
      <c r="B198" s="15">
        <v>1400</v>
      </c>
      <c r="C198" s="17">
        <v>0.13591781019999999</v>
      </c>
      <c r="D198" s="16">
        <v>0.88700000000000001</v>
      </c>
      <c r="E198" s="16">
        <v>56.5</v>
      </c>
      <c r="F198" s="16">
        <v>1.93</v>
      </c>
      <c r="G198" s="16">
        <v>0.497</v>
      </c>
      <c r="H198" s="15">
        <v>1</v>
      </c>
      <c r="I198" s="18">
        <f t="shared" si="174"/>
        <v>1.93</v>
      </c>
      <c r="J198" s="18">
        <f t="shared" si="175"/>
        <v>0.497</v>
      </c>
      <c r="K198" s="16">
        <v>8717.4</v>
      </c>
      <c r="L198" s="15">
        <f t="shared" si="170"/>
        <v>0.56763241808984166</v>
      </c>
      <c r="M198">
        <f t="shared" si="171"/>
        <v>700</v>
      </c>
      <c r="N198">
        <f t="shared" si="172"/>
        <v>3</v>
      </c>
      <c r="O198">
        <f t="shared" si="173"/>
        <v>0.8</v>
      </c>
    </row>
    <row r="199" spans="1:15">
      <c r="A199" s="15" t="s">
        <v>59</v>
      </c>
      <c r="B199" s="15">
        <v>8140</v>
      </c>
      <c r="C199" s="17">
        <v>1.0633599999999999E-5</v>
      </c>
      <c r="D199" s="16">
        <v>0.70299999999999996</v>
      </c>
      <c r="E199" s="16">
        <v>56.5</v>
      </c>
      <c r="F199" s="16">
        <v>1.2</v>
      </c>
      <c r="G199" s="16">
        <v>0.48</v>
      </c>
      <c r="H199" s="15">
        <v>0</v>
      </c>
      <c r="I199" s="18">
        <f t="shared" ref="I199" si="176">F199*0.7</f>
        <v>0.84</v>
      </c>
      <c r="J199" s="18">
        <f t="shared" ref="J199" si="177">G199*0.5</f>
        <v>0.24</v>
      </c>
      <c r="K199" s="16">
        <v>0</v>
      </c>
      <c r="L199" s="15">
        <f t="shared" si="170"/>
        <v>3.5196772933333331E-5</v>
      </c>
      <c r="M199">
        <f t="shared" si="171"/>
        <v>0</v>
      </c>
      <c r="N199">
        <f t="shared" si="172"/>
        <v>0</v>
      </c>
      <c r="O199">
        <f t="shared" si="173"/>
        <v>0</v>
      </c>
    </row>
    <row r="200" spans="1:15">
      <c r="A200" s="15" t="s">
        <v>59</v>
      </c>
      <c r="B200" s="15">
        <v>1920</v>
      </c>
      <c r="C200" s="17">
        <v>2.3399858700000001E-2</v>
      </c>
      <c r="D200" s="16">
        <v>0.193</v>
      </c>
      <c r="E200" s="16">
        <v>56.5</v>
      </c>
      <c r="F200" s="16">
        <v>1.2</v>
      </c>
      <c r="G200" s="16">
        <v>7.5999999999999998E-2</v>
      </c>
      <c r="H200" s="15">
        <v>1</v>
      </c>
      <c r="I200" s="18">
        <f>F200</f>
        <v>1.2</v>
      </c>
      <c r="J200" s="18">
        <f>G200</f>
        <v>7.5999999999999998E-2</v>
      </c>
      <c r="K200" s="16">
        <v>74.2</v>
      </c>
      <c r="L200" s="15">
        <f t="shared" si="170"/>
        <v>2.1263646599512503E-2</v>
      </c>
      <c r="M200">
        <f t="shared" si="171"/>
        <v>26</v>
      </c>
      <c r="N200">
        <f t="shared" si="172"/>
        <v>0</v>
      </c>
      <c r="O200">
        <f t="shared" si="173"/>
        <v>0</v>
      </c>
    </row>
    <row r="201" spans="1:15">
      <c r="A201" s="15" t="s">
        <v>59</v>
      </c>
      <c r="B201" s="15">
        <v>1300</v>
      </c>
      <c r="C201" s="17">
        <v>4.6441983000000001E-3</v>
      </c>
      <c r="D201" s="16">
        <v>0.66200000000000003</v>
      </c>
      <c r="E201" s="16">
        <v>56.5</v>
      </c>
      <c r="F201" s="16">
        <v>2.1</v>
      </c>
      <c r="G201" s="16">
        <v>0.51600000000000001</v>
      </c>
      <c r="H201" s="15">
        <v>0</v>
      </c>
      <c r="I201" s="18">
        <f t="shared" ref="I201:I202" si="178">F201*0.7</f>
        <v>1.47</v>
      </c>
      <c r="J201" s="18">
        <f t="shared" ref="J201:J202" si="179">G201*0.5</f>
        <v>0.25800000000000001</v>
      </c>
      <c r="K201" s="16">
        <v>399.2</v>
      </c>
      <c r="L201" s="15">
        <f t="shared" si="170"/>
        <v>1.4475579084575E-2</v>
      </c>
      <c r="M201">
        <f t="shared" si="171"/>
        <v>18</v>
      </c>
      <c r="N201">
        <f t="shared" si="172"/>
        <v>0</v>
      </c>
      <c r="O201">
        <f t="shared" si="173"/>
        <v>0</v>
      </c>
    </row>
    <row r="202" spans="1:15">
      <c r="A202" s="15" t="s">
        <v>59</v>
      </c>
      <c r="B202" s="15">
        <v>8140</v>
      </c>
      <c r="C202" s="17">
        <v>9.2518060000000004E-4</v>
      </c>
      <c r="D202" s="16">
        <v>0.70299999999999996</v>
      </c>
      <c r="E202" s="16">
        <v>56.5</v>
      </c>
      <c r="F202" s="16">
        <v>1.2</v>
      </c>
      <c r="G202" s="16">
        <v>0.48</v>
      </c>
      <c r="H202" s="15">
        <v>0</v>
      </c>
      <c r="I202" s="18">
        <f t="shared" si="178"/>
        <v>0.84</v>
      </c>
      <c r="J202" s="18">
        <f t="shared" si="179"/>
        <v>0.24</v>
      </c>
      <c r="K202" s="16">
        <v>2.2000000000000002</v>
      </c>
      <c r="L202" s="15">
        <f t="shared" si="170"/>
        <v>3.062309236808333E-3</v>
      </c>
      <c r="M202">
        <f t="shared" si="171"/>
        <v>4</v>
      </c>
      <c r="N202">
        <f t="shared" si="172"/>
        <v>0</v>
      </c>
      <c r="O202">
        <f t="shared" si="173"/>
        <v>0</v>
      </c>
    </row>
    <row r="203" spans="1:15">
      <c r="A203" s="15" t="s">
        <v>59</v>
      </c>
      <c r="B203" s="15">
        <v>1300</v>
      </c>
      <c r="C203" s="17">
        <v>1.1742677700000001E-2</v>
      </c>
      <c r="D203" s="16">
        <v>0.66200000000000003</v>
      </c>
      <c r="E203" s="16">
        <v>56.5</v>
      </c>
      <c r="F203" s="16">
        <v>2.1</v>
      </c>
      <c r="G203" s="16">
        <v>0.51600000000000001</v>
      </c>
      <c r="H203" s="15">
        <v>1</v>
      </c>
      <c r="I203" s="18">
        <f t="shared" ref="I203:I205" si="180">F203</f>
        <v>2.1</v>
      </c>
      <c r="J203" s="18">
        <f t="shared" ref="J203:J205" si="181">G203</f>
        <v>0.51600000000000001</v>
      </c>
      <c r="K203" s="16">
        <v>52.6</v>
      </c>
      <c r="L203" s="15">
        <f t="shared" si="170"/>
        <v>3.6600947834425003E-2</v>
      </c>
      <c r="M203">
        <f t="shared" si="171"/>
        <v>45</v>
      </c>
      <c r="N203">
        <f t="shared" si="172"/>
        <v>0</v>
      </c>
      <c r="O203">
        <f t="shared" si="173"/>
        <v>0.1</v>
      </c>
    </row>
    <row r="204" spans="1:15">
      <c r="A204" s="15" t="s">
        <v>59</v>
      </c>
      <c r="B204" s="15">
        <v>4340</v>
      </c>
      <c r="C204" s="17">
        <v>5.4534120000000004E-3</v>
      </c>
      <c r="D204" s="16">
        <v>0.41299999999999998</v>
      </c>
      <c r="E204" s="16">
        <v>56.5</v>
      </c>
      <c r="F204" s="16">
        <v>0.7</v>
      </c>
      <c r="G204" s="16">
        <v>0.09</v>
      </c>
      <c r="H204" s="15">
        <v>1</v>
      </c>
      <c r="I204" s="18">
        <f t="shared" si="180"/>
        <v>0.7</v>
      </c>
      <c r="J204" s="18">
        <f t="shared" si="181"/>
        <v>0.09</v>
      </c>
      <c r="K204" s="16">
        <v>32.1</v>
      </c>
      <c r="L204" s="15">
        <f t="shared" si="170"/>
        <v>1.0604386859499999E-2</v>
      </c>
      <c r="M204">
        <f t="shared" si="171"/>
        <v>13</v>
      </c>
      <c r="N204">
        <f t="shared" si="172"/>
        <v>0</v>
      </c>
      <c r="O204">
        <f t="shared" si="173"/>
        <v>0</v>
      </c>
    </row>
    <row r="205" spans="1:15">
      <c r="A205" s="15" t="s">
        <v>59</v>
      </c>
      <c r="B205" s="15">
        <v>4340</v>
      </c>
      <c r="C205" s="17">
        <v>2.1699024000000001E-2</v>
      </c>
      <c r="D205" s="16">
        <v>0.41299999999999998</v>
      </c>
      <c r="E205" s="16">
        <v>56.5</v>
      </c>
      <c r="F205" s="16">
        <v>0.7</v>
      </c>
      <c r="G205" s="16">
        <v>0.09</v>
      </c>
      <c r="H205" s="15">
        <v>1</v>
      </c>
      <c r="I205" s="18">
        <f t="shared" si="180"/>
        <v>0.7</v>
      </c>
      <c r="J205" s="18">
        <f t="shared" si="181"/>
        <v>0.09</v>
      </c>
      <c r="K205" s="16">
        <v>230.7</v>
      </c>
      <c r="L205" s="15">
        <f t="shared" si="170"/>
        <v>4.2194656293999995E-2</v>
      </c>
      <c r="M205">
        <f t="shared" si="171"/>
        <v>52</v>
      </c>
      <c r="N205">
        <f t="shared" si="172"/>
        <v>0</v>
      </c>
      <c r="O205">
        <f t="shared" si="173"/>
        <v>0</v>
      </c>
    </row>
    <row r="206" spans="1:15">
      <c r="A206" s="15" t="s">
        <v>59</v>
      </c>
      <c r="B206" s="15">
        <v>8140</v>
      </c>
      <c r="C206" s="17">
        <v>8.1338242699999994E-2</v>
      </c>
      <c r="D206" s="16">
        <v>0.70299999999999996</v>
      </c>
      <c r="E206" s="16">
        <v>56.5</v>
      </c>
      <c r="F206" s="16">
        <v>1.2</v>
      </c>
      <c r="G206" s="16">
        <v>0.48</v>
      </c>
      <c r="H206" s="15">
        <v>0</v>
      </c>
      <c r="I206" s="18">
        <f t="shared" ref="I206" si="182">F206*0.7</f>
        <v>0.84</v>
      </c>
      <c r="J206" s="18">
        <f t="shared" ref="J206" si="183">G206*0.5</f>
        <v>0.24</v>
      </c>
      <c r="K206" s="16">
        <v>190.7</v>
      </c>
      <c r="L206" s="15">
        <f t="shared" si="170"/>
        <v>0.26922619424355415</v>
      </c>
      <c r="M206">
        <f t="shared" si="171"/>
        <v>332</v>
      </c>
      <c r="N206">
        <f t="shared" si="172"/>
        <v>1</v>
      </c>
      <c r="O206">
        <f t="shared" si="173"/>
        <v>0.2</v>
      </c>
    </row>
    <row r="207" spans="1:15">
      <c r="A207" s="15" t="s">
        <v>59</v>
      </c>
      <c r="B207" s="15">
        <v>4340</v>
      </c>
      <c r="C207" s="17">
        <v>3.026991E-4</v>
      </c>
      <c r="D207" s="16">
        <v>0.41299999999999998</v>
      </c>
      <c r="E207" s="16">
        <v>56.5</v>
      </c>
      <c r="F207" s="16">
        <v>0.7</v>
      </c>
      <c r="G207" s="16">
        <v>0.09</v>
      </c>
      <c r="H207" s="15">
        <v>1</v>
      </c>
      <c r="I207" s="18">
        <f t="shared" ref="I207:I214" si="184">F207</f>
        <v>0.7</v>
      </c>
      <c r="J207" s="18">
        <f t="shared" ref="J207:J214" si="185">G207</f>
        <v>0.09</v>
      </c>
      <c r="K207" s="16">
        <v>22772.799999999999</v>
      </c>
      <c r="L207" s="15">
        <f t="shared" si="170"/>
        <v>5.8861101241249991E-4</v>
      </c>
      <c r="M207">
        <f t="shared" si="171"/>
        <v>1</v>
      </c>
      <c r="N207">
        <f t="shared" si="172"/>
        <v>0</v>
      </c>
      <c r="O207">
        <f t="shared" si="173"/>
        <v>0</v>
      </c>
    </row>
    <row r="208" spans="1:15">
      <c r="A208" s="15" t="s">
        <v>59</v>
      </c>
      <c r="B208" s="15">
        <v>4340</v>
      </c>
      <c r="C208" s="17">
        <v>1.4686823700000001E-2</v>
      </c>
      <c r="D208" s="16">
        <v>0.41299999999999998</v>
      </c>
      <c r="E208" s="16">
        <v>56.5</v>
      </c>
      <c r="F208" s="16">
        <v>0.7</v>
      </c>
      <c r="G208" s="16">
        <v>0.09</v>
      </c>
      <c r="H208" s="15">
        <v>1</v>
      </c>
      <c r="I208" s="18">
        <f t="shared" si="184"/>
        <v>0.7</v>
      </c>
      <c r="J208" s="18">
        <f t="shared" si="185"/>
        <v>0.09</v>
      </c>
      <c r="K208" s="16">
        <v>111.6</v>
      </c>
      <c r="L208" s="15">
        <f t="shared" si="170"/>
        <v>2.8559140635637498E-2</v>
      </c>
      <c r="M208">
        <f t="shared" si="171"/>
        <v>35</v>
      </c>
      <c r="N208">
        <f t="shared" si="172"/>
        <v>0</v>
      </c>
      <c r="O208">
        <f t="shared" si="173"/>
        <v>0</v>
      </c>
    </row>
    <row r="209" spans="1:15">
      <c r="A209" s="15" t="s">
        <v>59</v>
      </c>
      <c r="B209" s="15">
        <v>1200</v>
      </c>
      <c r="C209" s="17">
        <v>6.5332351799999994E-2</v>
      </c>
      <c r="D209" s="16">
        <v>0.47299999999999998</v>
      </c>
      <c r="E209" s="16">
        <v>56.5</v>
      </c>
      <c r="F209" s="16">
        <v>2.23</v>
      </c>
      <c r="G209" s="16">
        <v>0.316</v>
      </c>
      <c r="H209" s="15">
        <v>1</v>
      </c>
      <c r="I209" s="18">
        <f t="shared" si="184"/>
        <v>2.23</v>
      </c>
      <c r="J209" s="18">
        <f t="shared" si="185"/>
        <v>0.316</v>
      </c>
      <c r="K209" s="16">
        <v>2739.5</v>
      </c>
      <c r="L209" s="15">
        <f t="shared" si="170"/>
        <v>0.14549786963992498</v>
      </c>
      <c r="M209">
        <f t="shared" si="171"/>
        <v>179</v>
      </c>
      <c r="N209">
        <f t="shared" si="172"/>
        <v>1</v>
      </c>
      <c r="O209">
        <f t="shared" si="173"/>
        <v>0.1</v>
      </c>
    </row>
    <row r="210" spans="1:15">
      <c r="A210" s="15" t="s">
        <v>59</v>
      </c>
      <c r="B210" s="15">
        <v>8140</v>
      </c>
      <c r="C210" s="17">
        <v>9.9992537399999998E-2</v>
      </c>
      <c r="D210" s="16">
        <v>0.85</v>
      </c>
      <c r="E210" s="16">
        <v>56.5</v>
      </c>
      <c r="F210" s="16">
        <v>1.2</v>
      </c>
      <c r="G210" s="16">
        <v>0.48</v>
      </c>
      <c r="H210" s="15">
        <v>1</v>
      </c>
      <c r="I210" s="18">
        <f t="shared" si="184"/>
        <v>1.2</v>
      </c>
      <c r="J210" s="18">
        <f t="shared" si="185"/>
        <v>0.48</v>
      </c>
      <c r="K210" s="16">
        <v>283.39999999999998</v>
      </c>
      <c r="L210" s="15">
        <f t="shared" si="170"/>
        <v>0.40017846738625001</v>
      </c>
      <c r="M210">
        <f t="shared" si="171"/>
        <v>494</v>
      </c>
      <c r="N210">
        <f t="shared" si="172"/>
        <v>1</v>
      </c>
      <c r="O210">
        <f t="shared" si="173"/>
        <v>0.5</v>
      </c>
    </row>
    <row r="211" spans="1:15">
      <c r="A211" s="15" t="s">
        <v>59</v>
      </c>
      <c r="B211" s="15">
        <v>1200</v>
      </c>
      <c r="C211" s="17">
        <v>5.1452262899999997E-2</v>
      </c>
      <c r="D211" s="16">
        <v>0.30399999999999999</v>
      </c>
      <c r="E211" s="16">
        <v>56.5</v>
      </c>
      <c r="F211" s="16">
        <v>2.23</v>
      </c>
      <c r="G211" s="16">
        <v>0.316</v>
      </c>
      <c r="H211" s="15">
        <v>1</v>
      </c>
      <c r="I211" s="18">
        <f t="shared" si="184"/>
        <v>2.23</v>
      </c>
      <c r="J211" s="18">
        <f t="shared" si="185"/>
        <v>0.316</v>
      </c>
      <c r="K211" s="16">
        <v>534.70000000000005</v>
      </c>
      <c r="L211" s="15">
        <f t="shared" si="170"/>
        <v>7.3645338964199988E-2</v>
      </c>
      <c r="M211">
        <f t="shared" si="171"/>
        <v>91</v>
      </c>
      <c r="N211">
        <f t="shared" si="172"/>
        <v>0</v>
      </c>
      <c r="O211">
        <f t="shared" si="173"/>
        <v>0.1</v>
      </c>
    </row>
    <row r="212" spans="1:15">
      <c r="A212" s="15" t="s">
        <v>59</v>
      </c>
      <c r="B212" s="15">
        <v>1520</v>
      </c>
      <c r="C212" s="17">
        <v>0.13896136810000001</v>
      </c>
      <c r="D212" s="16">
        <v>0.79300000000000004</v>
      </c>
      <c r="E212" s="16">
        <v>56.5</v>
      </c>
      <c r="F212" s="16">
        <v>1.25</v>
      </c>
      <c r="G212" s="16">
        <v>0.35</v>
      </c>
      <c r="H212" s="15">
        <v>1</v>
      </c>
      <c r="I212" s="18">
        <f t="shared" si="184"/>
        <v>1.25</v>
      </c>
      <c r="J212" s="18">
        <f t="shared" si="185"/>
        <v>0.35</v>
      </c>
      <c r="K212" s="16">
        <v>13102.5</v>
      </c>
      <c r="L212" s="15">
        <f t="shared" si="170"/>
        <v>0.51884121808637096</v>
      </c>
      <c r="M212">
        <f t="shared" si="171"/>
        <v>640</v>
      </c>
      <c r="N212">
        <f t="shared" si="172"/>
        <v>2</v>
      </c>
      <c r="O212">
        <f t="shared" si="173"/>
        <v>0.5</v>
      </c>
    </row>
    <row r="213" spans="1:15">
      <c r="A213" s="15" t="s">
        <v>59</v>
      </c>
      <c r="B213" s="15">
        <v>1200</v>
      </c>
      <c r="C213" s="17">
        <v>4.0513352699999998E-2</v>
      </c>
      <c r="D213" s="16">
        <v>0.30399999999999999</v>
      </c>
      <c r="E213" s="16">
        <v>56.5</v>
      </c>
      <c r="F213" s="16">
        <v>2.23</v>
      </c>
      <c r="G213" s="16">
        <v>0.316</v>
      </c>
      <c r="H213" s="15">
        <v>1</v>
      </c>
      <c r="I213" s="18">
        <f t="shared" si="184"/>
        <v>2.23</v>
      </c>
      <c r="J213" s="18">
        <f t="shared" si="185"/>
        <v>0.316</v>
      </c>
      <c r="K213" s="16">
        <v>246.9</v>
      </c>
      <c r="L213" s="15">
        <f t="shared" si="170"/>
        <v>5.7988112164599988E-2</v>
      </c>
      <c r="M213">
        <f t="shared" si="171"/>
        <v>72</v>
      </c>
      <c r="N213">
        <f t="shared" si="172"/>
        <v>0</v>
      </c>
      <c r="O213">
        <f t="shared" si="173"/>
        <v>0.1</v>
      </c>
    </row>
    <row r="214" spans="1:15">
      <c r="A214" s="15" t="s">
        <v>59</v>
      </c>
      <c r="B214" s="15">
        <v>1100</v>
      </c>
      <c r="C214" s="17">
        <v>0.1398627274</v>
      </c>
      <c r="D214" s="16">
        <v>0.34200000000000003</v>
      </c>
      <c r="E214" s="16">
        <v>56.5</v>
      </c>
      <c r="F214" s="16">
        <v>1.85</v>
      </c>
      <c r="G214" s="16">
        <v>0.22</v>
      </c>
      <c r="H214" s="15">
        <v>1</v>
      </c>
      <c r="I214" s="18">
        <f t="shared" si="184"/>
        <v>1.85</v>
      </c>
      <c r="J214" s="18">
        <f t="shared" si="185"/>
        <v>0.22</v>
      </c>
      <c r="K214" s="16">
        <v>4700.7</v>
      </c>
      <c r="L214" s="15">
        <f t="shared" si="170"/>
        <v>0.22521395679584999</v>
      </c>
      <c r="M214">
        <f t="shared" si="171"/>
        <v>278</v>
      </c>
      <c r="N214">
        <f t="shared" si="172"/>
        <v>1</v>
      </c>
      <c r="O214">
        <f t="shared" si="173"/>
        <v>0.1</v>
      </c>
    </row>
    <row r="215" spans="1:15">
      <c r="A215" s="15" t="s">
        <v>59</v>
      </c>
      <c r="B215" s="15">
        <v>1200</v>
      </c>
      <c r="C215" s="17">
        <v>3.4601158E-2</v>
      </c>
      <c r="D215" s="16">
        <v>0.30399999999999999</v>
      </c>
      <c r="E215" s="16">
        <v>56.5</v>
      </c>
      <c r="F215" s="16">
        <v>2.23</v>
      </c>
      <c r="G215" s="16">
        <v>0.316</v>
      </c>
      <c r="H215" s="15">
        <v>0</v>
      </c>
      <c r="I215" s="18">
        <f t="shared" ref="I215:I216" si="186">F215*0.7</f>
        <v>1.5609999999999999</v>
      </c>
      <c r="J215" s="18">
        <f t="shared" ref="J215:J216" si="187">G215*0.5</f>
        <v>0.158</v>
      </c>
      <c r="K215" s="16">
        <v>249.4</v>
      </c>
      <c r="L215" s="15">
        <f t="shared" si="170"/>
        <v>4.9525790817333326E-2</v>
      </c>
      <c r="M215">
        <f t="shared" si="171"/>
        <v>61</v>
      </c>
      <c r="N215">
        <f t="shared" si="172"/>
        <v>0</v>
      </c>
      <c r="O215">
        <f t="shared" si="173"/>
        <v>0</v>
      </c>
    </row>
    <row r="216" spans="1:15">
      <c r="A216" s="15" t="s">
        <v>59</v>
      </c>
      <c r="B216" s="15">
        <v>8140</v>
      </c>
      <c r="C216" s="17">
        <v>0.13637177650000001</v>
      </c>
      <c r="D216" s="16">
        <v>0.70299999999999996</v>
      </c>
      <c r="E216" s="16">
        <v>56.5</v>
      </c>
      <c r="F216" s="16">
        <v>1.2</v>
      </c>
      <c r="G216" s="16">
        <v>0.48</v>
      </c>
      <c r="H216" s="15">
        <v>0</v>
      </c>
      <c r="I216" s="18">
        <f t="shared" si="186"/>
        <v>0.84</v>
      </c>
      <c r="J216" s="18">
        <f t="shared" si="187"/>
        <v>0.24</v>
      </c>
      <c r="K216" s="16">
        <v>319.7</v>
      </c>
      <c r="L216" s="15">
        <f t="shared" si="170"/>
        <v>0.45138489805764581</v>
      </c>
      <c r="M216">
        <f t="shared" si="171"/>
        <v>557</v>
      </c>
      <c r="N216">
        <f t="shared" si="172"/>
        <v>1</v>
      </c>
      <c r="O216">
        <f t="shared" si="173"/>
        <v>0.3</v>
      </c>
    </row>
    <row r="217" spans="1:15">
      <c r="A217" s="15" t="s">
        <v>59</v>
      </c>
      <c r="B217" s="15">
        <v>1200</v>
      </c>
      <c r="C217" s="17">
        <v>0.12964129160000001</v>
      </c>
      <c r="D217" s="16">
        <v>0.30399999999999999</v>
      </c>
      <c r="E217" s="16">
        <v>56.5</v>
      </c>
      <c r="F217" s="16">
        <v>2.23</v>
      </c>
      <c r="G217" s="16">
        <v>0.316</v>
      </c>
      <c r="H217" s="15">
        <v>1</v>
      </c>
      <c r="I217" s="18">
        <f>F217</f>
        <v>2.23</v>
      </c>
      <c r="J217" s="18">
        <f>G217</f>
        <v>0.316</v>
      </c>
      <c r="K217" s="16">
        <v>1058.5999999999999</v>
      </c>
      <c r="L217" s="15">
        <f t="shared" si="170"/>
        <v>0.18555990204346665</v>
      </c>
      <c r="M217">
        <f t="shared" si="171"/>
        <v>229</v>
      </c>
      <c r="N217">
        <f t="shared" si="172"/>
        <v>1</v>
      </c>
      <c r="O217">
        <f t="shared" si="173"/>
        <v>0.2</v>
      </c>
    </row>
    <row r="218" spans="1:15">
      <c r="A218" s="15" t="s">
        <v>59</v>
      </c>
      <c r="B218" s="15">
        <v>1100</v>
      </c>
      <c r="C218" s="17">
        <v>1.4635827000000001E-2</v>
      </c>
      <c r="D218" s="16">
        <v>0.34200000000000003</v>
      </c>
      <c r="E218" s="16">
        <v>56.5</v>
      </c>
      <c r="F218" s="16">
        <v>1.85</v>
      </c>
      <c r="G218" s="16">
        <v>0.22</v>
      </c>
      <c r="H218" s="15">
        <v>0</v>
      </c>
      <c r="I218" s="18">
        <f t="shared" ref="I218:I219" si="188">F218*0.7</f>
        <v>1.2949999999999999</v>
      </c>
      <c r="J218" s="18">
        <f t="shared" ref="J218:J219" si="189">G218*0.5</f>
        <v>0.11</v>
      </c>
      <c r="K218" s="16">
        <v>474.9</v>
      </c>
      <c r="L218" s="15">
        <f t="shared" si="170"/>
        <v>2.3567340426750003E-2</v>
      </c>
      <c r="M218">
        <f t="shared" si="171"/>
        <v>29</v>
      </c>
      <c r="N218">
        <f t="shared" si="172"/>
        <v>0</v>
      </c>
      <c r="O218">
        <f t="shared" si="173"/>
        <v>0</v>
      </c>
    </row>
    <row r="219" spans="1:15">
      <c r="A219" s="15" t="s">
        <v>59</v>
      </c>
      <c r="B219" s="15">
        <v>8140</v>
      </c>
      <c r="C219" s="17">
        <v>1.0192371E-2</v>
      </c>
      <c r="D219" s="16">
        <v>0.70299999999999996</v>
      </c>
      <c r="E219" s="16">
        <v>56.5</v>
      </c>
      <c r="F219" s="16">
        <v>1.2</v>
      </c>
      <c r="G219" s="16">
        <v>0.48</v>
      </c>
      <c r="H219" s="15">
        <v>0</v>
      </c>
      <c r="I219" s="18">
        <f t="shared" si="188"/>
        <v>0.84</v>
      </c>
      <c r="J219" s="18">
        <f t="shared" si="189"/>
        <v>0.24</v>
      </c>
      <c r="K219" s="16">
        <v>23.9</v>
      </c>
      <c r="L219" s="15">
        <f t="shared" si="170"/>
        <v>3.3736323327874997E-2</v>
      </c>
      <c r="M219">
        <f t="shared" si="171"/>
        <v>42</v>
      </c>
      <c r="N219">
        <f t="shared" si="172"/>
        <v>0</v>
      </c>
      <c r="O219">
        <f t="shared" si="173"/>
        <v>0</v>
      </c>
    </row>
    <row r="220" spans="1:15">
      <c r="A220" s="15" t="s">
        <v>59</v>
      </c>
      <c r="B220" s="15">
        <v>2210</v>
      </c>
      <c r="C220" s="17">
        <v>0.16250455459999999</v>
      </c>
      <c r="D220" s="16">
        <v>0.26800000000000002</v>
      </c>
      <c r="E220" s="16">
        <v>56.5</v>
      </c>
      <c r="F220" s="16">
        <v>1.92</v>
      </c>
      <c r="G220" s="16">
        <v>0.50600000000000001</v>
      </c>
      <c r="H220" s="15">
        <v>1</v>
      </c>
      <c r="I220" s="18">
        <f t="shared" ref="I220:I224" si="190">F220</f>
        <v>1.92</v>
      </c>
      <c r="J220" s="18">
        <f t="shared" ref="J220:J224" si="191">G220</f>
        <v>0.50600000000000001</v>
      </c>
      <c r="K220" s="16">
        <v>18114.3</v>
      </c>
      <c r="L220" s="15">
        <f t="shared" si="170"/>
        <v>0.20505366381276668</v>
      </c>
      <c r="M220">
        <f t="shared" si="171"/>
        <v>253</v>
      </c>
      <c r="N220">
        <f t="shared" si="172"/>
        <v>1</v>
      </c>
      <c r="O220">
        <f t="shared" si="173"/>
        <v>0.3</v>
      </c>
    </row>
    <row r="221" spans="1:15">
      <c r="A221" s="15" t="s">
        <v>59</v>
      </c>
      <c r="B221" s="15">
        <v>4340</v>
      </c>
      <c r="C221" s="17">
        <v>8.5313682999999998E-3</v>
      </c>
      <c r="D221" s="16">
        <v>0.41299999999999998</v>
      </c>
      <c r="E221" s="16">
        <v>56.5</v>
      </c>
      <c r="F221" s="16">
        <v>0.7</v>
      </c>
      <c r="G221" s="16">
        <v>0.09</v>
      </c>
      <c r="H221" s="15">
        <v>1</v>
      </c>
      <c r="I221" s="18">
        <f t="shared" si="190"/>
        <v>0.7</v>
      </c>
      <c r="J221" s="18">
        <f t="shared" si="191"/>
        <v>0.09</v>
      </c>
      <c r="K221" s="16">
        <v>917</v>
      </c>
      <c r="L221" s="15">
        <f t="shared" si="170"/>
        <v>1.6589601133029163E-2</v>
      </c>
      <c r="M221">
        <f t="shared" si="171"/>
        <v>20</v>
      </c>
      <c r="N221">
        <f t="shared" si="172"/>
        <v>0</v>
      </c>
      <c r="O221">
        <f t="shared" si="173"/>
        <v>0</v>
      </c>
    </row>
    <row r="222" spans="1:15">
      <c r="A222" s="15" t="s">
        <v>59</v>
      </c>
      <c r="B222" s="15">
        <v>4340</v>
      </c>
      <c r="C222" s="17">
        <v>0.14239995999999999</v>
      </c>
      <c r="D222" s="16">
        <v>0.41299999999999998</v>
      </c>
      <c r="E222" s="16">
        <v>56.5</v>
      </c>
      <c r="F222" s="16">
        <v>0.7</v>
      </c>
      <c r="G222" s="16">
        <v>0.09</v>
      </c>
      <c r="H222" s="15">
        <v>1</v>
      </c>
      <c r="I222" s="18">
        <f t="shared" si="190"/>
        <v>0.7</v>
      </c>
      <c r="J222" s="18">
        <f t="shared" si="191"/>
        <v>0.09</v>
      </c>
      <c r="K222" s="16">
        <v>6601.3</v>
      </c>
      <c r="L222" s="15">
        <f t="shared" si="170"/>
        <v>0.27690265555166665</v>
      </c>
      <c r="M222">
        <f t="shared" si="171"/>
        <v>342</v>
      </c>
      <c r="N222">
        <f t="shared" si="172"/>
        <v>1</v>
      </c>
      <c r="O222">
        <f t="shared" si="173"/>
        <v>0.1</v>
      </c>
    </row>
    <row r="223" spans="1:15">
      <c r="A223" s="15" t="s">
        <v>59</v>
      </c>
      <c r="B223" s="15">
        <v>1400</v>
      </c>
      <c r="C223" s="17">
        <v>0.1132450109</v>
      </c>
      <c r="D223" s="16">
        <v>0.88700000000000001</v>
      </c>
      <c r="E223" s="16">
        <v>56.5</v>
      </c>
      <c r="F223" s="16">
        <v>1.93</v>
      </c>
      <c r="G223" s="16">
        <v>0.497</v>
      </c>
      <c r="H223" s="15">
        <v>1</v>
      </c>
      <c r="I223" s="18">
        <f t="shared" si="190"/>
        <v>1.93</v>
      </c>
      <c r="J223" s="18">
        <f t="shared" si="191"/>
        <v>0.497</v>
      </c>
      <c r="K223" s="16">
        <v>2162.6</v>
      </c>
      <c r="L223" s="15">
        <f t="shared" si="170"/>
        <v>0.47294419531324583</v>
      </c>
      <c r="M223">
        <f t="shared" si="171"/>
        <v>583</v>
      </c>
      <c r="N223">
        <f t="shared" si="172"/>
        <v>2</v>
      </c>
      <c r="O223">
        <f t="shared" si="173"/>
        <v>0.6</v>
      </c>
    </row>
    <row r="224" spans="1:15">
      <c r="A224" s="15" t="s">
        <v>59</v>
      </c>
      <c r="B224" s="15">
        <v>4340</v>
      </c>
      <c r="C224" s="17">
        <v>4.32812328E-2</v>
      </c>
      <c r="D224" s="16">
        <v>0.41299999999999998</v>
      </c>
      <c r="E224" s="16">
        <v>56.5</v>
      </c>
      <c r="F224" s="16">
        <v>0.7</v>
      </c>
      <c r="G224" s="16">
        <v>0.09</v>
      </c>
      <c r="H224" s="15">
        <v>1</v>
      </c>
      <c r="I224" s="18">
        <f t="shared" si="190"/>
        <v>0.7</v>
      </c>
      <c r="J224" s="18">
        <f t="shared" si="191"/>
        <v>0.09</v>
      </c>
      <c r="K224" s="16">
        <v>177.5</v>
      </c>
      <c r="L224" s="15">
        <f t="shared" si="170"/>
        <v>8.4162160564299995E-2</v>
      </c>
      <c r="M224">
        <f t="shared" si="171"/>
        <v>104</v>
      </c>
      <c r="N224">
        <f t="shared" si="172"/>
        <v>0</v>
      </c>
      <c r="O224">
        <f t="shared" si="173"/>
        <v>0</v>
      </c>
    </row>
    <row r="225" spans="1:15">
      <c r="A225" s="15" t="s">
        <v>59</v>
      </c>
      <c r="B225" s="15">
        <v>8140</v>
      </c>
      <c r="C225" s="17">
        <v>0.1212576997</v>
      </c>
      <c r="D225" s="16">
        <v>0.70299999999999996</v>
      </c>
      <c r="E225" s="16">
        <v>56.5</v>
      </c>
      <c r="F225" s="16">
        <v>1.2</v>
      </c>
      <c r="G225" s="16">
        <v>0.48</v>
      </c>
      <c r="H225" s="15">
        <v>0</v>
      </c>
      <c r="I225" s="18">
        <f t="shared" ref="I225" si="192">F225*0.7</f>
        <v>0.84</v>
      </c>
      <c r="J225" s="18">
        <f t="shared" ref="J225" si="193">G225*0.5</f>
        <v>0.24</v>
      </c>
      <c r="K225" s="16">
        <v>284.3</v>
      </c>
      <c r="L225" s="15">
        <f t="shared" si="170"/>
        <v>0.40135793360284583</v>
      </c>
      <c r="M225">
        <f t="shared" si="171"/>
        <v>495</v>
      </c>
      <c r="N225">
        <f t="shared" si="172"/>
        <v>1</v>
      </c>
      <c r="O225">
        <f t="shared" si="173"/>
        <v>0.3</v>
      </c>
    </row>
    <row r="226" spans="1:15">
      <c r="A226" s="15" t="s">
        <v>59</v>
      </c>
      <c r="B226" s="15">
        <v>1100</v>
      </c>
      <c r="C226" s="17">
        <v>6.9903843399999999E-2</v>
      </c>
      <c r="D226" s="16">
        <v>0.34200000000000003</v>
      </c>
      <c r="E226" s="16">
        <v>56.5</v>
      </c>
      <c r="F226" s="16">
        <v>1.85</v>
      </c>
      <c r="G226" s="16">
        <v>0.22</v>
      </c>
      <c r="H226" s="15">
        <v>1</v>
      </c>
      <c r="I226" s="18">
        <f t="shared" ref="I226:I237" si="194">F226</f>
        <v>1.85</v>
      </c>
      <c r="J226" s="18">
        <f t="shared" ref="J226:J237" si="195">G226</f>
        <v>0.22</v>
      </c>
      <c r="K226" s="16">
        <v>3167.3</v>
      </c>
      <c r="L226" s="15">
        <f t="shared" si="170"/>
        <v>0.11256266383484999</v>
      </c>
      <c r="M226">
        <f t="shared" si="171"/>
        <v>139</v>
      </c>
      <c r="N226">
        <f t="shared" si="172"/>
        <v>1</v>
      </c>
      <c r="O226">
        <f t="shared" si="173"/>
        <v>0.1</v>
      </c>
    </row>
    <row r="227" spans="1:15">
      <c r="A227" s="15" t="s">
        <v>59</v>
      </c>
      <c r="B227" s="15">
        <v>1400</v>
      </c>
      <c r="C227" s="17">
        <v>0.2062065766</v>
      </c>
      <c r="D227" s="16">
        <v>0.88700000000000001</v>
      </c>
      <c r="E227" s="16">
        <v>56.5</v>
      </c>
      <c r="F227" s="16">
        <v>1.93</v>
      </c>
      <c r="G227" s="16">
        <v>0.497</v>
      </c>
      <c r="H227" s="15">
        <v>1</v>
      </c>
      <c r="I227" s="18">
        <f t="shared" si="194"/>
        <v>1.93</v>
      </c>
      <c r="J227" s="18">
        <f t="shared" si="195"/>
        <v>0.497</v>
      </c>
      <c r="K227" s="16">
        <v>34920.800000000003</v>
      </c>
      <c r="L227" s="15">
        <f t="shared" si="170"/>
        <v>0.8611788074664416</v>
      </c>
      <c r="M227">
        <f t="shared" si="171"/>
        <v>1062</v>
      </c>
      <c r="N227">
        <f t="shared" si="172"/>
        <v>5</v>
      </c>
      <c r="O227">
        <f t="shared" si="173"/>
        <v>1.2</v>
      </c>
    </row>
    <row r="228" spans="1:15">
      <c r="A228" s="15" t="s">
        <v>59</v>
      </c>
      <c r="B228" s="15">
        <v>1100</v>
      </c>
      <c r="C228" s="17">
        <v>4.8038831300000001E-2</v>
      </c>
      <c r="D228" s="16">
        <v>0.34200000000000003</v>
      </c>
      <c r="E228" s="16">
        <v>56.5</v>
      </c>
      <c r="F228" s="16">
        <v>1.85</v>
      </c>
      <c r="G228" s="16">
        <v>0.22</v>
      </c>
      <c r="H228" s="15">
        <v>1</v>
      </c>
      <c r="I228" s="18">
        <f t="shared" si="194"/>
        <v>1.85</v>
      </c>
      <c r="J228" s="18">
        <f t="shared" si="195"/>
        <v>0.22</v>
      </c>
      <c r="K228" s="16">
        <v>156.1</v>
      </c>
      <c r="L228" s="15">
        <f t="shared" si="170"/>
        <v>7.7354528100825007E-2</v>
      </c>
      <c r="M228">
        <f t="shared" si="171"/>
        <v>95</v>
      </c>
      <c r="N228">
        <f t="shared" si="172"/>
        <v>0</v>
      </c>
      <c r="O228">
        <f t="shared" si="173"/>
        <v>0</v>
      </c>
    </row>
    <row r="229" spans="1:15">
      <c r="A229" s="15" t="s">
        <v>59</v>
      </c>
      <c r="B229" s="15">
        <v>8140</v>
      </c>
      <c r="C229" s="17">
        <v>5.1285210208000001</v>
      </c>
      <c r="D229" s="16">
        <v>0.70299999999999996</v>
      </c>
      <c r="E229" s="16">
        <v>56.5</v>
      </c>
      <c r="F229" s="16">
        <v>1.2</v>
      </c>
      <c r="G229" s="16">
        <v>0.48</v>
      </c>
      <c r="H229" s="15">
        <v>1</v>
      </c>
      <c r="I229" s="18">
        <f t="shared" si="194"/>
        <v>1.2</v>
      </c>
      <c r="J229" s="18">
        <f t="shared" si="195"/>
        <v>0.48</v>
      </c>
      <c r="K229" s="16">
        <v>12023.6</v>
      </c>
      <c r="L229" s="15">
        <f t="shared" si="170"/>
        <v>16.975190890472131</v>
      </c>
      <c r="M229">
        <f t="shared" si="171"/>
        <v>20939</v>
      </c>
      <c r="N229">
        <f t="shared" si="172"/>
        <v>55</v>
      </c>
      <c r="O229">
        <f t="shared" si="173"/>
        <v>22.2</v>
      </c>
    </row>
    <row r="230" spans="1:15">
      <c r="A230" s="15" t="s">
        <v>59</v>
      </c>
      <c r="B230" s="15">
        <v>1400</v>
      </c>
      <c r="C230" s="17">
        <v>0.22952042619999999</v>
      </c>
      <c r="D230" s="16">
        <v>0.88700000000000001</v>
      </c>
      <c r="E230" s="16">
        <v>56.5</v>
      </c>
      <c r="F230" s="16">
        <v>1.93</v>
      </c>
      <c r="G230" s="16">
        <v>0.497</v>
      </c>
      <c r="H230" s="15">
        <v>1</v>
      </c>
      <c r="I230" s="18">
        <f t="shared" si="194"/>
        <v>1.93</v>
      </c>
      <c r="J230" s="18">
        <f t="shared" si="195"/>
        <v>0.497</v>
      </c>
      <c r="K230" s="16">
        <v>1350</v>
      </c>
      <c r="L230" s="15">
        <f t="shared" si="170"/>
        <v>0.95854424326884147</v>
      </c>
      <c r="M230">
        <f t="shared" si="171"/>
        <v>1182</v>
      </c>
      <c r="N230">
        <f t="shared" si="172"/>
        <v>5</v>
      </c>
      <c r="O230">
        <f t="shared" si="173"/>
        <v>1.3</v>
      </c>
    </row>
    <row r="231" spans="1:15">
      <c r="A231" s="15" t="s">
        <v>59</v>
      </c>
      <c r="B231" s="15">
        <v>1510</v>
      </c>
      <c r="C231" s="17">
        <v>0.26131324919999999</v>
      </c>
      <c r="D231" s="16">
        <v>0.79300000000000004</v>
      </c>
      <c r="E231" s="16">
        <v>56.5</v>
      </c>
      <c r="F231" s="16">
        <v>1.79</v>
      </c>
      <c r="G231" s="16">
        <v>0.31</v>
      </c>
      <c r="H231" s="15">
        <v>1</v>
      </c>
      <c r="I231" s="18">
        <f t="shared" si="194"/>
        <v>1.79</v>
      </c>
      <c r="J231" s="18">
        <f t="shared" si="195"/>
        <v>0.31</v>
      </c>
      <c r="K231" s="16">
        <v>9797</v>
      </c>
      <c r="L231" s="15">
        <f t="shared" si="170"/>
        <v>0.97566745614845007</v>
      </c>
      <c r="M231">
        <f t="shared" si="171"/>
        <v>1203</v>
      </c>
      <c r="N231">
        <f t="shared" si="172"/>
        <v>5</v>
      </c>
      <c r="O231">
        <f t="shared" si="173"/>
        <v>0.8</v>
      </c>
    </row>
    <row r="232" spans="1:15">
      <c r="A232" s="15" t="s">
        <v>59</v>
      </c>
      <c r="B232" s="15">
        <v>1510</v>
      </c>
      <c r="C232" s="17">
        <v>0.12902906989999999</v>
      </c>
      <c r="D232" s="16">
        <v>0.79300000000000004</v>
      </c>
      <c r="E232" s="16">
        <v>56.5</v>
      </c>
      <c r="F232" s="16">
        <v>1.79</v>
      </c>
      <c r="G232" s="16">
        <v>0.31</v>
      </c>
      <c r="H232" s="15">
        <v>1</v>
      </c>
      <c r="I232" s="18">
        <f t="shared" si="194"/>
        <v>1.79</v>
      </c>
      <c r="J232" s="18">
        <f t="shared" si="195"/>
        <v>0.31</v>
      </c>
      <c r="K232" s="16">
        <v>7107.3</v>
      </c>
      <c r="L232" s="15">
        <f t="shared" si="170"/>
        <v>0.48175691352787919</v>
      </c>
      <c r="M232">
        <f t="shared" si="171"/>
        <v>594</v>
      </c>
      <c r="N232">
        <f t="shared" si="172"/>
        <v>2</v>
      </c>
      <c r="O232">
        <f t="shared" si="173"/>
        <v>0.4</v>
      </c>
    </row>
    <row r="233" spans="1:15">
      <c r="A233" s="15" t="s">
        <v>59</v>
      </c>
      <c r="B233" s="15">
        <v>1510</v>
      </c>
      <c r="C233" s="17">
        <v>0.1128882509</v>
      </c>
      <c r="D233" s="16">
        <v>0.79300000000000004</v>
      </c>
      <c r="E233" s="16">
        <v>56.5</v>
      </c>
      <c r="F233" s="16">
        <v>1.79</v>
      </c>
      <c r="G233" s="16">
        <v>0.31</v>
      </c>
      <c r="H233" s="15">
        <v>1</v>
      </c>
      <c r="I233" s="18">
        <f t="shared" si="194"/>
        <v>1.79</v>
      </c>
      <c r="J233" s="18">
        <f t="shared" si="195"/>
        <v>0.31</v>
      </c>
      <c r="K233" s="16">
        <v>538.79999999999995</v>
      </c>
      <c r="L233" s="15">
        <f t="shared" si="170"/>
        <v>0.42149180312075418</v>
      </c>
      <c r="M233">
        <f t="shared" si="171"/>
        <v>520</v>
      </c>
      <c r="N233">
        <f t="shared" si="172"/>
        <v>2</v>
      </c>
      <c r="O233">
        <f t="shared" si="173"/>
        <v>0.4</v>
      </c>
    </row>
    <row r="234" spans="1:15">
      <c r="A234" s="15" t="s">
        <v>59</v>
      </c>
      <c r="B234" s="15">
        <v>8140</v>
      </c>
      <c r="C234" s="17">
        <v>0.1309814054</v>
      </c>
      <c r="D234" s="16">
        <v>0.70299999999999996</v>
      </c>
      <c r="E234" s="16">
        <v>56.5</v>
      </c>
      <c r="F234" s="16">
        <v>1.2</v>
      </c>
      <c r="G234" s="16">
        <v>0.48</v>
      </c>
      <c r="H234" s="15">
        <v>1</v>
      </c>
      <c r="I234" s="18">
        <f t="shared" si="194"/>
        <v>1.2</v>
      </c>
      <c r="J234" s="18">
        <f t="shared" si="195"/>
        <v>0.48</v>
      </c>
      <c r="K234" s="16">
        <v>10166</v>
      </c>
      <c r="L234" s="15">
        <f t="shared" si="170"/>
        <v>0.43354299431544163</v>
      </c>
      <c r="M234">
        <f t="shared" si="171"/>
        <v>535</v>
      </c>
      <c r="N234">
        <f t="shared" si="172"/>
        <v>1</v>
      </c>
      <c r="O234">
        <f t="shared" si="173"/>
        <v>0.6</v>
      </c>
    </row>
    <row r="235" spans="1:15">
      <c r="A235" s="15" t="s">
        <v>59</v>
      </c>
      <c r="B235" s="15">
        <v>8140</v>
      </c>
      <c r="C235" s="17">
        <v>1.30916978E-2</v>
      </c>
      <c r="D235" s="16">
        <v>0.70299999999999996</v>
      </c>
      <c r="E235" s="16">
        <v>56.5</v>
      </c>
      <c r="F235" s="16">
        <v>1.2</v>
      </c>
      <c r="G235" s="16">
        <v>0.48</v>
      </c>
      <c r="H235" s="15">
        <v>1</v>
      </c>
      <c r="I235" s="18">
        <f t="shared" si="194"/>
        <v>1.2</v>
      </c>
      <c r="J235" s="18">
        <f t="shared" si="195"/>
        <v>0.48</v>
      </c>
      <c r="K235" s="16">
        <v>34.799999999999997</v>
      </c>
      <c r="L235" s="15">
        <f t="shared" si="170"/>
        <v>4.333297423059166E-2</v>
      </c>
      <c r="M235">
        <f t="shared" si="171"/>
        <v>53</v>
      </c>
      <c r="N235">
        <f t="shared" si="172"/>
        <v>0</v>
      </c>
      <c r="O235">
        <f t="shared" si="173"/>
        <v>0.1</v>
      </c>
    </row>
    <row r="236" spans="1:15">
      <c r="A236" s="15" t="s">
        <v>59</v>
      </c>
      <c r="B236" s="15">
        <v>8140</v>
      </c>
      <c r="C236" s="17">
        <v>7.9211214000000002E-2</v>
      </c>
      <c r="D236" s="16">
        <v>0.70299999999999996</v>
      </c>
      <c r="E236" s="16">
        <v>56.5</v>
      </c>
      <c r="F236" s="16">
        <v>1.2</v>
      </c>
      <c r="G236" s="16">
        <v>0.48</v>
      </c>
      <c r="H236" s="15">
        <v>1</v>
      </c>
      <c r="I236" s="18">
        <f t="shared" si="194"/>
        <v>1.2</v>
      </c>
      <c r="J236" s="18">
        <f t="shared" si="195"/>
        <v>0.48</v>
      </c>
      <c r="K236" s="16">
        <v>185.7</v>
      </c>
      <c r="L236" s="15">
        <f t="shared" si="170"/>
        <v>0.26218581787274997</v>
      </c>
      <c r="M236">
        <f t="shared" si="171"/>
        <v>323</v>
      </c>
      <c r="N236">
        <f t="shared" si="172"/>
        <v>1</v>
      </c>
      <c r="O236">
        <f t="shared" si="173"/>
        <v>0.3</v>
      </c>
    </row>
    <row r="237" spans="1:15">
      <c r="A237" s="15" t="s">
        <v>59</v>
      </c>
      <c r="B237" s="15">
        <v>1100</v>
      </c>
      <c r="C237" s="17">
        <v>8.45559065E-2</v>
      </c>
      <c r="D237" s="16">
        <v>0.34200000000000003</v>
      </c>
      <c r="E237" s="16">
        <v>56.5</v>
      </c>
      <c r="F237" s="16">
        <v>1.85</v>
      </c>
      <c r="G237" s="16">
        <v>0.22</v>
      </c>
      <c r="H237" s="15">
        <v>1</v>
      </c>
      <c r="I237" s="18">
        <f t="shared" si="194"/>
        <v>1.85</v>
      </c>
      <c r="J237" s="18">
        <f t="shared" si="195"/>
        <v>0.22</v>
      </c>
      <c r="K237" s="16">
        <v>3467.4</v>
      </c>
      <c r="L237" s="15">
        <f t="shared" si="170"/>
        <v>0.13615614844162502</v>
      </c>
      <c r="M237">
        <f t="shared" si="171"/>
        <v>168</v>
      </c>
      <c r="N237">
        <f t="shared" si="172"/>
        <v>1</v>
      </c>
      <c r="O237">
        <f t="shared" si="173"/>
        <v>0.1</v>
      </c>
    </row>
    <row r="238" spans="1:15">
      <c r="A238" s="15" t="s">
        <v>59</v>
      </c>
      <c r="B238" s="15">
        <v>1100</v>
      </c>
      <c r="C238" s="17">
        <v>3.2606494000000001E-3</v>
      </c>
      <c r="D238" s="16">
        <v>0.34200000000000003</v>
      </c>
      <c r="E238" s="16">
        <v>56.5</v>
      </c>
      <c r="F238" s="16">
        <v>1.85</v>
      </c>
      <c r="G238" s="16">
        <v>0.22</v>
      </c>
      <c r="H238" s="15">
        <v>0</v>
      </c>
      <c r="I238" s="18">
        <f t="shared" ref="I238" si="196">F238*0.7</f>
        <v>1.2949999999999999</v>
      </c>
      <c r="J238" s="18">
        <f t="shared" ref="J238" si="197">G238*0.5</f>
        <v>0.11</v>
      </c>
      <c r="K238" s="16">
        <v>195.1</v>
      </c>
      <c r="L238" s="15">
        <f t="shared" si="170"/>
        <v>5.2504606963500004E-3</v>
      </c>
      <c r="M238">
        <f t="shared" si="171"/>
        <v>6</v>
      </c>
      <c r="N238">
        <f t="shared" si="172"/>
        <v>0</v>
      </c>
      <c r="O238">
        <f t="shared" si="173"/>
        <v>0</v>
      </c>
    </row>
    <row r="239" spans="1:15">
      <c r="A239" s="15" t="s">
        <v>59</v>
      </c>
      <c r="B239" s="15">
        <v>1100</v>
      </c>
      <c r="C239" s="17">
        <v>1.2388795E-3</v>
      </c>
      <c r="D239" s="16">
        <v>0.34200000000000003</v>
      </c>
      <c r="E239" s="16">
        <v>56.5</v>
      </c>
      <c r="F239" s="16">
        <v>1.85</v>
      </c>
      <c r="G239" s="16">
        <v>0.22</v>
      </c>
      <c r="H239" s="15">
        <v>1</v>
      </c>
      <c r="I239" s="18">
        <f t="shared" ref="I239:I240" si="198">F239</f>
        <v>1.85</v>
      </c>
      <c r="J239" s="18">
        <f t="shared" ref="J239:J240" si="199">G239</f>
        <v>0.22</v>
      </c>
      <c r="K239" s="16">
        <v>1.8</v>
      </c>
      <c r="L239" s="15">
        <f t="shared" si="170"/>
        <v>1.9949057148749999E-3</v>
      </c>
      <c r="M239">
        <f t="shared" si="171"/>
        <v>2</v>
      </c>
      <c r="N239">
        <f t="shared" si="172"/>
        <v>0</v>
      </c>
      <c r="O239">
        <f t="shared" si="173"/>
        <v>0</v>
      </c>
    </row>
    <row r="240" spans="1:15">
      <c r="A240" s="15" t="s">
        <v>59</v>
      </c>
      <c r="B240" s="15">
        <v>1510</v>
      </c>
      <c r="C240" s="17">
        <v>5.4032689E-3</v>
      </c>
      <c r="D240" s="16">
        <v>0.79300000000000004</v>
      </c>
      <c r="E240" s="16">
        <v>56.5</v>
      </c>
      <c r="F240" s="16">
        <v>1.79</v>
      </c>
      <c r="G240" s="16">
        <v>0.31</v>
      </c>
      <c r="H240" s="15">
        <v>1</v>
      </c>
      <c r="I240" s="18">
        <f t="shared" si="198"/>
        <v>1.79</v>
      </c>
      <c r="J240" s="18">
        <f t="shared" si="199"/>
        <v>0.31</v>
      </c>
      <c r="K240" s="16">
        <v>14.3</v>
      </c>
      <c r="L240" s="15">
        <f t="shared" si="170"/>
        <v>2.0174230119170834E-2</v>
      </c>
      <c r="M240">
        <f t="shared" si="171"/>
        <v>25</v>
      </c>
      <c r="N240">
        <f t="shared" si="172"/>
        <v>0</v>
      </c>
      <c r="O240">
        <f t="shared" si="173"/>
        <v>0</v>
      </c>
    </row>
    <row r="241" spans="1:15">
      <c r="A241" s="15" t="s">
        <v>59</v>
      </c>
      <c r="B241" s="15">
        <v>8140</v>
      </c>
      <c r="C241" s="17">
        <v>3.8947368E-3</v>
      </c>
      <c r="D241" s="16">
        <v>0.70299999999999996</v>
      </c>
      <c r="E241" s="16">
        <v>56.5</v>
      </c>
      <c r="F241" s="16">
        <v>1.2</v>
      </c>
      <c r="G241" s="16">
        <v>0.48</v>
      </c>
      <c r="H241" s="15">
        <v>0</v>
      </c>
      <c r="I241" s="18">
        <f t="shared" ref="I241" si="200">F241*0.7</f>
        <v>0.84</v>
      </c>
      <c r="J241" s="18">
        <f t="shared" ref="J241" si="201">G241*0.5</f>
        <v>0.24</v>
      </c>
      <c r="K241" s="16">
        <v>9.1</v>
      </c>
      <c r="L241" s="15">
        <f t="shared" si="170"/>
        <v>1.2891416527299998E-2</v>
      </c>
      <c r="M241">
        <f t="shared" si="171"/>
        <v>16</v>
      </c>
      <c r="N241">
        <f t="shared" si="172"/>
        <v>0</v>
      </c>
      <c r="O241">
        <f t="shared" si="173"/>
        <v>0</v>
      </c>
    </row>
    <row r="242" spans="1:15">
      <c r="A242" s="15" t="s">
        <v>59</v>
      </c>
      <c r="B242" s="15">
        <v>1100</v>
      </c>
      <c r="C242" s="17">
        <v>3.0775969999999997E-4</v>
      </c>
      <c r="D242" s="16">
        <v>0.34200000000000003</v>
      </c>
      <c r="E242" s="16">
        <v>56.5</v>
      </c>
      <c r="F242" s="16">
        <v>1.85</v>
      </c>
      <c r="G242" s="16">
        <v>0.22</v>
      </c>
      <c r="H242" s="15">
        <v>1</v>
      </c>
      <c r="I242" s="18">
        <f t="shared" ref="I242:I246" si="202">F242</f>
        <v>1.85</v>
      </c>
      <c r="J242" s="18">
        <f t="shared" ref="J242:J246" si="203">G242</f>
        <v>0.22</v>
      </c>
      <c r="K242" s="16">
        <v>1950.9</v>
      </c>
      <c r="L242" s="15">
        <f t="shared" si="170"/>
        <v>4.9557005692499995E-4</v>
      </c>
      <c r="M242">
        <f t="shared" si="171"/>
        <v>1</v>
      </c>
      <c r="N242">
        <f t="shared" si="172"/>
        <v>0</v>
      </c>
      <c r="O242">
        <f t="shared" si="173"/>
        <v>0</v>
      </c>
    </row>
    <row r="243" spans="1:15">
      <c r="A243" s="15" t="s">
        <v>59</v>
      </c>
      <c r="B243" s="15">
        <v>4200</v>
      </c>
      <c r="C243" s="17">
        <v>2.7269831599999999E-2</v>
      </c>
      <c r="D243" s="16">
        <v>0.41299999999999998</v>
      </c>
      <c r="E243" s="16">
        <v>56.5</v>
      </c>
      <c r="F243" s="16">
        <v>0.7</v>
      </c>
      <c r="G243" s="16">
        <v>0.09</v>
      </c>
      <c r="H243" s="15">
        <v>1</v>
      </c>
      <c r="I243" s="18">
        <f t="shared" si="202"/>
        <v>0.7</v>
      </c>
      <c r="J243" s="18">
        <f t="shared" si="203"/>
        <v>0.09</v>
      </c>
      <c r="K243" s="16">
        <v>37.6</v>
      </c>
      <c r="L243" s="15">
        <f t="shared" si="170"/>
        <v>5.3027323789183324E-2</v>
      </c>
      <c r="M243">
        <f t="shared" si="171"/>
        <v>65</v>
      </c>
      <c r="N243">
        <f t="shared" si="172"/>
        <v>0</v>
      </c>
      <c r="O243">
        <f t="shared" si="173"/>
        <v>0</v>
      </c>
    </row>
    <row r="244" spans="1:15">
      <c r="A244" s="15" t="s">
        <v>59</v>
      </c>
      <c r="B244" s="15">
        <v>4200</v>
      </c>
      <c r="C244" s="17">
        <v>4.0478162599999999E-2</v>
      </c>
      <c r="D244" s="16">
        <v>0.41299999999999998</v>
      </c>
      <c r="E244" s="16">
        <v>56.5</v>
      </c>
      <c r="F244" s="16">
        <v>0.7</v>
      </c>
      <c r="G244" s="16">
        <v>0.09</v>
      </c>
      <c r="H244" s="15">
        <v>1</v>
      </c>
      <c r="I244" s="18">
        <f t="shared" si="202"/>
        <v>0.7</v>
      </c>
      <c r="J244" s="18">
        <f t="shared" si="203"/>
        <v>0.09</v>
      </c>
      <c r="K244" s="16">
        <v>276.5</v>
      </c>
      <c r="L244" s="15">
        <f t="shared" si="170"/>
        <v>7.8711473765808324E-2</v>
      </c>
      <c r="M244">
        <f t="shared" si="171"/>
        <v>97</v>
      </c>
      <c r="N244">
        <f t="shared" si="172"/>
        <v>0</v>
      </c>
      <c r="O244">
        <f t="shared" si="173"/>
        <v>0</v>
      </c>
    </row>
    <row r="245" spans="1:15">
      <c r="A245" s="15" t="s">
        <v>59</v>
      </c>
      <c r="B245" s="15">
        <v>4200</v>
      </c>
      <c r="C245" s="17">
        <v>5.4074120000000003E-4</v>
      </c>
      <c r="D245" s="16">
        <v>0.41299999999999998</v>
      </c>
      <c r="E245" s="16">
        <v>56.5</v>
      </c>
      <c r="F245" s="16">
        <v>0.7</v>
      </c>
      <c r="G245" s="16">
        <v>0.09</v>
      </c>
      <c r="H245" s="15">
        <v>1</v>
      </c>
      <c r="I245" s="18">
        <f t="shared" si="202"/>
        <v>0.7</v>
      </c>
      <c r="J245" s="18">
        <f t="shared" si="203"/>
        <v>0.09</v>
      </c>
      <c r="K245" s="16">
        <v>2399.9</v>
      </c>
      <c r="L245" s="15">
        <f t="shared" si="170"/>
        <v>1.0514937942833335E-3</v>
      </c>
      <c r="M245">
        <f t="shared" si="171"/>
        <v>1</v>
      </c>
      <c r="N245">
        <f t="shared" si="172"/>
        <v>0</v>
      </c>
      <c r="O245">
        <f t="shared" si="173"/>
        <v>0</v>
      </c>
    </row>
    <row r="246" spans="1:15">
      <c r="A246" s="15" t="s">
        <v>59</v>
      </c>
      <c r="B246" s="15">
        <v>4200</v>
      </c>
      <c r="C246" s="17">
        <v>6.8935405699999994E-2</v>
      </c>
      <c r="D246" s="16">
        <v>0.41299999999999998</v>
      </c>
      <c r="E246" s="16">
        <v>56.5</v>
      </c>
      <c r="F246" s="16">
        <v>0.7</v>
      </c>
      <c r="G246" s="16">
        <v>0.09</v>
      </c>
      <c r="H246" s="15">
        <v>1</v>
      </c>
      <c r="I246" s="18">
        <f t="shared" si="202"/>
        <v>0.7</v>
      </c>
      <c r="J246" s="18">
        <f t="shared" si="203"/>
        <v>0.09</v>
      </c>
      <c r="K246" s="16">
        <v>151.5</v>
      </c>
      <c r="L246" s="15">
        <f t="shared" si="170"/>
        <v>0.13404776869222082</v>
      </c>
      <c r="M246">
        <f t="shared" si="171"/>
        <v>165</v>
      </c>
      <c r="N246">
        <f t="shared" si="172"/>
        <v>0</v>
      </c>
      <c r="O246">
        <f t="shared" si="173"/>
        <v>0</v>
      </c>
    </row>
    <row r="247" spans="1:15">
      <c r="A247" s="15" t="s">
        <v>59</v>
      </c>
      <c r="B247" s="15">
        <v>8140</v>
      </c>
      <c r="C247" s="17">
        <v>2.79663229E-2</v>
      </c>
      <c r="D247" s="16">
        <v>0.70299999999999996</v>
      </c>
      <c r="E247" s="16">
        <v>56.5</v>
      </c>
      <c r="F247" s="16">
        <v>1.2</v>
      </c>
      <c r="G247" s="16">
        <v>0.48</v>
      </c>
      <c r="H247" s="15">
        <v>0</v>
      </c>
      <c r="I247" s="18">
        <f t="shared" ref="I247" si="204">F247*0.7</f>
        <v>0.84</v>
      </c>
      <c r="J247" s="18">
        <f t="shared" ref="J247" si="205">G247*0.5</f>
        <v>0.24</v>
      </c>
      <c r="K247" s="16">
        <v>65.599999999999994</v>
      </c>
      <c r="L247" s="15">
        <f t="shared" si="170"/>
        <v>9.256736353554583E-2</v>
      </c>
      <c r="M247">
        <f t="shared" si="171"/>
        <v>114</v>
      </c>
      <c r="N247">
        <f t="shared" si="172"/>
        <v>0</v>
      </c>
      <c r="O247">
        <f t="shared" si="173"/>
        <v>0.1</v>
      </c>
    </row>
    <row r="248" spans="1:15">
      <c r="A248" s="15" t="s">
        <v>59</v>
      </c>
      <c r="B248" s="15">
        <v>4200</v>
      </c>
      <c r="C248" s="17">
        <v>4.0862607000000002E-3</v>
      </c>
      <c r="D248" s="16">
        <v>0.41299999999999998</v>
      </c>
      <c r="E248" s="16">
        <v>56.5</v>
      </c>
      <c r="F248" s="16">
        <v>0.7</v>
      </c>
      <c r="G248" s="16">
        <v>0.09</v>
      </c>
      <c r="H248" s="15">
        <v>1</v>
      </c>
      <c r="I248" s="18">
        <f t="shared" ref="I248:I249" si="206">F248</f>
        <v>0.7</v>
      </c>
      <c r="J248" s="18">
        <f t="shared" ref="J248:J249" si="207">G248</f>
        <v>0.09</v>
      </c>
      <c r="K248" s="16">
        <v>5.6</v>
      </c>
      <c r="L248" s="15">
        <f t="shared" si="170"/>
        <v>7.9459041920124998E-3</v>
      </c>
      <c r="M248">
        <f t="shared" si="171"/>
        <v>10</v>
      </c>
      <c r="N248">
        <f t="shared" si="172"/>
        <v>0</v>
      </c>
      <c r="O248">
        <f t="shared" si="173"/>
        <v>0</v>
      </c>
    </row>
    <row r="249" spans="1:15">
      <c r="A249" s="15" t="s">
        <v>59</v>
      </c>
      <c r="B249" s="15">
        <v>1200</v>
      </c>
      <c r="C249" s="17">
        <v>0.34171499960000001</v>
      </c>
      <c r="D249" s="16">
        <v>0.30399999999999999</v>
      </c>
      <c r="E249" s="16">
        <v>56.5</v>
      </c>
      <c r="F249" s="16">
        <v>2.23</v>
      </c>
      <c r="G249" s="16">
        <v>0.316</v>
      </c>
      <c r="H249" s="15">
        <v>1</v>
      </c>
      <c r="I249" s="18">
        <f t="shared" si="206"/>
        <v>2.23</v>
      </c>
      <c r="J249" s="18">
        <f t="shared" si="207"/>
        <v>0.316</v>
      </c>
      <c r="K249" s="16">
        <v>3498.9</v>
      </c>
      <c r="L249" s="15">
        <f t="shared" si="170"/>
        <v>0.4891080694274666</v>
      </c>
      <c r="M249">
        <f t="shared" si="171"/>
        <v>603</v>
      </c>
      <c r="N249">
        <f t="shared" si="172"/>
        <v>3</v>
      </c>
      <c r="O249">
        <f t="shared" si="173"/>
        <v>0.4</v>
      </c>
    </row>
    <row r="250" spans="1:15">
      <c r="A250" s="15" t="s">
        <v>59</v>
      </c>
      <c r="B250" s="15">
        <v>1200</v>
      </c>
      <c r="C250" s="17">
        <v>4.1150250000000001E-4</v>
      </c>
      <c r="D250" s="16">
        <v>0.30399999999999999</v>
      </c>
      <c r="E250" s="16">
        <v>56.5</v>
      </c>
      <c r="F250" s="16">
        <v>2.23</v>
      </c>
      <c r="G250" s="16">
        <v>0.316</v>
      </c>
      <c r="H250" s="15">
        <v>0</v>
      </c>
      <c r="I250" s="18">
        <f t="shared" ref="I250" si="208">F250*0.7</f>
        <v>1.5609999999999999</v>
      </c>
      <c r="J250" s="18">
        <f t="shared" ref="J250" si="209">G250*0.5</f>
        <v>0.158</v>
      </c>
      <c r="K250" s="16">
        <v>0.4</v>
      </c>
      <c r="L250" s="15">
        <f t="shared" si="170"/>
        <v>5.8899724499999995E-4</v>
      </c>
      <c r="M250">
        <f t="shared" si="171"/>
        <v>1</v>
      </c>
      <c r="N250">
        <f t="shared" si="172"/>
        <v>0</v>
      </c>
      <c r="O250">
        <f t="shared" si="173"/>
        <v>0</v>
      </c>
    </row>
    <row r="251" spans="1:15">
      <c r="A251" s="15" t="s">
        <v>59</v>
      </c>
      <c r="B251" s="15">
        <v>4200</v>
      </c>
      <c r="C251" s="17">
        <v>1.4870789999999999E-4</v>
      </c>
      <c r="D251" s="16">
        <v>0.41299999999999998</v>
      </c>
      <c r="E251" s="16">
        <v>56.5</v>
      </c>
      <c r="F251" s="16">
        <v>0.7</v>
      </c>
      <c r="G251" s="16">
        <v>0.09</v>
      </c>
      <c r="H251" s="15">
        <v>1</v>
      </c>
      <c r="I251" s="18">
        <f t="shared" ref="I251:I253" si="210">F251</f>
        <v>0.7</v>
      </c>
      <c r="J251" s="18">
        <f t="shared" ref="J251:J253" si="211">G251</f>
        <v>0.09</v>
      </c>
      <c r="K251" s="16">
        <v>18.7</v>
      </c>
      <c r="L251" s="15">
        <f t="shared" si="170"/>
        <v>2.8916870771249995E-4</v>
      </c>
      <c r="M251">
        <f t="shared" si="171"/>
        <v>0</v>
      </c>
      <c r="N251">
        <f t="shared" si="172"/>
        <v>0</v>
      </c>
      <c r="O251">
        <f t="shared" si="173"/>
        <v>0</v>
      </c>
    </row>
    <row r="252" spans="1:15">
      <c r="A252" s="15" t="s">
        <v>59</v>
      </c>
      <c r="B252" s="15">
        <v>2430</v>
      </c>
      <c r="C252" s="17">
        <v>8.2631468900000005E-2</v>
      </c>
      <c r="D252" s="16">
        <v>0.26800000000000002</v>
      </c>
      <c r="E252" s="16">
        <v>56.5</v>
      </c>
      <c r="F252" s="16">
        <v>2.2999999999999998</v>
      </c>
      <c r="G252" s="16">
        <v>0.56499999999999995</v>
      </c>
      <c r="H252" s="15">
        <v>1</v>
      </c>
      <c r="I252" s="18">
        <f t="shared" si="210"/>
        <v>2.2999999999999998</v>
      </c>
      <c r="J252" s="18">
        <f t="shared" si="211"/>
        <v>0.56499999999999995</v>
      </c>
      <c r="K252" s="16">
        <v>4150.3</v>
      </c>
      <c r="L252" s="15">
        <f t="shared" si="170"/>
        <v>0.10426714184031667</v>
      </c>
      <c r="M252">
        <f t="shared" si="171"/>
        <v>129</v>
      </c>
      <c r="N252">
        <f t="shared" si="172"/>
        <v>1</v>
      </c>
      <c r="O252">
        <f t="shared" si="173"/>
        <v>0.2</v>
      </c>
    </row>
    <row r="253" spans="1:15">
      <c r="A253" s="15" t="s">
        <v>59</v>
      </c>
      <c r="B253" s="15">
        <v>1400</v>
      </c>
      <c r="C253" s="17">
        <v>4.4038580399999999E-2</v>
      </c>
      <c r="D253" s="16">
        <v>0.88700000000000001</v>
      </c>
      <c r="E253" s="16">
        <v>56.5</v>
      </c>
      <c r="F253" s="16">
        <v>1.93</v>
      </c>
      <c r="G253" s="16">
        <v>0.497</v>
      </c>
      <c r="H253" s="15">
        <v>1</v>
      </c>
      <c r="I253" s="18">
        <f t="shared" si="210"/>
        <v>1.93</v>
      </c>
      <c r="J253" s="18">
        <f t="shared" si="211"/>
        <v>0.497</v>
      </c>
      <c r="K253" s="16">
        <v>1020.4</v>
      </c>
      <c r="L253" s="15">
        <f t="shared" si="170"/>
        <v>0.18391795633635</v>
      </c>
      <c r="M253">
        <f t="shared" si="171"/>
        <v>227</v>
      </c>
      <c r="N253">
        <f t="shared" si="172"/>
        <v>1</v>
      </c>
      <c r="O253">
        <f t="shared" si="173"/>
        <v>0.2</v>
      </c>
    </row>
    <row r="254" spans="1:15">
      <c r="A254" s="15" t="s">
        <v>59</v>
      </c>
      <c r="B254" s="15">
        <v>8140</v>
      </c>
      <c r="C254" s="17">
        <v>0.11818575420000001</v>
      </c>
      <c r="D254" s="16">
        <v>0.70299999999999996</v>
      </c>
      <c r="E254" s="16">
        <v>56.5</v>
      </c>
      <c r="F254" s="16">
        <v>1.2</v>
      </c>
      <c r="G254" s="16">
        <v>0.48</v>
      </c>
      <c r="H254" s="15">
        <v>0</v>
      </c>
      <c r="I254" s="18">
        <f t="shared" ref="I254:I255" si="212">F254*0.7</f>
        <v>0.84</v>
      </c>
      <c r="J254" s="18">
        <f t="shared" ref="J254:J255" si="213">G254*0.5</f>
        <v>0.24</v>
      </c>
      <c r="K254" s="16">
        <v>277.10000000000002</v>
      </c>
      <c r="L254" s="15">
        <f t="shared" si="170"/>
        <v>0.39118992199557501</v>
      </c>
      <c r="M254">
        <f t="shared" si="171"/>
        <v>483</v>
      </c>
      <c r="N254">
        <f t="shared" si="172"/>
        <v>1</v>
      </c>
      <c r="O254">
        <f t="shared" si="173"/>
        <v>0.3</v>
      </c>
    </row>
    <row r="255" spans="1:15">
      <c r="A255" s="15" t="s">
        <v>59</v>
      </c>
      <c r="B255" s="15">
        <v>1400</v>
      </c>
      <c r="C255" s="17">
        <v>2.9609507600000001E-2</v>
      </c>
      <c r="D255" s="16">
        <v>0.88700000000000001</v>
      </c>
      <c r="E255" s="16">
        <v>56.5</v>
      </c>
      <c r="F255" s="16">
        <v>1.93</v>
      </c>
      <c r="G255" s="16">
        <v>0.497</v>
      </c>
      <c r="H255" s="15">
        <v>0</v>
      </c>
      <c r="I255" s="18">
        <f t="shared" si="212"/>
        <v>1.351</v>
      </c>
      <c r="J255" s="18">
        <f t="shared" si="213"/>
        <v>0.2485</v>
      </c>
      <c r="K255" s="16">
        <v>288.2</v>
      </c>
      <c r="L255" s="15">
        <f t="shared" si="170"/>
        <v>0.12365793984398334</v>
      </c>
      <c r="M255">
        <f t="shared" si="171"/>
        <v>153</v>
      </c>
      <c r="N255">
        <f t="shared" si="172"/>
        <v>0</v>
      </c>
      <c r="O255">
        <f t="shared" si="173"/>
        <v>0.1</v>
      </c>
    </row>
    <row r="256" spans="1:15">
      <c r="A256" s="15" t="s">
        <v>59</v>
      </c>
      <c r="B256" s="15">
        <v>2430</v>
      </c>
      <c r="C256" s="17">
        <v>1.3670536E-2</v>
      </c>
      <c r="D256" s="16">
        <v>0.26800000000000002</v>
      </c>
      <c r="E256" s="16">
        <v>56.5</v>
      </c>
      <c r="F256" s="16">
        <v>2.2999999999999998</v>
      </c>
      <c r="G256" s="16">
        <v>0.56499999999999995</v>
      </c>
      <c r="H256" s="15">
        <v>1</v>
      </c>
      <c r="I256" s="18">
        <f>F256</f>
        <v>2.2999999999999998</v>
      </c>
      <c r="J256" s="18">
        <f>G256</f>
        <v>0.56499999999999995</v>
      </c>
      <c r="K256" s="16">
        <v>30.9</v>
      </c>
      <c r="L256" s="15">
        <f t="shared" si="170"/>
        <v>1.7249938009333336E-2</v>
      </c>
      <c r="M256">
        <f t="shared" si="171"/>
        <v>21</v>
      </c>
      <c r="N256">
        <f t="shared" si="172"/>
        <v>0</v>
      </c>
      <c r="O256">
        <f t="shared" si="173"/>
        <v>0</v>
      </c>
    </row>
    <row r="257" spans="1:15">
      <c r="A257" s="15" t="s">
        <v>59</v>
      </c>
      <c r="B257" s="15">
        <v>8140</v>
      </c>
      <c r="C257" s="17">
        <v>0.1425847911</v>
      </c>
      <c r="D257" s="16">
        <v>0.70299999999999996</v>
      </c>
      <c r="E257" s="16">
        <v>56.5</v>
      </c>
      <c r="F257" s="16">
        <v>1.2</v>
      </c>
      <c r="G257" s="16">
        <v>0.48</v>
      </c>
      <c r="H257" s="15">
        <v>0</v>
      </c>
      <c r="I257" s="18">
        <f t="shared" ref="I257" si="214">F257*0.7</f>
        <v>0.84</v>
      </c>
      <c r="J257" s="18">
        <f t="shared" ref="J257" si="215">G257*0.5</f>
        <v>0.24</v>
      </c>
      <c r="K257" s="16">
        <v>334.3</v>
      </c>
      <c r="L257" s="15">
        <f t="shared" si="170"/>
        <v>0.47194971750803744</v>
      </c>
      <c r="M257">
        <f t="shared" si="171"/>
        <v>582</v>
      </c>
      <c r="N257">
        <f t="shared" si="172"/>
        <v>1</v>
      </c>
      <c r="O257">
        <f t="shared" si="173"/>
        <v>0.3</v>
      </c>
    </row>
    <row r="258" spans="1:15">
      <c r="A258" s="15" t="s">
        <v>59</v>
      </c>
      <c r="B258" s="15">
        <v>2430</v>
      </c>
      <c r="C258" s="17">
        <v>4.1432732200000003E-2</v>
      </c>
      <c r="D258" s="16">
        <v>0.26800000000000002</v>
      </c>
      <c r="E258" s="16">
        <v>56.5</v>
      </c>
      <c r="F258" s="16">
        <v>2.2999999999999998</v>
      </c>
      <c r="G258" s="16">
        <v>0.56499999999999995</v>
      </c>
      <c r="H258" s="15">
        <v>1</v>
      </c>
      <c r="I258" s="18">
        <f t="shared" ref="I258:I259" si="216">F258</f>
        <v>2.2999999999999998</v>
      </c>
      <c r="J258" s="18">
        <f t="shared" ref="J258:J259" si="217">G258</f>
        <v>0.56499999999999995</v>
      </c>
      <c r="K258" s="16">
        <v>96.1</v>
      </c>
      <c r="L258" s="15">
        <f t="shared" si="170"/>
        <v>5.2281202581033338E-2</v>
      </c>
      <c r="M258">
        <f t="shared" si="171"/>
        <v>64</v>
      </c>
      <c r="N258">
        <f t="shared" si="172"/>
        <v>0</v>
      </c>
      <c r="O258">
        <f t="shared" si="173"/>
        <v>0.1</v>
      </c>
    </row>
    <row r="259" spans="1:15">
      <c r="A259" s="15" t="s">
        <v>59</v>
      </c>
      <c r="B259" s="15">
        <v>2210</v>
      </c>
      <c r="C259" s="17">
        <v>1.8019495999999999E-3</v>
      </c>
      <c r="D259" s="16">
        <v>0.26800000000000002</v>
      </c>
      <c r="E259" s="16">
        <v>56.5</v>
      </c>
      <c r="F259" s="16">
        <v>1.92</v>
      </c>
      <c r="G259" s="16">
        <v>0.50600000000000001</v>
      </c>
      <c r="H259" s="15">
        <v>1</v>
      </c>
      <c r="I259" s="18">
        <f t="shared" si="216"/>
        <v>1.92</v>
      </c>
      <c r="J259" s="18">
        <f t="shared" si="217"/>
        <v>0.50600000000000001</v>
      </c>
      <c r="K259" s="16">
        <v>17539.2</v>
      </c>
      <c r="L259" s="15">
        <f t="shared" ref="L259:L269" si="218">E259*D259*C259/12</f>
        <v>2.2737600702666667E-3</v>
      </c>
      <c r="M259">
        <f t="shared" ref="M259:M269" si="219">ROUND(E259*D259*C259*102.79,0)</f>
        <v>3</v>
      </c>
      <c r="N259">
        <f t="shared" ref="N259:N269" si="220">ROUND(I259*M259*0.002205,0)</f>
        <v>0</v>
      </c>
      <c r="O259">
        <f t="shared" ref="O259:O269" si="221">ROUND(J259*M259*0.002205,1)</f>
        <v>0</v>
      </c>
    </row>
    <row r="260" spans="1:15">
      <c r="A260" s="15" t="s">
        <v>59</v>
      </c>
      <c r="B260" s="15">
        <v>8140</v>
      </c>
      <c r="C260" s="17">
        <v>0.17393509160000001</v>
      </c>
      <c r="D260" s="16">
        <v>0.70299999999999996</v>
      </c>
      <c r="E260" s="16">
        <v>56.5</v>
      </c>
      <c r="F260" s="16">
        <v>1.2</v>
      </c>
      <c r="G260" s="16">
        <v>0.48</v>
      </c>
      <c r="H260" s="15">
        <v>0</v>
      </c>
      <c r="I260" s="18">
        <f t="shared" ref="I260" si="222">F260*0.7</f>
        <v>0.84</v>
      </c>
      <c r="J260" s="18">
        <f t="shared" ref="J260" si="223">G260*0.5</f>
        <v>0.24</v>
      </c>
      <c r="K260" s="16">
        <v>407.8</v>
      </c>
      <c r="L260" s="15">
        <f t="shared" si="218"/>
        <v>0.57571790590051664</v>
      </c>
      <c r="M260">
        <f t="shared" si="219"/>
        <v>710</v>
      </c>
      <c r="N260">
        <f t="shared" si="220"/>
        <v>1</v>
      </c>
      <c r="O260">
        <f t="shared" si="221"/>
        <v>0.4</v>
      </c>
    </row>
    <row r="261" spans="1:15">
      <c r="A261" s="15" t="s">
        <v>59</v>
      </c>
      <c r="B261" s="15">
        <v>2430</v>
      </c>
      <c r="C261" s="17">
        <v>1.4721310200000001E-2</v>
      </c>
      <c r="D261" s="16">
        <v>0.26800000000000002</v>
      </c>
      <c r="E261" s="16">
        <v>56.5</v>
      </c>
      <c r="F261" s="16">
        <v>2.2999999999999998</v>
      </c>
      <c r="G261" s="16">
        <v>0.56499999999999995</v>
      </c>
      <c r="H261" s="15">
        <v>1</v>
      </c>
      <c r="I261" s="18">
        <f>F261</f>
        <v>2.2999999999999998</v>
      </c>
      <c r="J261" s="18">
        <f>G261</f>
        <v>0.56499999999999995</v>
      </c>
      <c r="K261" s="16">
        <v>80.2</v>
      </c>
      <c r="L261" s="15">
        <f t="shared" si="218"/>
        <v>1.8575839920700003E-2</v>
      </c>
      <c r="M261">
        <f t="shared" si="219"/>
        <v>23</v>
      </c>
      <c r="N261">
        <f t="shared" si="220"/>
        <v>0</v>
      </c>
      <c r="O261">
        <f t="shared" si="221"/>
        <v>0</v>
      </c>
    </row>
    <row r="262" spans="1:15">
      <c r="A262" s="15" t="s">
        <v>59</v>
      </c>
      <c r="B262" s="15">
        <v>1400</v>
      </c>
      <c r="C262" s="17">
        <v>6.5874614799999995E-2</v>
      </c>
      <c r="D262" s="16">
        <v>0.88700000000000001</v>
      </c>
      <c r="E262" s="16">
        <v>56.5</v>
      </c>
      <c r="F262" s="16">
        <v>1.93</v>
      </c>
      <c r="G262" s="16">
        <v>0.497</v>
      </c>
      <c r="H262" s="15">
        <v>0</v>
      </c>
      <c r="I262" s="18">
        <f t="shared" ref="I262" si="224">F262*0.7</f>
        <v>1.351</v>
      </c>
      <c r="J262" s="18">
        <f t="shared" ref="J262" si="225">G262*0.5</f>
        <v>0.2485</v>
      </c>
      <c r="K262" s="16">
        <v>2673.1</v>
      </c>
      <c r="L262" s="15">
        <f t="shared" si="218"/>
        <v>0.27511160483411662</v>
      </c>
      <c r="M262">
        <f t="shared" si="219"/>
        <v>339</v>
      </c>
      <c r="N262">
        <f t="shared" si="220"/>
        <v>1</v>
      </c>
      <c r="O262">
        <f t="shared" si="221"/>
        <v>0.2</v>
      </c>
    </row>
    <row r="263" spans="1:15">
      <c r="A263" s="15" t="s">
        <v>59</v>
      </c>
      <c r="B263" s="15">
        <v>1400</v>
      </c>
      <c r="C263" s="17">
        <v>5.3968400000000003E-5</v>
      </c>
      <c r="D263" s="16">
        <v>0.88700000000000001</v>
      </c>
      <c r="E263" s="16">
        <v>56.5</v>
      </c>
      <c r="F263" s="16">
        <v>1.93</v>
      </c>
      <c r="G263" s="16">
        <v>0.497</v>
      </c>
      <c r="H263" s="15">
        <v>1</v>
      </c>
      <c r="I263" s="18">
        <f>F263</f>
        <v>1.93</v>
      </c>
      <c r="J263" s="18">
        <f>G263</f>
        <v>0.497</v>
      </c>
      <c r="K263" s="16">
        <v>0.2</v>
      </c>
      <c r="L263" s="15">
        <f t="shared" si="218"/>
        <v>2.2538777918333335E-4</v>
      </c>
      <c r="M263">
        <f t="shared" si="219"/>
        <v>0</v>
      </c>
      <c r="N263">
        <f t="shared" si="220"/>
        <v>0</v>
      </c>
      <c r="O263">
        <f t="shared" si="221"/>
        <v>0</v>
      </c>
    </row>
    <row r="264" spans="1:15">
      <c r="A264" s="15" t="s">
        <v>59</v>
      </c>
      <c r="B264" s="15">
        <v>8140</v>
      </c>
      <c r="C264" s="17">
        <v>0.254912376</v>
      </c>
      <c r="D264" s="16">
        <v>0.70299999999999996</v>
      </c>
      <c r="E264" s="16">
        <v>56.5</v>
      </c>
      <c r="F264" s="16">
        <v>1.2</v>
      </c>
      <c r="G264" s="16">
        <v>0.48</v>
      </c>
      <c r="H264" s="15">
        <v>0</v>
      </c>
      <c r="I264" s="18">
        <f t="shared" ref="I264" si="226">F264*0.7</f>
        <v>0.84</v>
      </c>
      <c r="J264" s="18">
        <f t="shared" ref="J264" si="227">G264*0.5</f>
        <v>0.24</v>
      </c>
      <c r="K264" s="16">
        <v>597.6</v>
      </c>
      <c r="L264" s="15">
        <f t="shared" si="218"/>
        <v>0.84374934321099992</v>
      </c>
      <c r="M264">
        <f t="shared" si="219"/>
        <v>1041</v>
      </c>
      <c r="N264">
        <f t="shared" si="220"/>
        <v>2</v>
      </c>
      <c r="O264">
        <f t="shared" si="221"/>
        <v>0.6</v>
      </c>
    </row>
    <row r="265" spans="1:15">
      <c r="A265" s="15" t="s">
        <v>59</v>
      </c>
      <c r="B265" s="15">
        <v>2210</v>
      </c>
      <c r="C265" s="17">
        <v>2.0245829999999999E-3</v>
      </c>
      <c r="D265" s="16">
        <v>0.26800000000000002</v>
      </c>
      <c r="E265" s="16">
        <v>56.5</v>
      </c>
      <c r="F265" s="16">
        <v>1.92</v>
      </c>
      <c r="G265" s="16">
        <v>0.50600000000000001</v>
      </c>
      <c r="H265" s="15">
        <v>1</v>
      </c>
      <c r="I265" s="18">
        <f t="shared" ref="I265:I266" si="228">F265</f>
        <v>1.92</v>
      </c>
      <c r="J265" s="18">
        <f t="shared" ref="J265:J266" si="229">G265</f>
        <v>0.50600000000000001</v>
      </c>
      <c r="K265" s="16">
        <v>17.399999999999999</v>
      </c>
      <c r="L265" s="15">
        <f t="shared" si="218"/>
        <v>2.5546863155000003E-3</v>
      </c>
      <c r="M265">
        <f t="shared" si="219"/>
        <v>3</v>
      </c>
      <c r="N265">
        <f t="shared" si="220"/>
        <v>0</v>
      </c>
      <c r="O265">
        <f t="shared" si="221"/>
        <v>0</v>
      </c>
    </row>
    <row r="266" spans="1:15">
      <c r="A266" s="15" t="s">
        <v>59</v>
      </c>
      <c r="B266" s="15">
        <v>2210</v>
      </c>
      <c r="C266" s="17">
        <v>3.5792088999999998E-3</v>
      </c>
      <c r="D266" s="16">
        <v>0.26800000000000002</v>
      </c>
      <c r="E266" s="16">
        <v>56.5</v>
      </c>
      <c r="F266" s="16">
        <v>1.92</v>
      </c>
      <c r="G266" s="16">
        <v>0.50600000000000001</v>
      </c>
      <c r="H266" s="15">
        <v>1</v>
      </c>
      <c r="I266" s="18">
        <f t="shared" si="228"/>
        <v>1.92</v>
      </c>
      <c r="J266" s="18">
        <f t="shared" si="229"/>
        <v>0.50600000000000001</v>
      </c>
      <c r="K266" s="16">
        <v>142.69999999999999</v>
      </c>
      <c r="L266" s="15">
        <f t="shared" si="218"/>
        <v>4.5163650969833333E-3</v>
      </c>
      <c r="M266">
        <f t="shared" si="219"/>
        <v>6</v>
      </c>
      <c r="N266">
        <f t="shared" si="220"/>
        <v>0</v>
      </c>
      <c r="O266">
        <f t="shared" si="221"/>
        <v>0</v>
      </c>
    </row>
    <row r="267" spans="1:15">
      <c r="A267" s="15" t="s">
        <v>59</v>
      </c>
      <c r="B267" s="15">
        <v>2210</v>
      </c>
      <c r="C267" s="17">
        <v>2.203998E-4</v>
      </c>
      <c r="D267" s="16">
        <v>0.26800000000000002</v>
      </c>
      <c r="E267" s="16">
        <v>56.5</v>
      </c>
      <c r="F267" s="16">
        <v>1.92</v>
      </c>
      <c r="G267" s="16">
        <v>0.50600000000000001</v>
      </c>
      <c r="H267" s="15">
        <v>1</v>
      </c>
      <c r="I267" s="18">
        <f>F267</f>
        <v>1.92</v>
      </c>
      <c r="J267" s="18">
        <f>G267</f>
        <v>0.50600000000000001</v>
      </c>
      <c r="K267" s="16">
        <v>0.4</v>
      </c>
      <c r="L267" s="15">
        <f t="shared" si="218"/>
        <v>2.7810781430000003E-4</v>
      </c>
      <c r="M267">
        <f t="shared" si="219"/>
        <v>0</v>
      </c>
      <c r="N267">
        <f t="shared" si="220"/>
        <v>0</v>
      </c>
      <c r="O267">
        <f t="shared" si="221"/>
        <v>0</v>
      </c>
    </row>
    <row r="268" spans="1:15">
      <c r="A268" s="15" t="s">
        <v>59</v>
      </c>
      <c r="B268" s="15">
        <v>8140</v>
      </c>
      <c r="C268" s="17">
        <v>0.1068525889</v>
      </c>
      <c r="D268" s="16">
        <v>0.70299999999999996</v>
      </c>
      <c r="E268" s="16">
        <v>56.5</v>
      </c>
      <c r="F268" s="16">
        <v>1.2</v>
      </c>
      <c r="G268" s="16">
        <v>0.48</v>
      </c>
      <c r="H268" s="15">
        <v>0</v>
      </c>
      <c r="I268" s="18">
        <f t="shared" ref="I268" si="230">F268*0.7</f>
        <v>0.84</v>
      </c>
      <c r="J268" s="18">
        <f t="shared" ref="J268" si="231">G268*0.5</f>
        <v>0.24</v>
      </c>
      <c r="K268" s="16">
        <v>250.5</v>
      </c>
      <c r="L268" s="15">
        <f t="shared" si="218"/>
        <v>0.35367761706779582</v>
      </c>
      <c r="M268">
        <f t="shared" si="219"/>
        <v>436</v>
      </c>
      <c r="N268">
        <f t="shared" si="220"/>
        <v>1</v>
      </c>
      <c r="O268">
        <f t="shared" si="221"/>
        <v>0.2</v>
      </c>
    </row>
    <row r="269" spans="1:15">
      <c r="A269" s="15" t="s">
        <v>59</v>
      </c>
      <c r="B269" s="15">
        <v>1400</v>
      </c>
      <c r="C269" s="17">
        <v>6.3433880000000002E-3</v>
      </c>
      <c r="D269" s="16">
        <v>0.88700000000000001</v>
      </c>
      <c r="E269" s="16">
        <v>56.5</v>
      </c>
      <c r="F269" s="16">
        <v>1.93</v>
      </c>
      <c r="G269" s="16">
        <v>0.497</v>
      </c>
      <c r="H269" s="15">
        <v>1</v>
      </c>
      <c r="I269" s="18">
        <f>F269</f>
        <v>1.93</v>
      </c>
      <c r="J269" s="18">
        <f>G269</f>
        <v>0.497</v>
      </c>
      <c r="K269" s="16">
        <v>63392.1</v>
      </c>
      <c r="L269" s="15">
        <f t="shared" si="218"/>
        <v>2.6491838442833333E-2</v>
      </c>
      <c r="M269">
        <f t="shared" si="219"/>
        <v>33</v>
      </c>
      <c r="N269">
        <f t="shared" si="220"/>
        <v>0</v>
      </c>
      <c r="O269">
        <f t="shared" si="221"/>
        <v>0</v>
      </c>
    </row>
    <row r="270" spans="1:15">
      <c r="C270">
        <f>SUM(C2:C269)</f>
        <v>59.756588783800041</v>
      </c>
      <c r="N270">
        <f>SUM(N2:N269)</f>
        <v>613</v>
      </c>
      <c r="O270">
        <f>SUM(O2:O269)</f>
        <v>214.49999999999997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15"/>
  <sheetViews>
    <sheetView workbookViewId="0">
      <selection activeCell="A3" sqref="A3"/>
    </sheetView>
  </sheetViews>
  <sheetFormatPr defaultRowHeight="15"/>
  <sheetData>
    <row r="1" spans="1:2">
      <c r="A1">
        <v>183.49</v>
      </c>
      <c r="B1" t="s">
        <v>104</v>
      </c>
    </row>
    <row r="2" spans="1:2">
      <c r="A2">
        <f>A1*85*0.037037037037</f>
        <v>577.6537037031261</v>
      </c>
      <c r="B2" t="s">
        <v>103</v>
      </c>
    </row>
    <row r="3" spans="1:2">
      <c r="A3">
        <f>A2*0.45359237</f>
        <v>262.01931250197873</v>
      </c>
      <c r="B3" t="s">
        <v>105</v>
      </c>
    </row>
    <row r="5" spans="1:2">
      <c r="A5" t="s">
        <v>111</v>
      </c>
    </row>
    <row r="6" spans="1:2">
      <c r="A6">
        <v>349.7</v>
      </c>
      <c r="B6" t="s">
        <v>106</v>
      </c>
    </row>
    <row r="7" spans="1:2">
      <c r="A7">
        <v>546.4</v>
      </c>
      <c r="B7" t="s">
        <v>107</v>
      </c>
    </row>
    <row r="9" spans="1:2">
      <c r="A9" t="s">
        <v>108</v>
      </c>
    </row>
    <row r="10" spans="1:2">
      <c r="A10">
        <f>A3*A7</f>
        <v>143167.35235108118</v>
      </c>
      <c r="B10" t="s">
        <v>109</v>
      </c>
    </row>
    <row r="11" spans="1:2">
      <c r="A11">
        <f>A10*0.0000022046226218</f>
        <v>0.31562998369640499</v>
      </c>
      <c r="B11" t="s">
        <v>103</v>
      </c>
    </row>
    <row r="13" spans="1:2">
      <c r="A13" t="s">
        <v>110</v>
      </c>
    </row>
    <row r="14" spans="1:2">
      <c r="A14">
        <f>A3*A6</f>
        <v>91628.153581941966</v>
      </c>
      <c r="B14" t="s">
        <v>109</v>
      </c>
    </row>
    <row r="15" spans="1:2">
      <c r="A15">
        <f>A14*0.0000022046226218</f>
        <v>0.20200550018051397</v>
      </c>
      <c r="B15" t="s">
        <v>103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O46"/>
  <sheetViews>
    <sheetView workbookViewId="0">
      <pane ySplit="1" topLeftCell="A29" activePane="bottomLeft" state="frozen"/>
      <selection pane="bottomLeft" activeCell="L1" sqref="L1:O2"/>
    </sheetView>
  </sheetViews>
  <sheetFormatPr defaultRowHeight="15"/>
  <cols>
    <col min="1" max="1" width="8.42578125" style="15" bestFit="1" customWidth="1"/>
    <col min="2" max="2" width="9.7109375" style="15" customWidth="1"/>
    <col min="3" max="3" width="12.5703125" style="17" bestFit="1" customWidth="1"/>
    <col min="4" max="4" width="13.7109375" style="16" customWidth="1"/>
    <col min="5" max="5" width="14.7109375" style="16" bestFit="1" customWidth="1"/>
    <col min="6" max="7" width="13.7109375" style="16" customWidth="1"/>
    <col min="8" max="8" width="11.140625" style="15" bestFit="1" customWidth="1"/>
    <col min="9" max="9" width="7.7109375" style="15" bestFit="1" customWidth="1"/>
    <col min="10" max="10" width="7.42578125" style="15" bestFit="1" customWidth="1"/>
    <col min="11" max="11" width="19.7109375" style="16" customWidth="1"/>
    <col min="12" max="13" width="13.85546875" bestFit="1" customWidth="1"/>
    <col min="14" max="14" width="8" bestFit="1" customWidth="1"/>
    <col min="15" max="15" width="7.7109375" bestFit="1" customWidth="1"/>
  </cols>
  <sheetData>
    <row r="1" spans="1:15" ht="30">
      <c r="A1" s="15" t="s">
        <v>60</v>
      </c>
      <c r="B1" s="15" t="s">
        <v>51</v>
      </c>
      <c r="C1" s="17" t="s">
        <v>58</v>
      </c>
      <c r="D1" s="16" t="s">
        <v>53</v>
      </c>
      <c r="E1" s="16" t="s">
        <v>52</v>
      </c>
      <c r="F1" s="16" t="s">
        <v>54</v>
      </c>
      <c r="G1" s="16" t="s">
        <v>55</v>
      </c>
      <c r="H1" s="15" t="s">
        <v>57</v>
      </c>
      <c r="I1" s="15" t="s">
        <v>61</v>
      </c>
      <c r="J1" s="15" t="s">
        <v>62</v>
      </c>
      <c r="K1" s="16" t="s">
        <v>56</v>
      </c>
      <c r="L1" s="19" t="s">
        <v>63</v>
      </c>
      <c r="M1" s="19" t="s">
        <v>64</v>
      </c>
      <c r="N1" s="19" t="s">
        <v>65</v>
      </c>
      <c r="O1" s="19" t="s">
        <v>66</v>
      </c>
    </row>
    <row r="2" spans="1:15">
      <c r="A2" s="15" t="s">
        <v>59</v>
      </c>
      <c r="B2" s="15">
        <v>8140</v>
      </c>
      <c r="C2" s="17">
        <v>7.8393456670999999</v>
      </c>
      <c r="D2" s="16">
        <v>0.63</v>
      </c>
      <c r="E2" s="16">
        <v>56.5</v>
      </c>
      <c r="F2" s="16">
        <v>1.2</v>
      </c>
      <c r="G2" s="16">
        <v>0.48</v>
      </c>
      <c r="H2" s="15">
        <v>1</v>
      </c>
      <c r="I2" s="18">
        <f>F2</f>
        <v>1.2</v>
      </c>
      <c r="J2" s="18">
        <f>G2</f>
        <v>0.48</v>
      </c>
      <c r="K2" s="16">
        <v>35434.400000000001</v>
      </c>
      <c r="L2" s="15">
        <f>E2*D2*C2/12</f>
        <v>23.253459085035374</v>
      </c>
      <c r="M2">
        <f>ROUND(E2*D2*C2*102.79,0)</f>
        <v>28683</v>
      </c>
      <c r="N2">
        <f>ROUND(I2*M2*0.002205,0)</f>
        <v>76</v>
      </c>
      <c r="O2">
        <f>ROUND(J2*M2*0.002205,1)</f>
        <v>30.4</v>
      </c>
    </row>
    <row r="3" spans="1:15">
      <c r="A3" s="15" t="s">
        <v>59</v>
      </c>
      <c r="B3" s="15">
        <v>1820</v>
      </c>
      <c r="C3" s="17">
        <v>5.8064955500000001E-2</v>
      </c>
      <c r="D3" s="16">
        <v>0.182</v>
      </c>
      <c r="E3" s="16">
        <v>56.5</v>
      </c>
      <c r="F3" s="16">
        <v>1.78</v>
      </c>
      <c r="G3" s="16">
        <v>0.38</v>
      </c>
      <c r="H3" s="15">
        <v>1</v>
      </c>
      <c r="I3" s="18">
        <f t="shared" ref="I3:I7" si="0">F3</f>
        <v>1.78</v>
      </c>
      <c r="J3" s="18">
        <f t="shared" ref="J3:J7" si="1">G3</f>
        <v>0.38</v>
      </c>
      <c r="K3" s="16">
        <v>54995.6</v>
      </c>
      <c r="L3" s="15">
        <f t="shared" ref="L3:L45" si="2">E3*D3*C3/12</f>
        <v>4.9756828117208329E-2</v>
      </c>
      <c r="M3">
        <f t="shared" ref="M3:M45" si="3">ROUND(E3*D3*C3*102.79,0)</f>
        <v>61</v>
      </c>
      <c r="N3">
        <f t="shared" ref="N3:N45" si="4">ROUND(I3*M3*0.002205,0)</f>
        <v>0</v>
      </c>
      <c r="O3">
        <f t="shared" ref="O3:O45" si="5">ROUND(J3*M3*0.002205,1)</f>
        <v>0.1</v>
      </c>
    </row>
    <row r="4" spans="1:15">
      <c r="A4" s="15" t="s">
        <v>59</v>
      </c>
      <c r="B4" s="15">
        <v>1400</v>
      </c>
      <c r="C4" s="17">
        <v>5.9760468800000001E-2</v>
      </c>
      <c r="D4" s="16">
        <v>0.88600000000000001</v>
      </c>
      <c r="E4" s="16">
        <v>56.5</v>
      </c>
      <c r="F4" s="16">
        <v>1.93</v>
      </c>
      <c r="G4" s="16">
        <v>0.497</v>
      </c>
      <c r="H4" s="15">
        <v>1</v>
      </c>
      <c r="I4" s="18">
        <f t="shared" si="0"/>
        <v>1.93</v>
      </c>
      <c r="J4" s="18">
        <f t="shared" si="1"/>
        <v>0.497</v>
      </c>
      <c r="K4" s="16">
        <v>13241.8</v>
      </c>
      <c r="L4" s="15">
        <f t="shared" si="2"/>
        <v>0.24929577563826666</v>
      </c>
      <c r="M4">
        <f t="shared" si="3"/>
        <v>308</v>
      </c>
      <c r="N4">
        <f t="shared" si="4"/>
        <v>1</v>
      </c>
      <c r="O4">
        <f t="shared" si="5"/>
        <v>0.3</v>
      </c>
    </row>
    <row r="5" spans="1:15">
      <c r="A5" s="15" t="s">
        <v>59</v>
      </c>
      <c r="B5" s="15">
        <v>3200</v>
      </c>
      <c r="C5" s="17">
        <v>8.5619354999999994E-3</v>
      </c>
      <c r="D5" s="16">
        <v>0.4</v>
      </c>
      <c r="E5" s="16">
        <v>56.5</v>
      </c>
      <c r="F5" s="16">
        <v>1.2</v>
      </c>
      <c r="G5" s="16">
        <v>6.4000000000000001E-2</v>
      </c>
      <c r="H5" s="15">
        <v>1</v>
      </c>
      <c r="I5" s="18">
        <f t="shared" si="0"/>
        <v>1.2</v>
      </c>
      <c r="J5" s="18">
        <f t="shared" si="1"/>
        <v>6.4000000000000001E-2</v>
      </c>
      <c r="K5" s="16">
        <v>3702.5</v>
      </c>
      <c r="L5" s="15">
        <f t="shared" si="2"/>
        <v>1.6124978525E-2</v>
      </c>
      <c r="M5">
        <f t="shared" si="3"/>
        <v>20</v>
      </c>
      <c r="N5">
        <f t="shared" si="4"/>
        <v>0</v>
      </c>
      <c r="O5">
        <f t="shared" si="5"/>
        <v>0</v>
      </c>
    </row>
    <row r="6" spans="1:15">
      <c r="A6" s="15" t="s">
        <v>59</v>
      </c>
      <c r="B6" s="15">
        <v>3200</v>
      </c>
      <c r="C6" s="17">
        <v>3.8140195999999999E-3</v>
      </c>
      <c r="D6" s="16">
        <v>0.06</v>
      </c>
      <c r="E6" s="16">
        <v>56.5</v>
      </c>
      <c r="F6" s="16">
        <v>1.2</v>
      </c>
      <c r="G6" s="16">
        <v>6.4000000000000001E-2</v>
      </c>
      <c r="H6" s="15">
        <v>1</v>
      </c>
      <c r="I6" s="18">
        <f t="shared" si="0"/>
        <v>1.2</v>
      </c>
      <c r="J6" s="18">
        <f t="shared" si="1"/>
        <v>6.4000000000000001E-2</v>
      </c>
      <c r="K6" s="16">
        <v>2.8</v>
      </c>
      <c r="L6" s="15">
        <f t="shared" si="2"/>
        <v>1.0774605369999999E-3</v>
      </c>
      <c r="M6">
        <f t="shared" si="3"/>
        <v>1</v>
      </c>
      <c r="N6">
        <f t="shared" si="4"/>
        <v>0</v>
      </c>
      <c r="O6">
        <f t="shared" si="5"/>
        <v>0</v>
      </c>
    </row>
    <row r="7" spans="1:15">
      <c r="A7" s="15" t="s">
        <v>59</v>
      </c>
      <c r="B7" s="15">
        <v>3200</v>
      </c>
      <c r="C7" s="17">
        <v>5.3991905600000001E-2</v>
      </c>
      <c r="D7" s="16">
        <v>0.06</v>
      </c>
      <c r="E7" s="16">
        <v>56.5</v>
      </c>
      <c r="F7" s="16">
        <v>1.2</v>
      </c>
      <c r="G7" s="16">
        <v>6.4000000000000001E-2</v>
      </c>
      <c r="H7" s="15">
        <v>1</v>
      </c>
      <c r="I7" s="18">
        <f t="shared" si="0"/>
        <v>1.2</v>
      </c>
      <c r="J7" s="18">
        <f t="shared" si="1"/>
        <v>6.4000000000000001E-2</v>
      </c>
      <c r="K7" s="16">
        <v>89.1</v>
      </c>
      <c r="L7" s="15">
        <f t="shared" si="2"/>
        <v>1.5252713331999998E-2</v>
      </c>
      <c r="M7">
        <f t="shared" si="3"/>
        <v>19</v>
      </c>
      <c r="N7">
        <f t="shared" si="4"/>
        <v>0</v>
      </c>
      <c r="O7">
        <f t="shared" si="5"/>
        <v>0</v>
      </c>
    </row>
    <row r="8" spans="1:15">
      <c r="A8" s="15" t="s">
        <v>59</v>
      </c>
      <c r="B8" s="15">
        <v>8140</v>
      </c>
      <c r="C8" s="17">
        <v>2.91526335E-2</v>
      </c>
      <c r="D8" s="16">
        <v>0.63</v>
      </c>
      <c r="E8" s="16">
        <v>56.5</v>
      </c>
      <c r="F8" s="16">
        <v>1.2</v>
      </c>
      <c r="G8" s="16">
        <v>0.48</v>
      </c>
      <c r="H8" s="15">
        <v>0</v>
      </c>
      <c r="I8" s="18">
        <f>F8*0.7</f>
        <v>0.84</v>
      </c>
      <c r="J8" s="18">
        <f>G8*0.5</f>
        <v>0.24</v>
      </c>
      <c r="K8" s="16">
        <v>69.099999999999994</v>
      </c>
      <c r="L8" s="15">
        <f t="shared" si="2"/>
        <v>8.6473999119374992E-2</v>
      </c>
      <c r="M8">
        <f t="shared" si="3"/>
        <v>107</v>
      </c>
      <c r="N8">
        <f t="shared" si="4"/>
        <v>0</v>
      </c>
      <c r="O8">
        <f t="shared" si="5"/>
        <v>0.1</v>
      </c>
    </row>
    <row r="9" spans="1:15">
      <c r="A9" s="15" t="s">
        <v>59</v>
      </c>
      <c r="B9" s="15">
        <v>8140</v>
      </c>
      <c r="C9" s="17">
        <v>7.4482520400000002E-2</v>
      </c>
      <c r="D9" s="16">
        <v>0.63</v>
      </c>
      <c r="E9" s="16">
        <v>56.5</v>
      </c>
      <c r="F9" s="16">
        <v>1.2</v>
      </c>
      <c r="G9" s="16">
        <v>0.48</v>
      </c>
      <c r="H9" s="15">
        <v>0</v>
      </c>
      <c r="I9" s="18">
        <f>F9*0.7</f>
        <v>0.84</v>
      </c>
      <c r="J9" s="18">
        <f>G9*0.5</f>
        <v>0.24</v>
      </c>
      <c r="K9" s="16">
        <v>224</v>
      </c>
      <c r="L9" s="15">
        <f t="shared" si="2"/>
        <v>0.2209337761365</v>
      </c>
      <c r="M9">
        <f t="shared" si="3"/>
        <v>273</v>
      </c>
      <c r="N9">
        <f t="shared" si="4"/>
        <v>1</v>
      </c>
      <c r="O9">
        <f t="shared" si="5"/>
        <v>0.1</v>
      </c>
    </row>
    <row r="10" spans="1:15">
      <c r="A10" s="15" t="s">
        <v>59</v>
      </c>
      <c r="B10" s="15">
        <v>3200</v>
      </c>
      <c r="C10" s="17">
        <v>7.08152851E-2</v>
      </c>
      <c r="D10" s="16">
        <v>0.06</v>
      </c>
      <c r="E10" s="16">
        <v>56.5</v>
      </c>
      <c r="F10" s="16">
        <v>1.2</v>
      </c>
      <c r="G10" s="16">
        <v>6.4000000000000001E-2</v>
      </c>
      <c r="H10" s="15">
        <v>1</v>
      </c>
      <c r="I10" s="18">
        <f t="shared" ref="I10:I11" si="6">F10</f>
        <v>1.2</v>
      </c>
      <c r="J10" s="18">
        <f t="shared" ref="J10:J11" si="7">G10</f>
        <v>6.4000000000000001E-2</v>
      </c>
      <c r="K10" s="16">
        <v>67.5</v>
      </c>
      <c r="L10" s="15">
        <f t="shared" si="2"/>
        <v>2.0005318040749998E-2</v>
      </c>
      <c r="M10">
        <f t="shared" si="3"/>
        <v>25</v>
      </c>
      <c r="N10">
        <f t="shared" si="4"/>
        <v>0</v>
      </c>
      <c r="O10">
        <f t="shared" si="5"/>
        <v>0</v>
      </c>
    </row>
    <row r="11" spans="1:15">
      <c r="A11" s="15" t="s">
        <v>59</v>
      </c>
      <c r="B11" s="15">
        <v>3200</v>
      </c>
      <c r="C11" s="17">
        <v>0.13956944430000001</v>
      </c>
      <c r="D11" s="16">
        <v>0.06</v>
      </c>
      <c r="E11" s="16">
        <v>56.5</v>
      </c>
      <c r="F11" s="16">
        <v>1.2</v>
      </c>
      <c r="G11" s="16">
        <v>6.4000000000000001E-2</v>
      </c>
      <c r="H11" s="15">
        <v>1</v>
      </c>
      <c r="I11" s="18">
        <f t="shared" si="6"/>
        <v>1.2</v>
      </c>
      <c r="J11" s="18">
        <f t="shared" si="7"/>
        <v>6.4000000000000001E-2</v>
      </c>
      <c r="K11" s="16">
        <v>114.7</v>
      </c>
      <c r="L11" s="15">
        <f t="shared" si="2"/>
        <v>3.9428368014749998E-2</v>
      </c>
      <c r="M11">
        <f t="shared" si="3"/>
        <v>49</v>
      </c>
      <c r="N11">
        <f t="shared" si="4"/>
        <v>0</v>
      </c>
      <c r="O11">
        <f t="shared" si="5"/>
        <v>0</v>
      </c>
    </row>
    <row r="12" spans="1:15">
      <c r="A12" s="15" t="s">
        <v>59</v>
      </c>
      <c r="B12" s="15">
        <v>8140</v>
      </c>
      <c r="C12" s="17">
        <v>0.16296090369999999</v>
      </c>
      <c r="D12" s="16">
        <v>0.63</v>
      </c>
      <c r="E12" s="16">
        <v>56.5</v>
      </c>
      <c r="F12" s="16">
        <v>1.2</v>
      </c>
      <c r="G12" s="16">
        <v>0.48</v>
      </c>
      <c r="H12" s="15">
        <v>0</v>
      </c>
      <c r="I12" s="18">
        <f>F12*0.7</f>
        <v>0.84</v>
      </c>
      <c r="J12" s="18">
        <f>G12*0.5</f>
        <v>0.24</v>
      </c>
      <c r="K12" s="16">
        <v>386.4</v>
      </c>
      <c r="L12" s="15">
        <f t="shared" si="2"/>
        <v>0.48338278060012496</v>
      </c>
      <c r="M12">
        <f t="shared" si="3"/>
        <v>596</v>
      </c>
      <c r="N12">
        <f t="shared" si="4"/>
        <v>1</v>
      </c>
      <c r="O12">
        <f t="shared" si="5"/>
        <v>0.3</v>
      </c>
    </row>
    <row r="13" spans="1:15">
      <c r="A13" s="15" t="s">
        <v>59</v>
      </c>
      <c r="B13" s="15">
        <v>3200</v>
      </c>
      <c r="C13" s="17">
        <v>0.11829753899999999</v>
      </c>
      <c r="D13" s="16">
        <v>0.06</v>
      </c>
      <c r="E13" s="16">
        <v>56.5</v>
      </c>
      <c r="F13" s="16">
        <v>1.2</v>
      </c>
      <c r="G13" s="16">
        <v>6.4000000000000001E-2</v>
      </c>
      <c r="H13" s="15">
        <v>1</v>
      </c>
      <c r="I13" s="18">
        <f t="shared" ref="I13:I14" si="8">F13</f>
        <v>1.2</v>
      </c>
      <c r="J13" s="18">
        <f t="shared" ref="J13:J14" si="9">G13</f>
        <v>6.4000000000000001E-2</v>
      </c>
      <c r="K13" s="16">
        <v>80.3</v>
      </c>
      <c r="L13" s="15">
        <f t="shared" si="2"/>
        <v>3.3419054767499991E-2</v>
      </c>
      <c r="M13">
        <f t="shared" si="3"/>
        <v>41</v>
      </c>
      <c r="N13">
        <f t="shared" si="4"/>
        <v>0</v>
      </c>
      <c r="O13">
        <f t="shared" si="5"/>
        <v>0</v>
      </c>
    </row>
    <row r="14" spans="1:15">
      <c r="A14" s="15" t="s">
        <v>59</v>
      </c>
      <c r="B14" s="15">
        <v>3200</v>
      </c>
      <c r="C14" s="17">
        <v>0.13914185270000001</v>
      </c>
      <c r="D14" s="16">
        <v>0.06</v>
      </c>
      <c r="E14" s="16">
        <v>56.5</v>
      </c>
      <c r="F14" s="16">
        <v>1.2</v>
      </c>
      <c r="G14" s="16">
        <v>6.4000000000000001E-2</v>
      </c>
      <c r="H14" s="15">
        <v>1</v>
      </c>
      <c r="I14" s="18">
        <f t="shared" si="8"/>
        <v>1.2</v>
      </c>
      <c r="J14" s="18">
        <f t="shared" si="9"/>
        <v>6.4000000000000001E-2</v>
      </c>
      <c r="K14" s="16">
        <v>107.9</v>
      </c>
      <c r="L14" s="15">
        <f t="shared" si="2"/>
        <v>3.9307573387750004E-2</v>
      </c>
      <c r="M14">
        <f t="shared" si="3"/>
        <v>48</v>
      </c>
      <c r="N14">
        <f t="shared" si="4"/>
        <v>0</v>
      </c>
      <c r="O14">
        <f t="shared" si="5"/>
        <v>0</v>
      </c>
    </row>
    <row r="15" spans="1:15">
      <c r="A15" s="15" t="s">
        <v>59</v>
      </c>
      <c r="B15" s="15">
        <v>8140</v>
      </c>
      <c r="C15" s="17">
        <v>9.9497751999999995E-2</v>
      </c>
      <c r="D15" s="16">
        <v>0.63</v>
      </c>
      <c r="E15" s="16">
        <v>56.5</v>
      </c>
      <c r="F15" s="16">
        <v>1.2</v>
      </c>
      <c r="G15" s="16">
        <v>0.48</v>
      </c>
      <c r="H15" s="15">
        <v>0</v>
      </c>
      <c r="I15" s="18">
        <f>F15*0.7</f>
        <v>0.84</v>
      </c>
      <c r="J15" s="18">
        <f>G15*0.5</f>
        <v>0.24</v>
      </c>
      <c r="K15" s="16">
        <v>235.9</v>
      </c>
      <c r="L15" s="15">
        <f t="shared" si="2"/>
        <v>0.29513520687</v>
      </c>
      <c r="M15">
        <f t="shared" si="3"/>
        <v>364</v>
      </c>
      <c r="N15">
        <f t="shared" si="4"/>
        <v>1</v>
      </c>
      <c r="O15">
        <f t="shared" si="5"/>
        <v>0.2</v>
      </c>
    </row>
    <row r="16" spans="1:15">
      <c r="A16" s="15" t="s">
        <v>59</v>
      </c>
      <c r="B16" s="15">
        <v>3200</v>
      </c>
      <c r="C16" s="17">
        <v>9.5126138200000002E-2</v>
      </c>
      <c r="D16" s="16">
        <v>0.06</v>
      </c>
      <c r="E16" s="16">
        <v>56.5</v>
      </c>
      <c r="F16" s="16">
        <v>1.2</v>
      </c>
      <c r="G16" s="16">
        <v>6.4000000000000001E-2</v>
      </c>
      <c r="H16" s="15">
        <v>1</v>
      </c>
      <c r="I16" s="18">
        <f t="shared" ref="I16:I17" si="10">F16</f>
        <v>1.2</v>
      </c>
      <c r="J16" s="18">
        <f t="shared" ref="J16:J17" si="11">G16</f>
        <v>6.4000000000000001E-2</v>
      </c>
      <c r="K16" s="16">
        <v>28.1</v>
      </c>
      <c r="L16" s="15">
        <f t="shared" si="2"/>
        <v>2.6873134041500001E-2</v>
      </c>
      <c r="M16">
        <f t="shared" si="3"/>
        <v>33</v>
      </c>
      <c r="N16">
        <f t="shared" si="4"/>
        <v>0</v>
      </c>
      <c r="O16">
        <f t="shared" si="5"/>
        <v>0</v>
      </c>
    </row>
    <row r="17" spans="1:15">
      <c r="A17" s="15" t="s">
        <v>59</v>
      </c>
      <c r="B17" s="15">
        <v>3200</v>
      </c>
      <c r="C17" s="17">
        <v>0.18179102159999999</v>
      </c>
      <c r="D17" s="16">
        <v>0.06</v>
      </c>
      <c r="E17" s="16">
        <v>56.5</v>
      </c>
      <c r="F17" s="16">
        <v>1.2</v>
      </c>
      <c r="G17" s="16">
        <v>6.4000000000000001E-2</v>
      </c>
      <c r="H17" s="15">
        <v>1</v>
      </c>
      <c r="I17" s="18">
        <f t="shared" si="10"/>
        <v>1.2</v>
      </c>
      <c r="J17" s="18">
        <f t="shared" si="11"/>
        <v>6.4000000000000001E-2</v>
      </c>
      <c r="K17" s="16">
        <v>90.5</v>
      </c>
      <c r="L17" s="15">
        <f t="shared" si="2"/>
        <v>5.1355963601999989E-2</v>
      </c>
      <c r="M17">
        <f t="shared" si="3"/>
        <v>63</v>
      </c>
      <c r="N17">
        <f t="shared" si="4"/>
        <v>0</v>
      </c>
      <c r="O17">
        <f t="shared" si="5"/>
        <v>0</v>
      </c>
    </row>
    <row r="18" spans="1:15">
      <c r="A18" s="15" t="s">
        <v>59</v>
      </c>
      <c r="B18" s="15">
        <v>8140</v>
      </c>
      <c r="C18" s="17">
        <v>0.16150948449999999</v>
      </c>
      <c r="D18" s="16">
        <v>0.63</v>
      </c>
      <c r="E18" s="16">
        <v>56.5</v>
      </c>
      <c r="F18" s="16">
        <v>1.2</v>
      </c>
      <c r="G18" s="16">
        <v>0.48</v>
      </c>
      <c r="H18" s="15">
        <v>0</v>
      </c>
      <c r="I18" s="18">
        <f>F18*0.7</f>
        <v>0.84</v>
      </c>
      <c r="J18" s="18">
        <f>G18*0.5</f>
        <v>0.24</v>
      </c>
      <c r="K18" s="16">
        <v>383</v>
      </c>
      <c r="L18" s="15">
        <f t="shared" si="2"/>
        <v>0.47907750839812496</v>
      </c>
      <c r="M18">
        <f t="shared" si="3"/>
        <v>591</v>
      </c>
      <c r="N18">
        <f t="shared" si="4"/>
        <v>1</v>
      </c>
      <c r="O18">
        <f t="shared" si="5"/>
        <v>0.3</v>
      </c>
    </row>
    <row r="19" spans="1:15">
      <c r="A19" s="15" t="s">
        <v>59</v>
      </c>
      <c r="B19" s="15">
        <v>1200</v>
      </c>
      <c r="C19" s="17">
        <v>4.4495729400000003E-2</v>
      </c>
      <c r="D19" s="16">
        <v>0.22</v>
      </c>
      <c r="E19" s="16">
        <v>56.5</v>
      </c>
      <c r="F19" s="16">
        <v>2.23</v>
      </c>
      <c r="G19" s="16">
        <v>0.316</v>
      </c>
      <c r="H19" s="15">
        <v>1</v>
      </c>
      <c r="I19" s="18">
        <f t="shared" ref="I19:I25" si="12">F19</f>
        <v>2.23</v>
      </c>
      <c r="J19" s="18">
        <f t="shared" ref="J19:J25" si="13">G19</f>
        <v>0.316</v>
      </c>
      <c r="K19" s="16">
        <v>19851.3</v>
      </c>
      <c r="L19" s="15">
        <f t="shared" si="2"/>
        <v>4.60901597035E-2</v>
      </c>
      <c r="M19">
        <f t="shared" si="3"/>
        <v>57</v>
      </c>
      <c r="N19">
        <f t="shared" si="4"/>
        <v>0</v>
      </c>
      <c r="O19">
        <f t="shared" si="5"/>
        <v>0</v>
      </c>
    </row>
    <row r="20" spans="1:15">
      <c r="A20" s="15" t="s">
        <v>59</v>
      </c>
      <c r="B20" s="15">
        <v>3200</v>
      </c>
      <c r="C20" s="17">
        <v>0.14088443510000001</v>
      </c>
      <c r="D20" s="16">
        <v>0.06</v>
      </c>
      <c r="E20" s="16">
        <v>56.5</v>
      </c>
      <c r="F20" s="16">
        <v>1.2</v>
      </c>
      <c r="G20" s="16">
        <v>6.4000000000000001E-2</v>
      </c>
      <c r="H20" s="15">
        <v>1</v>
      </c>
      <c r="I20" s="18">
        <f t="shared" si="12"/>
        <v>1.2</v>
      </c>
      <c r="J20" s="18">
        <f t="shared" si="13"/>
        <v>6.4000000000000001E-2</v>
      </c>
      <c r="K20" s="16">
        <v>41.2</v>
      </c>
      <c r="L20" s="15">
        <f t="shared" si="2"/>
        <v>3.979985291575E-2</v>
      </c>
      <c r="M20">
        <f t="shared" si="3"/>
        <v>49</v>
      </c>
      <c r="N20">
        <f t="shared" si="4"/>
        <v>0</v>
      </c>
      <c r="O20">
        <f t="shared" si="5"/>
        <v>0</v>
      </c>
    </row>
    <row r="21" spans="1:15">
      <c r="A21" s="15" t="s">
        <v>59</v>
      </c>
      <c r="B21" s="15">
        <v>1510</v>
      </c>
      <c r="C21" s="17">
        <v>0.2308602545</v>
      </c>
      <c r="D21" s="16">
        <v>0.76</v>
      </c>
      <c r="E21" s="16">
        <v>56.5</v>
      </c>
      <c r="F21" s="16">
        <v>1.79</v>
      </c>
      <c r="G21" s="16">
        <v>0.31</v>
      </c>
      <c r="H21" s="15">
        <v>1</v>
      </c>
      <c r="I21" s="18">
        <f t="shared" si="12"/>
        <v>1.79</v>
      </c>
      <c r="J21" s="18">
        <f t="shared" si="13"/>
        <v>0.31</v>
      </c>
      <c r="K21" s="16">
        <v>714.2</v>
      </c>
      <c r="L21" s="15">
        <f t="shared" si="2"/>
        <v>0.82609494401916661</v>
      </c>
      <c r="M21">
        <f t="shared" si="3"/>
        <v>1019</v>
      </c>
      <c r="N21">
        <f t="shared" si="4"/>
        <v>4</v>
      </c>
      <c r="O21">
        <f t="shared" si="5"/>
        <v>0.7</v>
      </c>
    </row>
    <row r="22" spans="1:15">
      <c r="A22" s="15" t="s">
        <v>59</v>
      </c>
      <c r="B22" s="15">
        <v>1510</v>
      </c>
      <c r="C22" s="17">
        <v>0.44697461249999998</v>
      </c>
      <c r="D22" s="16">
        <v>0.79300000000000004</v>
      </c>
      <c r="E22" s="16">
        <v>56.5</v>
      </c>
      <c r="F22" s="16">
        <v>1.79</v>
      </c>
      <c r="G22" s="16">
        <v>0.31</v>
      </c>
      <c r="H22" s="15">
        <v>1</v>
      </c>
      <c r="I22" s="18">
        <f t="shared" si="12"/>
        <v>1.79</v>
      </c>
      <c r="J22" s="18">
        <f t="shared" si="13"/>
        <v>0.31</v>
      </c>
      <c r="K22" s="16">
        <v>23858.3</v>
      </c>
      <c r="L22" s="15">
        <f t="shared" si="2"/>
        <v>1.6688728354796876</v>
      </c>
      <c r="M22">
        <f t="shared" si="3"/>
        <v>2059</v>
      </c>
      <c r="N22">
        <f t="shared" si="4"/>
        <v>8</v>
      </c>
      <c r="O22">
        <f t="shared" si="5"/>
        <v>1.4</v>
      </c>
    </row>
    <row r="23" spans="1:15">
      <c r="A23" s="15" t="s">
        <v>59</v>
      </c>
      <c r="B23" s="15">
        <v>1200</v>
      </c>
      <c r="C23" s="17">
        <v>1.694636E-4</v>
      </c>
      <c r="D23" s="16">
        <v>0.30399999999999999</v>
      </c>
      <c r="E23" s="16">
        <v>56.5</v>
      </c>
      <c r="F23" s="16">
        <v>2.23</v>
      </c>
      <c r="G23" s="16">
        <v>0.316</v>
      </c>
      <c r="H23" s="15">
        <v>1</v>
      </c>
      <c r="I23" s="18">
        <f t="shared" si="12"/>
        <v>2.23</v>
      </c>
      <c r="J23" s="18">
        <f t="shared" si="13"/>
        <v>0.316</v>
      </c>
      <c r="K23" s="16">
        <v>1.2</v>
      </c>
      <c r="L23" s="15">
        <f t="shared" si="2"/>
        <v>2.4255889946666665E-4</v>
      </c>
      <c r="M23">
        <f t="shared" si="3"/>
        <v>0</v>
      </c>
      <c r="N23">
        <f t="shared" si="4"/>
        <v>0</v>
      </c>
      <c r="O23">
        <f t="shared" si="5"/>
        <v>0</v>
      </c>
    </row>
    <row r="24" spans="1:15">
      <c r="A24" s="15" t="s">
        <v>59</v>
      </c>
      <c r="B24" s="15">
        <v>8140</v>
      </c>
      <c r="C24" s="17">
        <v>3.8782589999999999E-4</v>
      </c>
      <c r="D24" s="16">
        <v>0.70299999999999996</v>
      </c>
      <c r="E24" s="16">
        <v>56.5</v>
      </c>
      <c r="F24" s="16">
        <v>1.2</v>
      </c>
      <c r="G24" s="16">
        <v>0.48</v>
      </c>
      <c r="H24" s="15">
        <v>1</v>
      </c>
      <c r="I24" s="18">
        <f t="shared" si="12"/>
        <v>1.2</v>
      </c>
      <c r="J24" s="18">
        <f t="shared" si="13"/>
        <v>0.48</v>
      </c>
      <c r="K24" s="16">
        <v>1</v>
      </c>
      <c r="L24" s="15">
        <f t="shared" si="2"/>
        <v>1.2836875695874997E-3</v>
      </c>
      <c r="M24">
        <f t="shared" si="3"/>
        <v>2</v>
      </c>
      <c r="N24">
        <f t="shared" si="4"/>
        <v>0</v>
      </c>
      <c r="O24">
        <f t="shared" si="5"/>
        <v>0</v>
      </c>
    </row>
    <row r="25" spans="1:15">
      <c r="A25" s="15" t="s">
        <v>59</v>
      </c>
      <c r="B25" s="15">
        <v>8140</v>
      </c>
      <c r="C25" s="17">
        <v>5.0578575389999996</v>
      </c>
      <c r="D25" s="16">
        <v>0.70299999999999996</v>
      </c>
      <c r="E25" s="16">
        <v>56.5</v>
      </c>
      <c r="F25" s="16">
        <v>1.2</v>
      </c>
      <c r="G25" s="16">
        <v>0.48</v>
      </c>
      <c r="H25" s="15">
        <v>1</v>
      </c>
      <c r="I25" s="18">
        <f t="shared" si="12"/>
        <v>1.2</v>
      </c>
      <c r="J25" s="18">
        <f t="shared" si="13"/>
        <v>0.48</v>
      </c>
      <c r="K25" s="16">
        <v>14799.3</v>
      </c>
      <c r="L25" s="15">
        <f t="shared" si="2"/>
        <v>16.741297710025872</v>
      </c>
      <c r="M25">
        <f t="shared" si="3"/>
        <v>20650</v>
      </c>
      <c r="N25">
        <f t="shared" si="4"/>
        <v>55</v>
      </c>
      <c r="O25">
        <f t="shared" si="5"/>
        <v>21.9</v>
      </c>
    </row>
    <row r="26" spans="1:15">
      <c r="A26" s="15" t="s">
        <v>59</v>
      </c>
      <c r="B26" s="15">
        <v>8140</v>
      </c>
      <c r="C26" s="17">
        <v>3.4373609300000003E-2</v>
      </c>
      <c r="D26" s="16">
        <v>0.70299999999999996</v>
      </c>
      <c r="E26" s="16">
        <v>56.5</v>
      </c>
      <c r="F26" s="16">
        <v>1.2</v>
      </c>
      <c r="G26" s="16">
        <v>0.48</v>
      </c>
      <c r="H26" s="15">
        <v>0</v>
      </c>
      <c r="I26" s="18">
        <f t="shared" ref="I26:I29" si="14">F26*0.7</f>
        <v>0.84</v>
      </c>
      <c r="J26" s="18">
        <f t="shared" ref="J26:J29" si="15">G26*0.5</f>
        <v>0.24</v>
      </c>
      <c r="K26" s="16">
        <v>91</v>
      </c>
      <c r="L26" s="15">
        <f t="shared" si="2"/>
        <v>0.11377521454927918</v>
      </c>
      <c r="M26">
        <f t="shared" si="3"/>
        <v>140</v>
      </c>
      <c r="N26">
        <f t="shared" si="4"/>
        <v>0</v>
      </c>
      <c r="O26">
        <f t="shared" si="5"/>
        <v>0.1</v>
      </c>
    </row>
    <row r="27" spans="1:15">
      <c r="A27" s="15" t="s">
        <v>59</v>
      </c>
      <c r="B27" s="15">
        <v>8140</v>
      </c>
      <c r="C27" s="17">
        <v>2.8562808799999999E-2</v>
      </c>
      <c r="D27" s="16">
        <v>0.70299999999999996</v>
      </c>
      <c r="E27" s="16">
        <v>56.5</v>
      </c>
      <c r="F27" s="16">
        <v>1.2</v>
      </c>
      <c r="G27" s="16">
        <v>0.48</v>
      </c>
      <c r="H27" s="15">
        <v>0</v>
      </c>
      <c r="I27" s="18">
        <f t="shared" si="14"/>
        <v>0.84</v>
      </c>
      <c r="J27" s="18">
        <f t="shared" si="15"/>
        <v>0.24</v>
      </c>
      <c r="K27" s="16">
        <v>75.599999999999994</v>
      </c>
      <c r="L27" s="15">
        <f t="shared" si="2"/>
        <v>9.4541707010966647E-2</v>
      </c>
      <c r="M27">
        <f t="shared" si="3"/>
        <v>117</v>
      </c>
      <c r="N27">
        <f t="shared" si="4"/>
        <v>0</v>
      </c>
      <c r="O27">
        <f t="shared" si="5"/>
        <v>0.1</v>
      </c>
    </row>
    <row r="28" spans="1:15">
      <c r="A28" s="15" t="s">
        <v>59</v>
      </c>
      <c r="B28" s="15">
        <v>1200</v>
      </c>
      <c r="C28" s="17">
        <v>1.5484416E-3</v>
      </c>
      <c r="D28" s="16">
        <v>0.30399999999999999</v>
      </c>
      <c r="E28" s="16">
        <v>56.5</v>
      </c>
      <c r="F28" s="16">
        <v>2.23</v>
      </c>
      <c r="G28" s="16">
        <v>0.316</v>
      </c>
      <c r="H28" s="15">
        <v>0</v>
      </c>
      <c r="I28" s="18">
        <f t="shared" si="14"/>
        <v>1.5609999999999999</v>
      </c>
      <c r="J28" s="18">
        <f t="shared" si="15"/>
        <v>0.158</v>
      </c>
      <c r="K28" s="16">
        <v>8.6999999999999993</v>
      </c>
      <c r="L28" s="15">
        <f t="shared" si="2"/>
        <v>2.2163360767999997E-3</v>
      </c>
      <c r="M28">
        <f t="shared" si="3"/>
        <v>3</v>
      </c>
      <c r="N28">
        <f t="shared" si="4"/>
        <v>0</v>
      </c>
      <c r="O28">
        <f t="shared" si="5"/>
        <v>0</v>
      </c>
    </row>
    <row r="29" spans="1:15">
      <c r="A29" s="15" t="s">
        <v>59</v>
      </c>
      <c r="B29" s="15">
        <v>8140</v>
      </c>
      <c r="C29" s="17">
        <v>1.490804E-4</v>
      </c>
      <c r="D29" s="16">
        <v>0.70299999999999996</v>
      </c>
      <c r="E29" s="16">
        <v>56.5</v>
      </c>
      <c r="F29" s="16">
        <v>1.2</v>
      </c>
      <c r="G29" s="16">
        <v>0.48</v>
      </c>
      <c r="H29" s="15">
        <v>0</v>
      </c>
      <c r="I29" s="18">
        <f t="shared" si="14"/>
        <v>0.84</v>
      </c>
      <c r="J29" s="18">
        <f t="shared" si="15"/>
        <v>0.24</v>
      </c>
      <c r="K29" s="16">
        <v>0.4</v>
      </c>
      <c r="L29" s="15">
        <f t="shared" si="2"/>
        <v>4.9344991231666663E-4</v>
      </c>
      <c r="M29">
        <f t="shared" si="3"/>
        <v>1</v>
      </c>
      <c r="N29">
        <f t="shared" si="4"/>
        <v>0</v>
      </c>
      <c r="O29">
        <f t="shared" si="5"/>
        <v>0</v>
      </c>
    </row>
    <row r="30" spans="1:15">
      <c r="A30" s="15" t="s">
        <v>59</v>
      </c>
      <c r="B30" s="15">
        <v>4340</v>
      </c>
      <c r="C30" s="17">
        <v>1.0159481499999999E-2</v>
      </c>
      <c r="D30" s="16">
        <v>0.41299999999999998</v>
      </c>
      <c r="E30" s="16">
        <v>56.5</v>
      </c>
      <c r="F30" s="16">
        <v>0.7</v>
      </c>
      <c r="G30" s="16">
        <v>0.09</v>
      </c>
      <c r="H30" s="15">
        <v>1</v>
      </c>
      <c r="I30" s="18">
        <f t="shared" ref="I30:I35" si="16">F30</f>
        <v>0.7</v>
      </c>
      <c r="J30" s="18">
        <f t="shared" ref="J30:J35" si="17">G30</f>
        <v>0.09</v>
      </c>
      <c r="K30" s="16">
        <v>54.2</v>
      </c>
      <c r="L30" s="15">
        <f t="shared" si="2"/>
        <v>1.9755535088479163E-2</v>
      </c>
      <c r="M30">
        <f t="shared" si="3"/>
        <v>24</v>
      </c>
      <c r="N30">
        <f t="shared" si="4"/>
        <v>0</v>
      </c>
      <c r="O30">
        <f t="shared" si="5"/>
        <v>0</v>
      </c>
    </row>
    <row r="31" spans="1:15">
      <c r="A31" s="15" t="s">
        <v>59</v>
      </c>
      <c r="B31" s="15">
        <v>8140</v>
      </c>
      <c r="C31" s="17">
        <v>3.2413017000000001E-3</v>
      </c>
      <c r="D31" s="16">
        <v>0.70299999999999996</v>
      </c>
      <c r="E31" s="16">
        <v>56.5</v>
      </c>
      <c r="F31" s="16">
        <v>1.2</v>
      </c>
      <c r="G31" s="16">
        <v>0.48</v>
      </c>
      <c r="H31" s="15">
        <v>1</v>
      </c>
      <c r="I31" s="18">
        <f t="shared" si="16"/>
        <v>1.2</v>
      </c>
      <c r="J31" s="18">
        <f t="shared" si="17"/>
        <v>0.48</v>
      </c>
      <c r="K31" s="16">
        <v>8.6</v>
      </c>
      <c r="L31" s="15">
        <f t="shared" si="2"/>
        <v>1.0728573572762501E-2</v>
      </c>
      <c r="M31">
        <f t="shared" si="3"/>
        <v>13</v>
      </c>
      <c r="N31">
        <f t="shared" si="4"/>
        <v>0</v>
      </c>
      <c r="O31">
        <f t="shared" si="5"/>
        <v>0</v>
      </c>
    </row>
    <row r="32" spans="1:15">
      <c r="A32" s="15" t="s">
        <v>59</v>
      </c>
      <c r="B32" s="15">
        <v>8140</v>
      </c>
      <c r="C32" s="17">
        <v>5.1219256479000004</v>
      </c>
      <c r="D32" s="16">
        <v>0.70299999999999996</v>
      </c>
      <c r="E32" s="16">
        <v>56.5</v>
      </c>
      <c r="F32" s="16">
        <v>1.2</v>
      </c>
      <c r="G32" s="16">
        <v>0.48</v>
      </c>
      <c r="H32" s="15">
        <v>1</v>
      </c>
      <c r="I32" s="18">
        <f t="shared" si="16"/>
        <v>1.2</v>
      </c>
      <c r="J32" s="18">
        <f t="shared" si="17"/>
        <v>0.48</v>
      </c>
      <c r="K32" s="16">
        <v>31675.9</v>
      </c>
      <c r="L32" s="15">
        <f t="shared" si="2"/>
        <v>16.953360480980336</v>
      </c>
      <c r="M32">
        <f t="shared" si="3"/>
        <v>20912</v>
      </c>
      <c r="N32">
        <f t="shared" si="4"/>
        <v>55</v>
      </c>
      <c r="O32">
        <f t="shared" si="5"/>
        <v>22.1</v>
      </c>
    </row>
    <row r="33" spans="1:15">
      <c r="A33" s="15" t="s">
        <v>59</v>
      </c>
      <c r="B33" s="15">
        <v>4340</v>
      </c>
      <c r="C33" s="17">
        <v>2.0468486000000002E-3</v>
      </c>
      <c r="D33" s="16">
        <v>0.41299999999999998</v>
      </c>
      <c r="E33" s="16">
        <v>56.5</v>
      </c>
      <c r="F33" s="16">
        <v>0.7</v>
      </c>
      <c r="G33" s="16">
        <v>0.09</v>
      </c>
      <c r="H33" s="15">
        <v>1</v>
      </c>
      <c r="I33" s="18">
        <f t="shared" si="16"/>
        <v>0.7</v>
      </c>
      <c r="J33" s="18">
        <f t="shared" si="17"/>
        <v>0.09</v>
      </c>
      <c r="K33" s="16">
        <v>6.9</v>
      </c>
      <c r="L33" s="15">
        <f t="shared" si="2"/>
        <v>3.9801823880583334E-3</v>
      </c>
      <c r="M33">
        <f t="shared" si="3"/>
        <v>5</v>
      </c>
      <c r="N33">
        <f t="shared" si="4"/>
        <v>0</v>
      </c>
      <c r="O33">
        <f t="shared" si="5"/>
        <v>0</v>
      </c>
    </row>
    <row r="34" spans="1:15">
      <c r="A34" s="15" t="s">
        <v>59</v>
      </c>
      <c r="B34" s="15">
        <v>1400</v>
      </c>
      <c r="C34" s="17">
        <v>0.50130374899999997</v>
      </c>
      <c r="D34" s="16">
        <v>0.88700000000000001</v>
      </c>
      <c r="E34" s="16">
        <v>56.5</v>
      </c>
      <c r="F34" s="16">
        <v>1.93</v>
      </c>
      <c r="G34" s="16">
        <v>0.497</v>
      </c>
      <c r="H34" s="15">
        <v>1</v>
      </c>
      <c r="I34" s="18">
        <f t="shared" si="16"/>
        <v>1.93</v>
      </c>
      <c r="J34" s="18">
        <f t="shared" si="17"/>
        <v>0.497</v>
      </c>
      <c r="K34" s="16">
        <v>21043.599999999999</v>
      </c>
      <c r="L34" s="15">
        <f t="shared" si="2"/>
        <v>2.0935906694174582</v>
      </c>
      <c r="M34">
        <f t="shared" si="3"/>
        <v>2582</v>
      </c>
      <c r="N34">
        <f t="shared" si="4"/>
        <v>11</v>
      </c>
      <c r="O34">
        <f t="shared" si="5"/>
        <v>2.8</v>
      </c>
    </row>
    <row r="35" spans="1:15">
      <c r="A35" s="15" t="s">
        <v>59</v>
      </c>
      <c r="B35" s="15">
        <v>3200</v>
      </c>
      <c r="C35" s="17">
        <v>2.98550221E-2</v>
      </c>
      <c r="D35" s="16">
        <v>0.4</v>
      </c>
      <c r="E35" s="16">
        <v>56.5</v>
      </c>
      <c r="F35" s="16">
        <v>1.2</v>
      </c>
      <c r="G35" s="16">
        <v>6.4000000000000001E-2</v>
      </c>
      <c r="H35" s="15">
        <v>1</v>
      </c>
      <c r="I35" s="18">
        <f t="shared" si="16"/>
        <v>1.2</v>
      </c>
      <c r="J35" s="18">
        <f t="shared" si="17"/>
        <v>6.4000000000000001E-2</v>
      </c>
      <c r="K35" s="16">
        <v>216</v>
      </c>
      <c r="L35" s="15">
        <f t="shared" si="2"/>
        <v>5.622695828833333E-2</v>
      </c>
      <c r="M35">
        <f t="shared" si="3"/>
        <v>69</v>
      </c>
      <c r="N35">
        <f t="shared" si="4"/>
        <v>0</v>
      </c>
      <c r="O35">
        <f t="shared" si="5"/>
        <v>0</v>
      </c>
    </row>
    <row r="36" spans="1:15">
      <c r="A36" s="15" t="s">
        <v>59</v>
      </c>
      <c r="B36" s="15">
        <v>8140</v>
      </c>
      <c r="C36" s="17">
        <v>9.1610173500000003E-2</v>
      </c>
      <c r="D36" s="16">
        <v>0.70299999999999996</v>
      </c>
      <c r="E36" s="16">
        <v>56.5</v>
      </c>
      <c r="F36" s="16">
        <v>1.2</v>
      </c>
      <c r="G36" s="16">
        <v>0.48</v>
      </c>
      <c r="H36" s="15">
        <v>0</v>
      </c>
      <c r="I36" s="18">
        <f t="shared" ref="I36:I37" si="18">F36*0.7</f>
        <v>0.84</v>
      </c>
      <c r="J36" s="18">
        <f t="shared" ref="J36:J37" si="19">G36*0.5</f>
        <v>0.24</v>
      </c>
      <c r="K36" s="16">
        <v>242.4</v>
      </c>
      <c r="L36" s="15">
        <f t="shared" si="2"/>
        <v>0.30322585719443745</v>
      </c>
      <c r="M36">
        <f t="shared" si="3"/>
        <v>374</v>
      </c>
      <c r="N36">
        <f t="shared" si="4"/>
        <v>1</v>
      </c>
      <c r="O36">
        <f t="shared" si="5"/>
        <v>0.2</v>
      </c>
    </row>
    <row r="37" spans="1:15">
      <c r="A37" s="15" t="s">
        <v>59</v>
      </c>
      <c r="B37" s="15">
        <v>1400</v>
      </c>
      <c r="C37" s="17">
        <v>5.1847042999999997E-3</v>
      </c>
      <c r="D37" s="16">
        <v>0.88700000000000001</v>
      </c>
      <c r="E37" s="16">
        <v>56.5</v>
      </c>
      <c r="F37" s="16">
        <v>1.93</v>
      </c>
      <c r="G37" s="16">
        <v>0.497</v>
      </c>
      <c r="H37" s="15">
        <v>0</v>
      </c>
      <c r="I37" s="18">
        <f t="shared" si="18"/>
        <v>1.351</v>
      </c>
      <c r="J37" s="18">
        <f t="shared" si="19"/>
        <v>0.2485</v>
      </c>
      <c r="K37" s="16">
        <v>50.4</v>
      </c>
      <c r="L37" s="15">
        <f t="shared" si="2"/>
        <v>2.1652837362220831E-2</v>
      </c>
      <c r="M37">
        <f t="shared" si="3"/>
        <v>27</v>
      </c>
      <c r="N37">
        <f t="shared" si="4"/>
        <v>0</v>
      </c>
      <c r="O37">
        <f t="shared" si="5"/>
        <v>0</v>
      </c>
    </row>
    <row r="38" spans="1:15">
      <c r="A38" s="15" t="s">
        <v>59</v>
      </c>
      <c r="B38" s="15">
        <v>1400</v>
      </c>
      <c r="C38" s="17">
        <v>0.3737368311</v>
      </c>
      <c r="D38" s="16">
        <v>0.88700000000000001</v>
      </c>
      <c r="E38" s="16">
        <v>56.5</v>
      </c>
      <c r="F38" s="16">
        <v>1.93</v>
      </c>
      <c r="G38" s="16">
        <v>0.497</v>
      </c>
      <c r="H38" s="15">
        <v>1</v>
      </c>
      <c r="I38" s="18">
        <f t="shared" ref="I38:I42" si="20">F38</f>
        <v>1.93</v>
      </c>
      <c r="J38" s="18">
        <f t="shared" ref="J38:J42" si="21">G38</f>
        <v>0.497</v>
      </c>
      <c r="K38" s="16">
        <v>12417.6</v>
      </c>
      <c r="L38" s="15">
        <f t="shared" si="2"/>
        <v>1.5608340132493375</v>
      </c>
      <c r="M38">
        <f t="shared" si="3"/>
        <v>1925</v>
      </c>
      <c r="N38">
        <f t="shared" si="4"/>
        <v>8</v>
      </c>
      <c r="O38">
        <f t="shared" si="5"/>
        <v>2.1</v>
      </c>
    </row>
    <row r="39" spans="1:15">
      <c r="A39" s="15" t="s">
        <v>59</v>
      </c>
      <c r="B39" s="15">
        <v>8140</v>
      </c>
      <c r="C39" s="17">
        <v>1.5030638000000001E-3</v>
      </c>
      <c r="D39" s="16">
        <v>0.70299999999999996</v>
      </c>
      <c r="E39" s="16">
        <v>56.5</v>
      </c>
      <c r="F39" s="16">
        <v>1.2</v>
      </c>
      <c r="G39" s="16">
        <v>0.48</v>
      </c>
      <c r="H39" s="15">
        <v>1</v>
      </c>
      <c r="I39" s="18">
        <f t="shared" si="20"/>
        <v>1.2</v>
      </c>
      <c r="J39" s="18">
        <f t="shared" si="21"/>
        <v>0.48</v>
      </c>
      <c r="K39" s="16">
        <v>8.4</v>
      </c>
      <c r="L39" s="15">
        <f t="shared" si="2"/>
        <v>4.9750785503416663E-3</v>
      </c>
      <c r="M39">
        <f t="shared" si="3"/>
        <v>6</v>
      </c>
      <c r="N39">
        <f t="shared" si="4"/>
        <v>0</v>
      </c>
      <c r="O39">
        <f t="shared" si="5"/>
        <v>0</v>
      </c>
    </row>
    <row r="40" spans="1:15">
      <c r="A40" s="15" t="s">
        <v>59</v>
      </c>
      <c r="B40" s="15">
        <v>1400</v>
      </c>
      <c r="C40" s="17">
        <v>0.42833405299999999</v>
      </c>
      <c r="D40" s="16">
        <v>0.88700000000000001</v>
      </c>
      <c r="E40" s="16">
        <v>56.5</v>
      </c>
      <c r="F40" s="16">
        <v>1.93</v>
      </c>
      <c r="G40" s="16">
        <v>0.497</v>
      </c>
      <c r="H40" s="15">
        <v>1</v>
      </c>
      <c r="I40" s="18">
        <f t="shared" si="20"/>
        <v>1.93</v>
      </c>
      <c r="J40" s="18">
        <f t="shared" si="21"/>
        <v>0.497</v>
      </c>
      <c r="K40" s="16">
        <v>30481</v>
      </c>
      <c r="L40" s="15">
        <f t="shared" si="2"/>
        <v>1.7888479360934582</v>
      </c>
      <c r="M40">
        <f t="shared" si="3"/>
        <v>2207</v>
      </c>
      <c r="N40">
        <f t="shared" si="4"/>
        <v>9</v>
      </c>
      <c r="O40">
        <f t="shared" si="5"/>
        <v>2.4</v>
      </c>
    </row>
    <row r="41" spans="1:15">
      <c r="A41" s="15" t="s">
        <v>59</v>
      </c>
      <c r="B41" s="15">
        <v>1300</v>
      </c>
      <c r="C41" s="17">
        <v>0.25423412029999998</v>
      </c>
      <c r="D41" s="16">
        <v>0.66200000000000003</v>
      </c>
      <c r="E41" s="16">
        <v>56.5</v>
      </c>
      <c r="F41" s="16">
        <v>2.1</v>
      </c>
      <c r="G41" s="16">
        <v>0.51600000000000001</v>
      </c>
      <c r="H41" s="15">
        <v>1</v>
      </c>
      <c r="I41" s="18">
        <f t="shared" si="20"/>
        <v>2.1</v>
      </c>
      <c r="J41" s="18">
        <f t="shared" si="21"/>
        <v>0.51600000000000001</v>
      </c>
      <c r="K41" s="16">
        <v>9084.9</v>
      </c>
      <c r="L41" s="15">
        <f t="shared" si="2"/>
        <v>0.79242656679840817</v>
      </c>
      <c r="M41">
        <f t="shared" si="3"/>
        <v>977</v>
      </c>
      <c r="N41">
        <f t="shared" si="4"/>
        <v>5</v>
      </c>
      <c r="O41">
        <f t="shared" si="5"/>
        <v>1.1000000000000001</v>
      </c>
    </row>
    <row r="42" spans="1:15">
      <c r="A42" s="15" t="s">
        <v>59</v>
      </c>
      <c r="B42" s="15">
        <v>3200</v>
      </c>
      <c r="C42" s="17">
        <v>8.2972948199999993E-2</v>
      </c>
      <c r="D42" s="16">
        <v>0.4</v>
      </c>
      <c r="E42" s="16">
        <v>56.5</v>
      </c>
      <c r="F42" s="16">
        <v>1.2</v>
      </c>
      <c r="G42" s="16">
        <v>6.4000000000000001E-2</v>
      </c>
      <c r="H42" s="15">
        <v>1</v>
      </c>
      <c r="I42" s="18">
        <f t="shared" si="20"/>
        <v>1.2</v>
      </c>
      <c r="J42" s="18">
        <f t="shared" si="21"/>
        <v>6.4000000000000001E-2</v>
      </c>
      <c r="K42" s="16">
        <v>2693.3</v>
      </c>
      <c r="L42" s="15">
        <f t="shared" si="2"/>
        <v>0.15626571911000001</v>
      </c>
      <c r="M42">
        <f t="shared" si="3"/>
        <v>193</v>
      </c>
      <c r="N42">
        <f t="shared" si="4"/>
        <v>1</v>
      </c>
      <c r="O42">
        <f t="shared" si="5"/>
        <v>0</v>
      </c>
    </row>
    <row r="43" spans="1:15">
      <c r="A43" s="15" t="s">
        <v>59</v>
      </c>
      <c r="B43" s="15">
        <v>8140</v>
      </c>
      <c r="C43" s="17">
        <v>0.18849743899999999</v>
      </c>
      <c r="D43" s="16">
        <v>0.70299999999999996</v>
      </c>
      <c r="E43" s="16">
        <v>56.5</v>
      </c>
      <c r="F43" s="16">
        <v>1.2</v>
      </c>
      <c r="G43" s="16">
        <v>0.48</v>
      </c>
      <c r="H43" s="15">
        <v>0</v>
      </c>
      <c r="I43" s="18">
        <f>F43*0.7</f>
        <v>0.84</v>
      </c>
      <c r="J43" s="18">
        <f>G43*0.5</f>
        <v>0.24</v>
      </c>
      <c r="K43" s="16">
        <v>561.6</v>
      </c>
      <c r="L43" s="15">
        <f t="shared" si="2"/>
        <v>0.62391866903004156</v>
      </c>
      <c r="M43">
        <f t="shared" si="3"/>
        <v>770</v>
      </c>
      <c r="N43">
        <f t="shared" si="4"/>
        <v>1</v>
      </c>
      <c r="O43">
        <f t="shared" si="5"/>
        <v>0.4</v>
      </c>
    </row>
    <row r="44" spans="1:15">
      <c r="A44" s="15" t="s">
        <v>59</v>
      </c>
      <c r="B44" s="15">
        <v>1400</v>
      </c>
      <c r="C44" s="17">
        <v>3.00782476E-2</v>
      </c>
      <c r="D44" s="16">
        <v>0.88700000000000001</v>
      </c>
      <c r="E44" s="16">
        <v>56.5</v>
      </c>
      <c r="F44" s="16">
        <v>1.93</v>
      </c>
      <c r="G44" s="16">
        <v>0.497</v>
      </c>
      <c r="H44" s="15">
        <v>1</v>
      </c>
      <c r="I44" s="18">
        <f t="shared" ref="I44:I45" si="22">F44</f>
        <v>1.93</v>
      </c>
      <c r="J44" s="18">
        <f t="shared" ref="J44:J45" si="23">G44</f>
        <v>0.497</v>
      </c>
      <c r="K44" s="16">
        <v>20891.400000000001</v>
      </c>
      <c r="L44" s="15">
        <f t="shared" si="2"/>
        <v>0.12561553479981666</v>
      </c>
      <c r="M44">
        <f t="shared" si="3"/>
        <v>155</v>
      </c>
      <c r="N44">
        <f t="shared" si="4"/>
        <v>1</v>
      </c>
      <c r="O44">
        <f t="shared" si="5"/>
        <v>0.2</v>
      </c>
    </row>
    <row r="45" spans="1:15">
      <c r="A45" s="15" t="s">
        <v>59</v>
      </c>
      <c r="B45" s="15">
        <v>3200</v>
      </c>
      <c r="C45" s="17">
        <v>1.1470162000000001E-2</v>
      </c>
      <c r="D45" s="16">
        <v>0.4</v>
      </c>
      <c r="E45" s="16">
        <v>56.5</v>
      </c>
      <c r="F45" s="16">
        <v>1.2</v>
      </c>
      <c r="G45" s="16">
        <v>6.4000000000000001E-2</v>
      </c>
      <c r="H45" s="15">
        <v>1</v>
      </c>
      <c r="I45" s="18">
        <f t="shared" si="22"/>
        <v>1.2</v>
      </c>
      <c r="J45" s="18">
        <f t="shared" si="23"/>
        <v>6.4000000000000001E-2</v>
      </c>
      <c r="K45" s="16">
        <v>412.6</v>
      </c>
      <c r="L45" s="15">
        <f t="shared" si="2"/>
        <v>2.1602138433333334E-2</v>
      </c>
      <c r="M45">
        <f t="shared" si="3"/>
        <v>27</v>
      </c>
      <c r="N45">
        <f t="shared" si="4"/>
        <v>0</v>
      </c>
      <c r="O45">
        <f t="shared" si="5"/>
        <v>0</v>
      </c>
    </row>
    <row r="46" spans="1:15">
      <c r="C46">
        <f>SUM(C2:C45)</f>
        <v>22.418301120800002</v>
      </c>
      <c r="N46">
        <f>SUM(N2:N45)</f>
        <v>240</v>
      </c>
      <c r="O46">
        <f>SUM(O2:O45)</f>
        <v>87.300000000000011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O21"/>
  <sheetViews>
    <sheetView workbookViewId="0">
      <selection activeCell="L1" sqref="L1:O2"/>
    </sheetView>
  </sheetViews>
  <sheetFormatPr defaultRowHeight="15"/>
  <cols>
    <col min="1" max="1" width="8.42578125" style="15" bestFit="1" customWidth="1"/>
    <col min="2" max="2" width="9.7109375" style="15" customWidth="1"/>
    <col min="3" max="3" width="12.5703125" style="17" bestFit="1" customWidth="1"/>
    <col min="4" max="4" width="13.7109375" style="16" customWidth="1"/>
    <col min="5" max="5" width="14.7109375" style="16" bestFit="1" customWidth="1"/>
    <col min="6" max="7" width="13.7109375" style="16" customWidth="1"/>
    <col min="8" max="8" width="11.140625" style="15" bestFit="1" customWidth="1"/>
    <col min="9" max="10" width="11.140625" style="15" customWidth="1"/>
    <col min="11" max="11" width="19.7109375" style="16" customWidth="1"/>
    <col min="12" max="12" width="15.5703125" customWidth="1"/>
    <col min="13" max="13" width="15.140625" customWidth="1"/>
    <col min="14" max="14" width="11.5703125" customWidth="1"/>
    <col min="15" max="15" width="9.5703125" customWidth="1"/>
  </cols>
  <sheetData>
    <row r="1" spans="1:15" ht="30">
      <c r="A1" s="15" t="s">
        <v>60</v>
      </c>
      <c r="B1" s="15" t="s">
        <v>51</v>
      </c>
      <c r="C1" s="17" t="s">
        <v>58</v>
      </c>
      <c r="D1" s="16" t="s">
        <v>53</v>
      </c>
      <c r="E1" s="16" t="s">
        <v>52</v>
      </c>
      <c r="F1" s="16" t="s">
        <v>54</v>
      </c>
      <c r="G1" s="16" t="s">
        <v>55</v>
      </c>
      <c r="H1" s="15" t="s">
        <v>57</v>
      </c>
      <c r="I1" s="15" t="s">
        <v>61</v>
      </c>
      <c r="J1" s="15" t="s">
        <v>62</v>
      </c>
      <c r="K1" s="16" t="s">
        <v>56</v>
      </c>
      <c r="L1" s="19" t="s">
        <v>63</v>
      </c>
      <c r="M1" s="19" t="s">
        <v>64</v>
      </c>
      <c r="N1" s="19" t="s">
        <v>65</v>
      </c>
      <c r="O1" s="19" t="s">
        <v>66</v>
      </c>
    </row>
    <row r="2" spans="1:15">
      <c r="A2" s="15" t="s">
        <v>59</v>
      </c>
      <c r="B2" s="15">
        <v>1300</v>
      </c>
      <c r="C2" s="17">
        <v>0.1432401297</v>
      </c>
      <c r="D2" s="16">
        <v>0.63100000000000001</v>
      </c>
      <c r="E2" s="16">
        <v>56.5</v>
      </c>
      <c r="F2" s="16">
        <v>2.1</v>
      </c>
      <c r="G2" s="16">
        <v>0.51600000000000001</v>
      </c>
      <c r="H2" s="15">
        <v>1</v>
      </c>
      <c r="I2" s="18">
        <f>F2</f>
        <v>2.1</v>
      </c>
      <c r="J2" s="18">
        <f>G2</f>
        <v>0.51600000000000001</v>
      </c>
      <c r="K2" s="16">
        <v>132872.79999999999</v>
      </c>
      <c r="L2" s="15">
        <f>E2*D2*C2/12</f>
        <v>0.42556045699996248</v>
      </c>
      <c r="M2">
        <f>ROUND(E2*D2*C2*102.79,0)</f>
        <v>525</v>
      </c>
      <c r="N2">
        <f>ROUND(I2*M2*0.002205,0)</f>
        <v>2</v>
      </c>
      <c r="O2">
        <f>ROUND(J2*M2*0.002205,1)</f>
        <v>0.6</v>
      </c>
    </row>
    <row r="3" spans="1:15">
      <c r="A3" s="15" t="s">
        <v>59</v>
      </c>
      <c r="B3" s="15">
        <v>8140</v>
      </c>
      <c r="C3" s="17">
        <v>6.4424371899999999E-2</v>
      </c>
      <c r="D3" s="16">
        <v>0.63</v>
      </c>
      <c r="E3" s="16">
        <v>56.5</v>
      </c>
      <c r="F3" s="16">
        <v>1.2</v>
      </c>
      <c r="G3" s="16">
        <v>0.48</v>
      </c>
      <c r="H3" s="15">
        <v>1</v>
      </c>
      <c r="I3" s="18">
        <f t="shared" ref="I3:I6" si="0">F3</f>
        <v>1.2</v>
      </c>
      <c r="J3" s="18">
        <f t="shared" ref="J3:J6" si="1">G3</f>
        <v>0.48</v>
      </c>
      <c r="K3" s="16">
        <v>659.1</v>
      </c>
      <c r="L3" s="15">
        <f t="shared" ref="L3:L20" si="2">E3*D3*C3/12</f>
        <v>0.191098793148375</v>
      </c>
      <c r="M3">
        <f t="shared" ref="M3:M20" si="3">ROUND(E3*D3*C3*102.79,0)</f>
        <v>236</v>
      </c>
      <c r="N3">
        <f t="shared" ref="N3:N20" si="4">ROUND(I3*M3*0.002205,0)</f>
        <v>1</v>
      </c>
      <c r="O3">
        <f t="shared" ref="O3:O20" si="5">ROUND(J3*M3*0.002205,1)</f>
        <v>0.2</v>
      </c>
    </row>
    <row r="4" spans="1:15">
      <c r="A4" s="15" t="s">
        <v>59</v>
      </c>
      <c r="B4" s="15">
        <v>1400</v>
      </c>
      <c r="C4" s="17">
        <v>0.2098190379</v>
      </c>
      <c r="D4" s="16">
        <v>0.88600000000000001</v>
      </c>
      <c r="E4" s="16">
        <v>56.5</v>
      </c>
      <c r="F4" s="16">
        <v>1.93</v>
      </c>
      <c r="G4" s="16">
        <v>0.497</v>
      </c>
      <c r="H4" s="15">
        <v>1</v>
      </c>
      <c r="I4" s="18">
        <f t="shared" si="0"/>
        <v>1.93</v>
      </c>
      <c r="J4" s="18">
        <f t="shared" si="1"/>
        <v>0.497</v>
      </c>
      <c r="K4" s="16">
        <v>7857.9</v>
      </c>
      <c r="L4" s="15">
        <f t="shared" si="2"/>
        <v>0.87527760151967504</v>
      </c>
      <c r="M4">
        <f t="shared" si="3"/>
        <v>1080</v>
      </c>
      <c r="N4">
        <f t="shared" si="4"/>
        <v>5</v>
      </c>
      <c r="O4">
        <f t="shared" si="5"/>
        <v>1.2</v>
      </c>
    </row>
    <row r="5" spans="1:15">
      <c r="A5" s="15" t="s">
        <v>59</v>
      </c>
      <c r="B5" s="15">
        <v>3200</v>
      </c>
      <c r="C5" s="17">
        <v>0.9225128145</v>
      </c>
      <c r="D5" s="16">
        <v>0.06</v>
      </c>
      <c r="E5" s="16">
        <v>56.5</v>
      </c>
      <c r="F5" s="16">
        <v>1.2</v>
      </c>
      <c r="G5" s="16">
        <v>6.4000000000000001E-2</v>
      </c>
      <c r="H5" s="15">
        <v>1</v>
      </c>
      <c r="I5" s="18">
        <f t="shared" si="0"/>
        <v>1.2</v>
      </c>
      <c r="J5" s="18">
        <f t="shared" si="1"/>
        <v>6.4000000000000001E-2</v>
      </c>
      <c r="K5" s="16">
        <v>716.2</v>
      </c>
      <c r="L5" s="15">
        <f t="shared" si="2"/>
        <v>0.26060987009624997</v>
      </c>
      <c r="M5">
        <f t="shared" si="3"/>
        <v>321</v>
      </c>
      <c r="N5">
        <f t="shared" si="4"/>
        <v>1</v>
      </c>
      <c r="O5">
        <f t="shared" si="5"/>
        <v>0</v>
      </c>
    </row>
    <row r="6" spans="1:15">
      <c r="A6" s="15" t="s">
        <v>59</v>
      </c>
      <c r="B6" s="15">
        <v>1400</v>
      </c>
      <c r="C6" s="17">
        <v>2.5219240000000001E-4</v>
      </c>
      <c r="D6" s="16">
        <v>0.88700000000000001</v>
      </c>
      <c r="E6" s="16">
        <v>56.5</v>
      </c>
      <c r="F6" s="16">
        <v>1.93</v>
      </c>
      <c r="G6" s="16">
        <v>0.497</v>
      </c>
      <c r="H6" s="15">
        <v>1</v>
      </c>
      <c r="I6" s="18">
        <f t="shared" si="0"/>
        <v>1.93</v>
      </c>
      <c r="J6" s="18">
        <f t="shared" si="1"/>
        <v>0.497</v>
      </c>
      <c r="K6" s="16">
        <v>3264.2</v>
      </c>
      <c r="L6" s="15">
        <f t="shared" si="2"/>
        <v>1.0532290185166666E-3</v>
      </c>
      <c r="M6">
        <f t="shared" si="3"/>
        <v>1</v>
      </c>
      <c r="N6">
        <f t="shared" si="4"/>
        <v>0</v>
      </c>
      <c r="O6">
        <f t="shared" si="5"/>
        <v>0</v>
      </c>
    </row>
    <row r="7" spans="1:15">
      <c r="A7" s="15" t="s">
        <v>59</v>
      </c>
      <c r="B7" s="15">
        <v>8140</v>
      </c>
      <c r="C7" s="17">
        <v>0.12379418609999999</v>
      </c>
      <c r="D7" s="16">
        <v>0.63</v>
      </c>
      <c r="E7" s="16">
        <v>56.5</v>
      </c>
      <c r="F7" s="16">
        <v>1.2</v>
      </c>
      <c r="G7" s="16">
        <v>0.48</v>
      </c>
      <c r="H7" s="15">
        <v>0</v>
      </c>
      <c r="I7" s="18">
        <f>F7*0.7</f>
        <v>0.84</v>
      </c>
      <c r="J7" s="18">
        <f>G7*0.5</f>
        <v>0.24</v>
      </c>
      <c r="K7" s="16">
        <v>422.9</v>
      </c>
      <c r="L7" s="15">
        <f t="shared" si="2"/>
        <v>0.36720450451912501</v>
      </c>
      <c r="M7">
        <f t="shared" si="3"/>
        <v>453</v>
      </c>
      <c r="N7">
        <f t="shared" si="4"/>
        <v>1</v>
      </c>
      <c r="O7">
        <f t="shared" si="5"/>
        <v>0.2</v>
      </c>
    </row>
    <row r="8" spans="1:15">
      <c r="A8" s="15" t="s">
        <v>59</v>
      </c>
      <c r="B8" s="15">
        <v>1400</v>
      </c>
      <c r="C8" s="17">
        <v>2.6539158899999998E-2</v>
      </c>
      <c r="D8" s="16">
        <v>0.88600000000000001</v>
      </c>
      <c r="E8" s="16">
        <v>56.5</v>
      </c>
      <c r="F8" s="16">
        <v>1.93</v>
      </c>
      <c r="G8" s="16">
        <v>0.497</v>
      </c>
      <c r="H8" s="15">
        <v>0</v>
      </c>
      <c r="I8" s="18">
        <f>F8*0.7</f>
        <v>1.351</v>
      </c>
      <c r="J8" s="18">
        <f>G8*0.5</f>
        <v>0.2485</v>
      </c>
      <c r="K8" s="16">
        <v>120.2</v>
      </c>
      <c r="L8" s="15">
        <f t="shared" si="2"/>
        <v>0.11071031294792499</v>
      </c>
      <c r="M8">
        <f t="shared" si="3"/>
        <v>137</v>
      </c>
      <c r="N8">
        <f t="shared" si="4"/>
        <v>0</v>
      </c>
      <c r="O8">
        <f t="shared" si="5"/>
        <v>0.1</v>
      </c>
    </row>
    <row r="9" spans="1:15">
      <c r="A9" s="15" t="s">
        <v>59</v>
      </c>
      <c r="B9" s="15">
        <v>3200</v>
      </c>
      <c r="C9" s="17">
        <v>0.29433025670000001</v>
      </c>
      <c r="D9" s="16">
        <v>0.06</v>
      </c>
      <c r="E9" s="16">
        <v>56.5</v>
      </c>
      <c r="F9" s="16">
        <v>1.2</v>
      </c>
      <c r="G9" s="16">
        <v>6.4000000000000001E-2</v>
      </c>
      <c r="H9" s="15">
        <v>1</v>
      </c>
      <c r="I9" s="18">
        <f>F9</f>
        <v>1.2</v>
      </c>
      <c r="J9" s="18">
        <f>G9</f>
        <v>6.4000000000000001E-2</v>
      </c>
      <c r="K9" s="16">
        <v>141.1</v>
      </c>
      <c r="L9" s="15">
        <f t="shared" si="2"/>
        <v>8.3148297517750006E-2</v>
      </c>
      <c r="M9">
        <f t="shared" si="3"/>
        <v>103</v>
      </c>
      <c r="N9">
        <f t="shared" si="4"/>
        <v>0</v>
      </c>
      <c r="O9">
        <f t="shared" si="5"/>
        <v>0</v>
      </c>
    </row>
    <row r="10" spans="1:15">
      <c r="A10" s="15" t="s">
        <v>59</v>
      </c>
      <c r="B10" s="15">
        <v>8140</v>
      </c>
      <c r="C10" s="17">
        <v>0.12564312010000001</v>
      </c>
      <c r="D10" s="16">
        <v>0.63</v>
      </c>
      <c r="E10" s="16">
        <v>56.5</v>
      </c>
      <c r="F10" s="16">
        <v>1.2</v>
      </c>
      <c r="G10" s="16">
        <v>0.48</v>
      </c>
      <c r="H10" s="15">
        <v>0</v>
      </c>
      <c r="I10" s="18">
        <f>F10*0.7</f>
        <v>0.84</v>
      </c>
      <c r="J10" s="18">
        <f>G10*0.5</f>
        <v>0.24</v>
      </c>
      <c r="K10" s="16">
        <v>297.89999999999998</v>
      </c>
      <c r="L10" s="15">
        <f t="shared" si="2"/>
        <v>0.37268890499662505</v>
      </c>
      <c r="M10">
        <f t="shared" si="3"/>
        <v>460</v>
      </c>
      <c r="N10">
        <f t="shared" si="4"/>
        <v>1</v>
      </c>
      <c r="O10">
        <f t="shared" si="5"/>
        <v>0.2</v>
      </c>
    </row>
    <row r="11" spans="1:15">
      <c r="A11" s="15" t="s">
        <v>59</v>
      </c>
      <c r="B11" s="15">
        <v>8140</v>
      </c>
      <c r="C11" s="17">
        <v>6.8832120824</v>
      </c>
      <c r="D11" s="16">
        <v>0.63</v>
      </c>
      <c r="E11" s="16">
        <v>56.5</v>
      </c>
      <c r="F11" s="16">
        <v>1.2</v>
      </c>
      <c r="G11" s="16">
        <v>0.48</v>
      </c>
      <c r="H11" s="15">
        <v>1</v>
      </c>
      <c r="I11" s="18">
        <f t="shared" ref="I11:I13" si="6">F11</f>
        <v>1.2</v>
      </c>
      <c r="J11" s="18">
        <f t="shared" ref="J11:J13" si="7">G11</f>
        <v>0.48</v>
      </c>
      <c r="K11" s="16">
        <v>35434.400000000001</v>
      </c>
      <c r="L11" s="15">
        <f t="shared" si="2"/>
        <v>20.417327839418999</v>
      </c>
      <c r="M11">
        <f t="shared" si="3"/>
        <v>25184</v>
      </c>
      <c r="N11">
        <f t="shared" si="4"/>
        <v>67</v>
      </c>
      <c r="O11">
        <f t="shared" si="5"/>
        <v>26.7</v>
      </c>
    </row>
    <row r="12" spans="1:15">
      <c r="A12" s="15" t="s">
        <v>59</v>
      </c>
      <c r="B12" s="15">
        <v>1820</v>
      </c>
      <c r="C12" s="17">
        <v>5.6053595300000002E-2</v>
      </c>
      <c r="D12" s="16">
        <v>0.182</v>
      </c>
      <c r="E12" s="16">
        <v>56.5</v>
      </c>
      <c r="F12" s="16">
        <v>1.78</v>
      </c>
      <c r="G12" s="16">
        <v>0.38</v>
      </c>
      <c r="H12" s="15">
        <v>1</v>
      </c>
      <c r="I12" s="18">
        <f t="shared" si="6"/>
        <v>1.78</v>
      </c>
      <c r="J12" s="18">
        <f t="shared" si="7"/>
        <v>0.38</v>
      </c>
      <c r="K12" s="16">
        <v>54995.6</v>
      </c>
      <c r="L12" s="15">
        <f t="shared" si="2"/>
        <v>4.8033260039158331E-2</v>
      </c>
      <c r="M12">
        <f t="shared" si="3"/>
        <v>59</v>
      </c>
      <c r="N12">
        <f t="shared" si="4"/>
        <v>0</v>
      </c>
      <c r="O12">
        <f t="shared" si="5"/>
        <v>0</v>
      </c>
    </row>
    <row r="13" spans="1:15">
      <c r="A13" s="15" t="s">
        <v>59</v>
      </c>
      <c r="B13" s="15">
        <v>3200</v>
      </c>
      <c r="C13" s="17">
        <v>0.4336187105</v>
      </c>
      <c r="D13" s="16">
        <v>0.06</v>
      </c>
      <c r="E13" s="16">
        <v>56.5</v>
      </c>
      <c r="F13" s="16">
        <v>1.2</v>
      </c>
      <c r="G13" s="16">
        <v>6.4000000000000001E-2</v>
      </c>
      <c r="H13" s="15">
        <v>1</v>
      </c>
      <c r="I13" s="18">
        <f t="shared" si="6"/>
        <v>1.2</v>
      </c>
      <c r="J13" s="18">
        <f t="shared" si="7"/>
        <v>6.4000000000000001E-2</v>
      </c>
      <c r="K13" s="16">
        <v>135.5</v>
      </c>
      <c r="L13" s="15">
        <f t="shared" si="2"/>
        <v>0.12249728571625</v>
      </c>
      <c r="M13">
        <f t="shared" si="3"/>
        <v>151</v>
      </c>
      <c r="N13">
        <f t="shared" si="4"/>
        <v>0</v>
      </c>
      <c r="O13">
        <f t="shared" si="5"/>
        <v>0</v>
      </c>
    </row>
    <row r="14" spans="1:15">
      <c r="A14" s="15" t="s">
        <v>59</v>
      </c>
      <c r="B14" s="15">
        <v>8140</v>
      </c>
      <c r="C14" s="17">
        <v>0.15042153480000001</v>
      </c>
      <c r="D14" s="16">
        <v>0.63</v>
      </c>
      <c r="E14" s="16">
        <v>56.5</v>
      </c>
      <c r="F14" s="16">
        <v>1.2</v>
      </c>
      <c r="G14" s="16">
        <v>0.48</v>
      </c>
      <c r="H14" s="15">
        <v>0</v>
      </c>
      <c r="I14" s="18">
        <f>F14*0.7</f>
        <v>0.84</v>
      </c>
      <c r="J14" s="18">
        <f>G14*0.5</f>
        <v>0.24</v>
      </c>
      <c r="K14" s="16">
        <v>356.7</v>
      </c>
      <c r="L14" s="15">
        <f t="shared" si="2"/>
        <v>0.44618787760049999</v>
      </c>
      <c r="M14">
        <f t="shared" si="3"/>
        <v>550</v>
      </c>
      <c r="N14">
        <f t="shared" si="4"/>
        <v>1</v>
      </c>
      <c r="O14">
        <f t="shared" si="5"/>
        <v>0.3</v>
      </c>
    </row>
    <row r="15" spans="1:15">
      <c r="A15" s="15" t="s">
        <v>59</v>
      </c>
      <c r="B15" s="15">
        <v>3200</v>
      </c>
      <c r="C15" s="17">
        <v>1.680631427</v>
      </c>
      <c r="D15" s="16">
        <v>0.06</v>
      </c>
      <c r="E15" s="16">
        <v>56.5</v>
      </c>
      <c r="F15" s="16">
        <v>1.2</v>
      </c>
      <c r="G15" s="16">
        <v>6.4000000000000001E-2</v>
      </c>
      <c r="H15" s="15">
        <v>1</v>
      </c>
      <c r="I15" s="18">
        <f>F15</f>
        <v>1.2</v>
      </c>
      <c r="J15" s="18">
        <f>G15</f>
        <v>6.4000000000000001E-2</v>
      </c>
      <c r="K15" s="16">
        <v>647</v>
      </c>
      <c r="L15" s="15">
        <f t="shared" si="2"/>
        <v>0.47477837812749996</v>
      </c>
      <c r="M15">
        <f t="shared" si="3"/>
        <v>586</v>
      </c>
      <c r="N15">
        <f t="shared" si="4"/>
        <v>2</v>
      </c>
      <c r="O15">
        <f t="shared" si="5"/>
        <v>0.1</v>
      </c>
    </row>
    <row r="16" spans="1:15">
      <c r="A16" s="15" t="s">
        <v>59</v>
      </c>
      <c r="B16" s="15">
        <v>8140</v>
      </c>
      <c r="C16" s="17">
        <v>9.7700373100000001E-2</v>
      </c>
      <c r="D16" s="16">
        <v>0.63</v>
      </c>
      <c r="E16" s="16">
        <v>56.5</v>
      </c>
      <c r="F16" s="16">
        <v>1.2</v>
      </c>
      <c r="G16" s="16">
        <v>0.48</v>
      </c>
      <c r="H16" s="15">
        <v>0</v>
      </c>
      <c r="I16" s="18">
        <f>F16*0.7</f>
        <v>0.84</v>
      </c>
      <c r="J16" s="18">
        <f>G16*0.5</f>
        <v>0.24</v>
      </c>
      <c r="K16" s="16">
        <v>231.7</v>
      </c>
      <c r="L16" s="15">
        <f t="shared" si="2"/>
        <v>0.28980373170787499</v>
      </c>
      <c r="M16">
        <f t="shared" si="3"/>
        <v>357</v>
      </c>
      <c r="N16">
        <f t="shared" si="4"/>
        <v>1</v>
      </c>
      <c r="O16">
        <f t="shared" si="5"/>
        <v>0.2</v>
      </c>
    </row>
    <row r="17" spans="1:15">
      <c r="A17" s="15" t="s">
        <v>59</v>
      </c>
      <c r="B17" s="15">
        <v>3200</v>
      </c>
      <c r="C17" s="17">
        <v>0.10955409989999999</v>
      </c>
      <c r="D17" s="16">
        <v>0.06</v>
      </c>
      <c r="E17" s="16">
        <v>56.5</v>
      </c>
      <c r="F17" s="16">
        <v>1.2</v>
      </c>
      <c r="G17" s="16">
        <v>6.4000000000000001E-2</v>
      </c>
      <c r="H17" s="15">
        <v>1</v>
      </c>
      <c r="I17" s="18">
        <f>F17</f>
        <v>1.2</v>
      </c>
      <c r="J17" s="18">
        <f>G17</f>
        <v>6.4000000000000001E-2</v>
      </c>
      <c r="K17" s="16">
        <v>24.7</v>
      </c>
      <c r="L17" s="15">
        <f t="shared" si="2"/>
        <v>3.0949033221749994E-2</v>
      </c>
      <c r="M17">
        <f t="shared" si="3"/>
        <v>38</v>
      </c>
      <c r="N17">
        <f t="shared" si="4"/>
        <v>0</v>
      </c>
      <c r="O17">
        <f t="shared" si="5"/>
        <v>0</v>
      </c>
    </row>
    <row r="18" spans="1:15">
      <c r="A18" s="15" t="s">
        <v>59</v>
      </c>
      <c r="B18" s="15">
        <v>8140</v>
      </c>
      <c r="C18" s="17">
        <v>0.1833935109</v>
      </c>
      <c r="D18" s="16">
        <v>0.63</v>
      </c>
      <c r="E18" s="16">
        <v>56.5</v>
      </c>
      <c r="F18" s="16">
        <v>1.2</v>
      </c>
      <c r="G18" s="16">
        <v>0.48</v>
      </c>
      <c r="H18" s="15">
        <v>0</v>
      </c>
      <c r="I18" s="18">
        <f>F18*0.7</f>
        <v>0.84</v>
      </c>
      <c r="J18" s="18">
        <f>G18*0.5</f>
        <v>0.24</v>
      </c>
      <c r="K18" s="16">
        <v>434.9</v>
      </c>
      <c r="L18" s="15">
        <f t="shared" si="2"/>
        <v>0.543991001707125</v>
      </c>
      <c r="M18">
        <f t="shared" si="3"/>
        <v>671</v>
      </c>
      <c r="N18">
        <f t="shared" si="4"/>
        <v>1</v>
      </c>
      <c r="O18">
        <f t="shared" si="5"/>
        <v>0.4</v>
      </c>
    </row>
    <row r="19" spans="1:15">
      <c r="A19" s="15" t="s">
        <v>59</v>
      </c>
      <c r="B19" s="15">
        <v>1400</v>
      </c>
      <c r="C19" s="17">
        <v>0.1087514836</v>
      </c>
      <c r="D19" s="16">
        <v>0.88600000000000001</v>
      </c>
      <c r="E19" s="16">
        <v>56.5</v>
      </c>
      <c r="F19" s="16">
        <v>1.93</v>
      </c>
      <c r="G19" s="16">
        <v>0.497</v>
      </c>
      <c r="H19" s="15">
        <v>0</v>
      </c>
      <c r="I19" s="18">
        <f>F19*0.7</f>
        <v>1.351</v>
      </c>
      <c r="J19" s="18">
        <f>G19*0.5</f>
        <v>0.2485</v>
      </c>
      <c r="K19" s="16">
        <v>746.9</v>
      </c>
      <c r="L19" s="15">
        <f t="shared" si="2"/>
        <v>0.45366587646103329</v>
      </c>
      <c r="M19">
        <f t="shared" si="3"/>
        <v>560</v>
      </c>
      <c r="N19">
        <f t="shared" si="4"/>
        <v>2</v>
      </c>
      <c r="O19">
        <f t="shared" si="5"/>
        <v>0.3</v>
      </c>
    </row>
    <row r="20" spans="1:15">
      <c r="A20" s="15" t="s">
        <v>59</v>
      </c>
      <c r="B20" s="15">
        <v>1400</v>
      </c>
      <c r="C20" s="17">
        <v>0.26932257189999997</v>
      </c>
      <c r="D20" s="16">
        <v>0.88600000000000001</v>
      </c>
      <c r="E20" s="16">
        <v>56.5</v>
      </c>
      <c r="F20" s="16">
        <v>1.93</v>
      </c>
      <c r="G20" s="16">
        <v>0.497</v>
      </c>
      <c r="H20" s="15">
        <v>1</v>
      </c>
      <c r="I20" s="18">
        <f>F20</f>
        <v>1.93</v>
      </c>
      <c r="J20" s="18">
        <f>G20</f>
        <v>0.497</v>
      </c>
      <c r="K20" s="16">
        <v>13241.8</v>
      </c>
      <c r="L20" s="15">
        <f t="shared" si="2"/>
        <v>1.1235015522285081</v>
      </c>
      <c r="M20">
        <f t="shared" si="3"/>
        <v>1386</v>
      </c>
      <c r="N20">
        <f t="shared" si="4"/>
        <v>6</v>
      </c>
      <c r="O20">
        <f t="shared" si="5"/>
        <v>1.5</v>
      </c>
    </row>
    <row r="21" spans="1:15">
      <c r="C21" s="17">
        <f>SUM(C2:C20)</f>
        <v>11.8832146576</v>
      </c>
      <c r="N21">
        <f>SUM(N2:N20)</f>
        <v>91</v>
      </c>
      <c r="O21">
        <f>SUM(O2:O20)</f>
        <v>32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O74"/>
  <sheetViews>
    <sheetView workbookViewId="0">
      <pane ySplit="1" topLeftCell="A47" activePane="bottomLeft" state="frozen"/>
      <selection pane="bottomLeft" activeCell="L1" sqref="L1:O2"/>
    </sheetView>
  </sheetViews>
  <sheetFormatPr defaultRowHeight="15"/>
  <cols>
    <col min="1" max="1" width="8.42578125" style="15" bestFit="1" customWidth="1"/>
    <col min="2" max="2" width="8" style="15" bestFit="1" customWidth="1"/>
    <col min="3" max="3" width="13.7109375" style="17" bestFit="1" customWidth="1"/>
    <col min="4" max="4" width="13.7109375" style="16" customWidth="1"/>
    <col min="5" max="5" width="14.7109375" style="16" bestFit="1" customWidth="1"/>
    <col min="6" max="7" width="13.7109375" style="16" customWidth="1"/>
    <col min="8" max="8" width="11.140625" style="15" bestFit="1" customWidth="1"/>
    <col min="9" max="9" width="7.7109375" style="15" bestFit="1" customWidth="1"/>
    <col min="10" max="10" width="7.42578125" style="15" bestFit="1" customWidth="1"/>
    <col min="11" max="11" width="17.85546875" style="16" bestFit="1" customWidth="1"/>
    <col min="12" max="13" width="13.85546875" bestFit="1" customWidth="1"/>
  </cols>
  <sheetData>
    <row r="1" spans="1:15" ht="30">
      <c r="A1" s="15" t="s">
        <v>60</v>
      </c>
      <c r="B1" s="15" t="s">
        <v>51</v>
      </c>
      <c r="C1" s="17" t="s">
        <v>58</v>
      </c>
      <c r="D1" s="16" t="s">
        <v>53</v>
      </c>
      <c r="E1" s="16" t="s">
        <v>52</v>
      </c>
      <c r="F1" s="16" t="s">
        <v>54</v>
      </c>
      <c r="G1" s="16" t="s">
        <v>55</v>
      </c>
      <c r="H1" s="15" t="s">
        <v>57</v>
      </c>
      <c r="I1" s="15" t="s">
        <v>61</v>
      </c>
      <c r="J1" s="15" t="s">
        <v>62</v>
      </c>
      <c r="K1" s="16" t="s">
        <v>56</v>
      </c>
      <c r="L1" s="19" t="s">
        <v>63</v>
      </c>
      <c r="M1" s="19" t="s">
        <v>64</v>
      </c>
      <c r="N1" s="19" t="s">
        <v>65</v>
      </c>
      <c r="O1" s="19" t="s">
        <v>66</v>
      </c>
    </row>
    <row r="2" spans="1:15">
      <c r="A2" s="15" t="s">
        <v>59</v>
      </c>
      <c r="B2" s="15">
        <v>1300</v>
      </c>
      <c r="C2" s="17">
        <v>1.0128967900000001E-2</v>
      </c>
      <c r="D2" s="16">
        <v>0.66200000000000003</v>
      </c>
      <c r="E2" s="16">
        <v>56.5</v>
      </c>
      <c r="F2" s="16">
        <v>2.1</v>
      </c>
      <c r="G2" s="16">
        <v>0.51600000000000001</v>
      </c>
      <c r="H2" s="15">
        <v>0</v>
      </c>
      <c r="I2" s="18">
        <f>F2*0.7</f>
        <v>1.47</v>
      </c>
      <c r="J2" s="18">
        <f>G2*0.5</f>
        <v>0.25800000000000001</v>
      </c>
      <c r="K2" s="16">
        <v>566.20000000000005</v>
      </c>
      <c r="L2" s="15">
        <f>E2*D2*C2/12</f>
        <v>3.1571148863641672E-2</v>
      </c>
      <c r="M2">
        <f>ROUND(E2*D2*C2*102.79,0)</f>
        <v>39</v>
      </c>
      <c r="N2">
        <f>ROUND(I2*M2*0.002205,0)</f>
        <v>0</v>
      </c>
      <c r="O2">
        <f>ROUND(J2*M2*0.002205,1)</f>
        <v>0</v>
      </c>
    </row>
    <row r="3" spans="1:15">
      <c r="A3" s="15" t="s">
        <v>59</v>
      </c>
      <c r="B3" s="15">
        <v>8140</v>
      </c>
      <c r="C3" s="17">
        <v>0.31909196400000001</v>
      </c>
      <c r="D3" s="16">
        <v>0.70299999999999996</v>
      </c>
      <c r="E3" s="16">
        <v>56.5</v>
      </c>
      <c r="F3" s="16">
        <v>1.2</v>
      </c>
      <c r="G3" s="16">
        <v>0.48</v>
      </c>
      <c r="H3" s="15">
        <v>0</v>
      </c>
      <c r="I3" s="18">
        <f t="shared" ref="I3:I22" si="0">F3*0.7</f>
        <v>0.84</v>
      </c>
      <c r="J3" s="18">
        <f t="shared" ref="J3:J22" si="1">G3*0.5</f>
        <v>0.24</v>
      </c>
      <c r="K3" s="16">
        <v>2142.1999999999998</v>
      </c>
      <c r="L3" s="15">
        <f t="shared" ref="L3:L66" si="2">E3*D3*C3/12</f>
        <v>1.0561811053414998</v>
      </c>
      <c r="M3">
        <f t="shared" ref="M3:M66" si="3">ROUND(E3*D3*C3*102.79,0)</f>
        <v>1303</v>
      </c>
      <c r="N3">
        <f t="shared" ref="N3:N66" si="4">ROUND(I3*M3*0.002205,0)</f>
        <v>2</v>
      </c>
      <c r="O3">
        <f t="shared" ref="O3:O66" si="5">ROUND(J3*M3*0.002205,1)</f>
        <v>0.7</v>
      </c>
    </row>
    <row r="4" spans="1:15">
      <c r="A4" s="15" t="s">
        <v>59</v>
      </c>
      <c r="B4" s="15">
        <v>8140</v>
      </c>
      <c r="C4" s="17">
        <v>0.52046867910000005</v>
      </c>
      <c r="D4" s="16">
        <v>0.70299999999999996</v>
      </c>
      <c r="E4" s="16">
        <v>56.5</v>
      </c>
      <c r="F4" s="16">
        <v>1.2</v>
      </c>
      <c r="G4" s="16">
        <v>0.48</v>
      </c>
      <c r="H4" s="15">
        <v>0</v>
      </c>
      <c r="I4" s="18">
        <f t="shared" si="0"/>
        <v>0.84</v>
      </c>
      <c r="J4" s="18">
        <f t="shared" si="1"/>
        <v>0.24</v>
      </c>
      <c r="K4" s="16">
        <v>1377</v>
      </c>
      <c r="L4" s="15">
        <f t="shared" si="2"/>
        <v>1.7227296416260376</v>
      </c>
      <c r="M4">
        <f t="shared" si="3"/>
        <v>2125</v>
      </c>
      <c r="N4">
        <f t="shared" si="4"/>
        <v>4</v>
      </c>
      <c r="O4">
        <f t="shared" si="5"/>
        <v>1.1000000000000001</v>
      </c>
    </row>
    <row r="5" spans="1:15">
      <c r="A5" s="15" t="s">
        <v>59</v>
      </c>
      <c r="B5" s="15">
        <v>8140</v>
      </c>
      <c r="C5" s="17">
        <v>0.1208220436</v>
      </c>
      <c r="D5" s="16">
        <v>0.70299999999999996</v>
      </c>
      <c r="E5" s="16">
        <v>56.5</v>
      </c>
      <c r="F5" s="16">
        <v>1.2</v>
      </c>
      <c r="G5" s="16">
        <v>0.48</v>
      </c>
      <c r="H5" s="15">
        <v>0</v>
      </c>
      <c r="I5" s="18">
        <f t="shared" si="0"/>
        <v>0.84</v>
      </c>
      <c r="J5" s="18">
        <f t="shared" si="1"/>
        <v>0.24</v>
      </c>
      <c r="K5" s="16">
        <v>319.7</v>
      </c>
      <c r="L5" s="15">
        <f t="shared" si="2"/>
        <v>0.3999159300641833</v>
      </c>
      <c r="M5">
        <f t="shared" si="3"/>
        <v>493</v>
      </c>
      <c r="N5">
        <f t="shared" si="4"/>
        <v>1</v>
      </c>
      <c r="O5">
        <f t="shared" si="5"/>
        <v>0.3</v>
      </c>
    </row>
    <row r="6" spans="1:15">
      <c r="A6" s="15" t="s">
        <v>59</v>
      </c>
      <c r="B6" s="15">
        <v>8140</v>
      </c>
      <c r="C6" s="17">
        <v>0.1262566356</v>
      </c>
      <c r="D6" s="16">
        <v>0.70299999999999996</v>
      </c>
      <c r="E6" s="16">
        <v>56.5</v>
      </c>
      <c r="F6" s="16">
        <v>1.2</v>
      </c>
      <c r="G6" s="16">
        <v>0.48</v>
      </c>
      <c r="H6" s="15">
        <v>0</v>
      </c>
      <c r="I6" s="18">
        <f t="shared" si="0"/>
        <v>0.84</v>
      </c>
      <c r="J6" s="18">
        <f t="shared" si="1"/>
        <v>0.24</v>
      </c>
      <c r="K6" s="16">
        <v>334</v>
      </c>
      <c r="L6" s="15">
        <f t="shared" si="2"/>
        <v>0.41790420314284993</v>
      </c>
      <c r="M6">
        <f t="shared" si="3"/>
        <v>515</v>
      </c>
      <c r="N6">
        <f t="shared" si="4"/>
        <v>1</v>
      </c>
      <c r="O6">
        <f t="shared" si="5"/>
        <v>0.3</v>
      </c>
    </row>
    <row r="7" spans="1:15">
      <c r="A7" s="15" t="s">
        <v>59</v>
      </c>
      <c r="B7" s="15">
        <v>8140</v>
      </c>
      <c r="C7" s="17">
        <v>0.38776465269999999</v>
      </c>
      <c r="D7" s="16">
        <v>0.70299999999999996</v>
      </c>
      <c r="E7" s="16">
        <v>56.5</v>
      </c>
      <c r="F7" s="16">
        <v>1.2</v>
      </c>
      <c r="G7" s="16">
        <v>0.48</v>
      </c>
      <c r="H7" s="15">
        <v>0</v>
      </c>
      <c r="I7" s="18">
        <f t="shared" si="0"/>
        <v>0.84</v>
      </c>
      <c r="J7" s="18">
        <f t="shared" si="1"/>
        <v>0.24</v>
      </c>
      <c r="K7" s="16">
        <v>1025.9000000000001</v>
      </c>
      <c r="L7" s="15">
        <f t="shared" si="2"/>
        <v>1.2834848435764707</v>
      </c>
      <c r="M7">
        <f t="shared" si="3"/>
        <v>1583</v>
      </c>
      <c r="N7">
        <f t="shared" si="4"/>
        <v>3</v>
      </c>
      <c r="O7">
        <f t="shared" si="5"/>
        <v>0.8</v>
      </c>
    </row>
    <row r="8" spans="1:15">
      <c r="A8" s="15" t="s">
        <v>59</v>
      </c>
      <c r="B8" s="15">
        <v>8140</v>
      </c>
      <c r="C8" s="17">
        <v>0.82963321960000003</v>
      </c>
      <c r="D8" s="16">
        <v>0.70299999999999996</v>
      </c>
      <c r="E8" s="16">
        <v>56.5</v>
      </c>
      <c r="F8" s="16">
        <v>1.2</v>
      </c>
      <c r="G8" s="16">
        <v>0.48</v>
      </c>
      <c r="H8" s="15">
        <v>0</v>
      </c>
      <c r="I8" s="18">
        <f t="shared" si="0"/>
        <v>0.84</v>
      </c>
      <c r="J8" s="18">
        <f t="shared" si="1"/>
        <v>0.24</v>
      </c>
      <c r="K8" s="16">
        <v>2301</v>
      </c>
      <c r="L8" s="15">
        <f t="shared" si="2"/>
        <v>2.7460513888251832</v>
      </c>
      <c r="M8">
        <f t="shared" si="3"/>
        <v>3387</v>
      </c>
      <c r="N8">
        <f t="shared" si="4"/>
        <v>6</v>
      </c>
      <c r="O8">
        <f t="shared" si="5"/>
        <v>1.8</v>
      </c>
    </row>
    <row r="9" spans="1:15">
      <c r="A9" s="15" t="s">
        <v>59</v>
      </c>
      <c r="B9" s="15">
        <v>1300</v>
      </c>
      <c r="C9" s="17">
        <v>1.63792468E-2</v>
      </c>
      <c r="D9" s="16">
        <v>0.66200000000000003</v>
      </c>
      <c r="E9" s="16">
        <v>56.5</v>
      </c>
      <c r="F9" s="16">
        <v>2.1</v>
      </c>
      <c r="G9" s="16">
        <v>0.51600000000000001</v>
      </c>
      <c r="H9" s="15">
        <v>0</v>
      </c>
      <c r="I9" s="18">
        <f t="shared" si="0"/>
        <v>1.47</v>
      </c>
      <c r="J9" s="18">
        <f t="shared" si="1"/>
        <v>0.25800000000000001</v>
      </c>
      <c r="K9" s="16">
        <v>5857.3</v>
      </c>
      <c r="L9" s="15">
        <f t="shared" si="2"/>
        <v>5.1052747338366671E-2</v>
      </c>
      <c r="M9">
        <f t="shared" si="3"/>
        <v>63</v>
      </c>
      <c r="N9">
        <f t="shared" si="4"/>
        <v>0</v>
      </c>
      <c r="O9">
        <f t="shared" si="5"/>
        <v>0</v>
      </c>
    </row>
    <row r="10" spans="1:15">
      <c r="A10" s="15" t="s">
        <v>59</v>
      </c>
      <c r="B10" s="15">
        <v>1300</v>
      </c>
      <c r="C10" s="17">
        <v>2.1987314099999999E-2</v>
      </c>
      <c r="D10" s="16">
        <v>0.66200000000000003</v>
      </c>
      <c r="E10" s="16">
        <v>56.5</v>
      </c>
      <c r="F10" s="16">
        <v>2.1</v>
      </c>
      <c r="G10" s="16">
        <v>0.51600000000000001</v>
      </c>
      <c r="H10" s="15">
        <v>0</v>
      </c>
      <c r="I10" s="18">
        <f t="shared" si="0"/>
        <v>1.47</v>
      </c>
      <c r="J10" s="18">
        <f t="shared" si="1"/>
        <v>0.25800000000000001</v>
      </c>
      <c r="K10" s="16">
        <v>2867.1</v>
      </c>
      <c r="L10" s="15">
        <f t="shared" si="2"/>
        <v>6.8532625773524994E-2</v>
      </c>
      <c r="M10">
        <f t="shared" si="3"/>
        <v>85</v>
      </c>
      <c r="N10">
        <f t="shared" si="4"/>
        <v>0</v>
      </c>
      <c r="O10">
        <f t="shared" si="5"/>
        <v>0</v>
      </c>
    </row>
    <row r="11" spans="1:15">
      <c r="A11" s="15" t="s">
        <v>59</v>
      </c>
      <c r="B11" s="15">
        <v>1300</v>
      </c>
      <c r="C11" s="17">
        <v>2.7088323800000001E-2</v>
      </c>
      <c r="D11" s="16">
        <v>0.66200000000000003</v>
      </c>
      <c r="E11" s="16">
        <v>56.5</v>
      </c>
      <c r="F11" s="16">
        <v>2.1</v>
      </c>
      <c r="G11" s="16">
        <v>0.51600000000000001</v>
      </c>
      <c r="H11" s="15">
        <v>0</v>
      </c>
      <c r="I11" s="18">
        <f t="shared" si="0"/>
        <v>1.47</v>
      </c>
      <c r="J11" s="18">
        <f t="shared" si="1"/>
        <v>0.25800000000000001</v>
      </c>
      <c r="K11" s="16">
        <v>2926.5</v>
      </c>
      <c r="L11" s="15">
        <f t="shared" si="2"/>
        <v>8.4432047924283327E-2</v>
      </c>
      <c r="M11">
        <f t="shared" si="3"/>
        <v>104</v>
      </c>
      <c r="N11">
        <f t="shared" si="4"/>
        <v>0</v>
      </c>
      <c r="O11">
        <f t="shared" si="5"/>
        <v>0.1</v>
      </c>
    </row>
    <row r="12" spans="1:15">
      <c r="A12" s="15" t="s">
        <v>59</v>
      </c>
      <c r="B12" s="15">
        <v>1300</v>
      </c>
      <c r="C12" s="17">
        <v>2.7918919999999998E-3</v>
      </c>
      <c r="D12" s="16">
        <v>0.66200000000000003</v>
      </c>
      <c r="E12" s="16">
        <v>56.5</v>
      </c>
      <c r="F12" s="16">
        <v>2.1</v>
      </c>
      <c r="G12" s="16">
        <v>0.51600000000000001</v>
      </c>
      <c r="H12" s="15">
        <v>0</v>
      </c>
      <c r="I12" s="18">
        <f t="shared" si="0"/>
        <v>1.47</v>
      </c>
      <c r="J12" s="18">
        <f t="shared" si="1"/>
        <v>0.25800000000000001</v>
      </c>
      <c r="K12" s="16">
        <v>236.3</v>
      </c>
      <c r="L12" s="15">
        <f t="shared" si="2"/>
        <v>8.7020947063333326E-3</v>
      </c>
      <c r="M12">
        <f t="shared" si="3"/>
        <v>11</v>
      </c>
      <c r="N12">
        <f t="shared" si="4"/>
        <v>0</v>
      </c>
      <c r="O12">
        <f t="shared" si="5"/>
        <v>0</v>
      </c>
    </row>
    <row r="13" spans="1:15">
      <c r="A13" s="15" t="s">
        <v>59</v>
      </c>
      <c r="B13" s="15">
        <v>1300</v>
      </c>
      <c r="C13" s="17">
        <v>0.10731974079999999</v>
      </c>
      <c r="D13" s="16">
        <v>0.66200000000000003</v>
      </c>
      <c r="E13" s="16">
        <v>56.5</v>
      </c>
      <c r="F13" s="16">
        <v>2.1</v>
      </c>
      <c r="G13" s="16">
        <v>0.51600000000000001</v>
      </c>
      <c r="H13" s="15">
        <v>0</v>
      </c>
      <c r="I13" s="18">
        <f t="shared" si="0"/>
        <v>1.47</v>
      </c>
      <c r="J13" s="18">
        <f t="shared" si="1"/>
        <v>0.25800000000000001</v>
      </c>
      <c r="K13" s="16">
        <v>1925.4</v>
      </c>
      <c r="L13" s="15">
        <f t="shared" si="2"/>
        <v>0.33450668876186662</v>
      </c>
      <c r="M13">
        <f t="shared" si="3"/>
        <v>413</v>
      </c>
      <c r="N13">
        <f t="shared" si="4"/>
        <v>1</v>
      </c>
      <c r="O13">
        <f t="shared" si="5"/>
        <v>0.2</v>
      </c>
    </row>
    <row r="14" spans="1:15">
      <c r="A14" s="15" t="s">
        <v>59</v>
      </c>
      <c r="B14" s="15">
        <v>1300</v>
      </c>
      <c r="C14" s="17">
        <v>4.9584329000000003E-3</v>
      </c>
      <c r="D14" s="16">
        <v>0.66200000000000003</v>
      </c>
      <c r="E14" s="16">
        <v>56.5</v>
      </c>
      <c r="F14" s="16">
        <v>2.1</v>
      </c>
      <c r="G14" s="16">
        <v>0.51600000000000001</v>
      </c>
      <c r="H14" s="15">
        <v>0</v>
      </c>
      <c r="I14" s="18">
        <f t="shared" si="0"/>
        <v>1.47</v>
      </c>
      <c r="J14" s="18">
        <f t="shared" si="1"/>
        <v>0.25800000000000001</v>
      </c>
      <c r="K14" s="16">
        <v>12.4</v>
      </c>
      <c r="L14" s="15">
        <f t="shared" si="2"/>
        <v>1.5455022146558334E-2</v>
      </c>
      <c r="M14">
        <f t="shared" si="3"/>
        <v>19</v>
      </c>
      <c r="N14">
        <f t="shared" si="4"/>
        <v>0</v>
      </c>
      <c r="O14">
        <f t="shared" si="5"/>
        <v>0</v>
      </c>
    </row>
    <row r="15" spans="1:15">
      <c r="A15" s="15" t="s">
        <v>59</v>
      </c>
      <c r="B15" s="15">
        <v>1300</v>
      </c>
      <c r="C15" s="17">
        <v>1.7113657999999999E-3</v>
      </c>
      <c r="D15" s="16">
        <v>0.66200000000000003</v>
      </c>
      <c r="E15" s="16">
        <v>56.5</v>
      </c>
      <c r="F15" s="16">
        <v>2.1</v>
      </c>
      <c r="G15" s="16">
        <v>0.51600000000000001</v>
      </c>
      <c r="H15" s="15">
        <v>0</v>
      </c>
      <c r="I15" s="18">
        <f t="shared" si="0"/>
        <v>1.47</v>
      </c>
      <c r="J15" s="18">
        <f t="shared" si="1"/>
        <v>0.25800000000000001</v>
      </c>
      <c r="K15" s="16">
        <v>4.3</v>
      </c>
      <c r="L15" s="15">
        <f t="shared" si="2"/>
        <v>5.3341845847833325E-3</v>
      </c>
      <c r="M15">
        <f t="shared" si="3"/>
        <v>7</v>
      </c>
      <c r="N15">
        <f t="shared" si="4"/>
        <v>0</v>
      </c>
      <c r="O15">
        <f t="shared" si="5"/>
        <v>0</v>
      </c>
    </row>
    <row r="16" spans="1:15">
      <c r="A16" s="15" t="s">
        <v>59</v>
      </c>
      <c r="B16" s="15">
        <v>8140</v>
      </c>
      <c r="C16" s="17">
        <v>1.4468452600000001E-2</v>
      </c>
      <c r="D16" s="16">
        <v>0.70299999999999996</v>
      </c>
      <c r="E16" s="16">
        <v>56.5</v>
      </c>
      <c r="F16" s="16">
        <v>1.2</v>
      </c>
      <c r="G16" s="16">
        <v>0.48</v>
      </c>
      <c r="H16" s="15">
        <v>0</v>
      </c>
      <c r="I16" s="18">
        <f t="shared" si="0"/>
        <v>0.84</v>
      </c>
      <c r="J16" s="18">
        <f t="shared" si="1"/>
        <v>0.24</v>
      </c>
      <c r="K16" s="16">
        <v>38.299999999999997</v>
      </c>
      <c r="L16" s="15">
        <f t="shared" si="2"/>
        <v>4.788997525380833E-2</v>
      </c>
      <c r="M16">
        <f t="shared" si="3"/>
        <v>59</v>
      </c>
      <c r="N16">
        <f t="shared" si="4"/>
        <v>0</v>
      </c>
      <c r="O16">
        <f t="shared" si="5"/>
        <v>0</v>
      </c>
    </row>
    <row r="17" spans="1:15">
      <c r="A17" s="15" t="s">
        <v>59</v>
      </c>
      <c r="B17" s="15">
        <v>1700</v>
      </c>
      <c r="C17" s="17">
        <v>0.3333889068</v>
      </c>
      <c r="D17" s="16">
        <v>0.74099999999999999</v>
      </c>
      <c r="E17" s="16">
        <v>56.5</v>
      </c>
      <c r="F17" s="16">
        <v>1.8</v>
      </c>
      <c r="G17" s="16">
        <v>0.47799999999999998</v>
      </c>
      <c r="H17" s="15">
        <v>0</v>
      </c>
      <c r="I17" s="18">
        <f t="shared" si="0"/>
        <v>1.26</v>
      </c>
      <c r="J17" s="18">
        <f t="shared" si="1"/>
        <v>0.23899999999999999</v>
      </c>
      <c r="K17" s="16">
        <v>13369.2</v>
      </c>
      <c r="L17" s="15">
        <f t="shared" si="2"/>
        <v>1.16315222221185</v>
      </c>
      <c r="M17">
        <f t="shared" si="3"/>
        <v>1435</v>
      </c>
      <c r="N17">
        <f t="shared" si="4"/>
        <v>4</v>
      </c>
      <c r="O17">
        <f t="shared" si="5"/>
        <v>0.8</v>
      </c>
    </row>
    <row r="18" spans="1:15">
      <c r="A18" s="15" t="s">
        <v>59</v>
      </c>
      <c r="B18" s="15">
        <v>1100</v>
      </c>
      <c r="C18" s="17">
        <v>2.69524573E-2</v>
      </c>
      <c r="D18" s="16">
        <v>0.34200000000000003</v>
      </c>
      <c r="E18" s="16">
        <v>56.5</v>
      </c>
      <c r="F18" s="16">
        <v>1.85</v>
      </c>
      <c r="G18" s="16">
        <v>0.22</v>
      </c>
      <c r="H18" s="15">
        <v>0</v>
      </c>
      <c r="I18" s="18">
        <f t="shared" si="0"/>
        <v>1.2949999999999999</v>
      </c>
      <c r="J18" s="18">
        <f t="shared" si="1"/>
        <v>0.11</v>
      </c>
      <c r="K18" s="16">
        <v>318</v>
      </c>
      <c r="L18" s="15">
        <f t="shared" si="2"/>
        <v>4.3400194367325E-2</v>
      </c>
      <c r="M18">
        <f t="shared" si="3"/>
        <v>54</v>
      </c>
      <c r="N18">
        <f t="shared" si="4"/>
        <v>0</v>
      </c>
      <c r="O18">
        <f t="shared" si="5"/>
        <v>0</v>
      </c>
    </row>
    <row r="19" spans="1:15">
      <c r="A19" s="15" t="s">
        <v>59</v>
      </c>
      <c r="B19" s="15">
        <v>1100</v>
      </c>
      <c r="C19" s="17">
        <v>7.5113410000000004E-3</v>
      </c>
      <c r="D19" s="16">
        <v>0.34200000000000003</v>
      </c>
      <c r="E19" s="16">
        <v>56.5</v>
      </c>
      <c r="F19" s="16">
        <v>1.85</v>
      </c>
      <c r="G19" s="16">
        <v>0.22</v>
      </c>
      <c r="H19" s="15">
        <v>0</v>
      </c>
      <c r="I19" s="18">
        <f t="shared" si="0"/>
        <v>1.2949999999999999</v>
      </c>
      <c r="J19" s="18">
        <f t="shared" si="1"/>
        <v>0.11</v>
      </c>
      <c r="K19" s="16">
        <v>17.600000000000001</v>
      </c>
      <c r="L19" s="15">
        <f t="shared" si="2"/>
        <v>1.2095136845250001E-2</v>
      </c>
      <c r="M19">
        <f t="shared" si="3"/>
        <v>15</v>
      </c>
      <c r="N19">
        <f t="shared" si="4"/>
        <v>0</v>
      </c>
      <c r="O19">
        <f t="shared" si="5"/>
        <v>0</v>
      </c>
    </row>
    <row r="20" spans="1:15">
      <c r="A20" s="15" t="s">
        <v>59</v>
      </c>
      <c r="B20" s="15">
        <v>1180</v>
      </c>
      <c r="C20" s="17">
        <v>0.1028711586</v>
      </c>
      <c r="D20" s="16">
        <v>0.39</v>
      </c>
      <c r="E20" s="16">
        <v>56.5</v>
      </c>
      <c r="F20" s="16">
        <v>1.05</v>
      </c>
      <c r="G20" s="16">
        <v>0.22</v>
      </c>
      <c r="H20" s="15">
        <v>0</v>
      </c>
      <c r="I20" s="18">
        <f t="shared" si="0"/>
        <v>0.73499999999999999</v>
      </c>
      <c r="J20" s="18">
        <f t="shared" si="1"/>
        <v>0.11</v>
      </c>
      <c r="K20" s="16">
        <v>62645.5</v>
      </c>
      <c r="L20" s="15">
        <f t="shared" si="2"/>
        <v>0.18889716497924999</v>
      </c>
      <c r="M20">
        <f t="shared" si="3"/>
        <v>233</v>
      </c>
      <c r="N20">
        <f t="shared" si="4"/>
        <v>0</v>
      </c>
      <c r="O20">
        <f t="shared" si="5"/>
        <v>0.1</v>
      </c>
    </row>
    <row r="21" spans="1:15">
      <c r="A21" s="15" t="s">
        <v>59</v>
      </c>
      <c r="B21" s="15">
        <v>1550</v>
      </c>
      <c r="C21" s="17">
        <v>6.0001790999999999E-2</v>
      </c>
      <c r="D21" s="16">
        <v>0.57699999999999996</v>
      </c>
      <c r="E21" s="16">
        <v>56.5</v>
      </c>
      <c r="F21" s="16">
        <v>1.55</v>
      </c>
      <c r="G21" s="16">
        <v>0.15</v>
      </c>
      <c r="H21" s="15">
        <v>0</v>
      </c>
      <c r="I21" s="18">
        <f t="shared" si="0"/>
        <v>1.085</v>
      </c>
      <c r="J21" s="18">
        <f t="shared" si="1"/>
        <v>7.4999999999999997E-2</v>
      </c>
      <c r="K21" s="16">
        <v>4750.8999999999996</v>
      </c>
      <c r="L21" s="15">
        <f t="shared" si="2"/>
        <v>0.16300736562462498</v>
      </c>
      <c r="M21">
        <f t="shared" si="3"/>
        <v>201</v>
      </c>
      <c r="N21">
        <f t="shared" si="4"/>
        <v>0</v>
      </c>
      <c r="O21">
        <f t="shared" si="5"/>
        <v>0</v>
      </c>
    </row>
    <row r="22" spans="1:15">
      <c r="A22" s="15" t="s">
        <v>59</v>
      </c>
      <c r="B22" s="15">
        <v>1550</v>
      </c>
      <c r="C22" s="17">
        <v>1.84918328E-2</v>
      </c>
      <c r="D22" s="16">
        <v>0.57699999999999996</v>
      </c>
      <c r="E22" s="16">
        <v>56.5</v>
      </c>
      <c r="F22" s="16">
        <v>1.55</v>
      </c>
      <c r="G22" s="16">
        <v>0.15</v>
      </c>
      <c r="H22" s="15">
        <v>0</v>
      </c>
      <c r="I22" s="18">
        <f t="shared" si="0"/>
        <v>1.085</v>
      </c>
      <c r="J22" s="18">
        <f t="shared" si="1"/>
        <v>7.4999999999999997E-2</v>
      </c>
      <c r="K22" s="16">
        <v>584.9</v>
      </c>
      <c r="L22" s="15">
        <f t="shared" si="2"/>
        <v>5.0236916266366664E-2</v>
      </c>
      <c r="M22">
        <f t="shared" si="3"/>
        <v>62</v>
      </c>
      <c r="N22">
        <f t="shared" si="4"/>
        <v>0</v>
      </c>
      <c r="O22">
        <f t="shared" si="5"/>
        <v>0</v>
      </c>
    </row>
    <row r="23" spans="1:15">
      <c r="A23" s="15" t="s">
        <v>59</v>
      </c>
      <c r="B23" s="15">
        <v>2210</v>
      </c>
      <c r="C23" s="17">
        <v>6.6250583000000002E-3</v>
      </c>
      <c r="D23" s="16">
        <v>0.26800000000000002</v>
      </c>
      <c r="E23" s="16">
        <v>56.5</v>
      </c>
      <c r="F23" s="16">
        <v>1.92</v>
      </c>
      <c r="G23" s="16">
        <v>0.50600000000000001</v>
      </c>
      <c r="H23" s="15">
        <v>1</v>
      </c>
      <c r="I23" s="18">
        <f>F23</f>
        <v>1.92</v>
      </c>
      <c r="J23" s="18">
        <f>G23</f>
        <v>0.50600000000000001</v>
      </c>
      <c r="K23" s="16">
        <v>16598.099999999999</v>
      </c>
      <c r="L23" s="15">
        <f t="shared" si="2"/>
        <v>8.3597193982166678E-3</v>
      </c>
      <c r="M23">
        <f t="shared" si="3"/>
        <v>10</v>
      </c>
      <c r="N23">
        <f t="shared" si="4"/>
        <v>0</v>
      </c>
      <c r="O23">
        <f t="shared" si="5"/>
        <v>0</v>
      </c>
    </row>
    <row r="24" spans="1:15">
      <c r="A24" s="15" t="s">
        <v>59</v>
      </c>
      <c r="B24" s="15">
        <v>1300</v>
      </c>
      <c r="C24" s="17">
        <v>9.2997730000000001E-4</v>
      </c>
      <c r="D24" s="16">
        <v>0.66200000000000003</v>
      </c>
      <c r="E24" s="16">
        <v>56.5</v>
      </c>
      <c r="F24" s="16">
        <v>2.1</v>
      </c>
      <c r="G24" s="16">
        <v>0.51600000000000001</v>
      </c>
      <c r="H24" s="15">
        <v>1</v>
      </c>
      <c r="I24" s="18">
        <f t="shared" ref="I24:I73" si="6">F24</f>
        <v>2.1</v>
      </c>
      <c r="J24" s="18">
        <f t="shared" ref="J24:J73" si="7">G24</f>
        <v>0.51600000000000001</v>
      </c>
      <c r="K24" s="16">
        <v>1230.7</v>
      </c>
      <c r="L24" s="15">
        <f t="shared" si="2"/>
        <v>2.8986617459916667E-3</v>
      </c>
      <c r="M24">
        <f t="shared" si="3"/>
        <v>4</v>
      </c>
      <c r="N24">
        <f t="shared" si="4"/>
        <v>0</v>
      </c>
      <c r="O24">
        <f t="shared" si="5"/>
        <v>0</v>
      </c>
    </row>
    <row r="25" spans="1:15">
      <c r="A25" s="15" t="s">
        <v>59</v>
      </c>
      <c r="B25" s="15">
        <v>1300</v>
      </c>
      <c r="C25" s="17">
        <v>1.7432711E-3</v>
      </c>
      <c r="D25" s="16">
        <v>0.66200000000000003</v>
      </c>
      <c r="E25" s="16">
        <v>56.5</v>
      </c>
      <c r="F25" s="16">
        <v>2.1</v>
      </c>
      <c r="G25" s="16">
        <v>0.51600000000000001</v>
      </c>
      <c r="H25" s="15">
        <v>1</v>
      </c>
      <c r="I25" s="18">
        <f t="shared" si="6"/>
        <v>2.1</v>
      </c>
      <c r="J25" s="18">
        <f t="shared" si="7"/>
        <v>0.51600000000000001</v>
      </c>
      <c r="K25" s="16">
        <v>10005.799999999999</v>
      </c>
      <c r="L25" s="15">
        <f t="shared" si="2"/>
        <v>5.4336307461083332E-3</v>
      </c>
      <c r="M25">
        <f t="shared" si="3"/>
        <v>7</v>
      </c>
      <c r="N25">
        <f t="shared" si="4"/>
        <v>0</v>
      </c>
      <c r="O25">
        <f t="shared" si="5"/>
        <v>0</v>
      </c>
    </row>
    <row r="26" spans="1:15">
      <c r="A26" s="15" t="s">
        <v>59</v>
      </c>
      <c r="B26" s="15">
        <v>2210</v>
      </c>
      <c r="C26" s="17">
        <v>0.22391539560000001</v>
      </c>
      <c r="D26" s="16">
        <v>0.26800000000000002</v>
      </c>
      <c r="E26" s="16">
        <v>56.5</v>
      </c>
      <c r="F26" s="16">
        <v>1.92</v>
      </c>
      <c r="G26" s="16">
        <v>0.50600000000000001</v>
      </c>
      <c r="H26" s="15">
        <v>1</v>
      </c>
      <c r="I26" s="18">
        <f t="shared" si="6"/>
        <v>1.92</v>
      </c>
      <c r="J26" s="18">
        <f t="shared" si="7"/>
        <v>0.50600000000000001</v>
      </c>
      <c r="K26" s="16">
        <v>13595.3</v>
      </c>
      <c r="L26" s="15">
        <f t="shared" si="2"/>
        <v>0.28254391001460005</v>
      </c>
      <c r="M26">
        <f t="shared" si="3"/>
        <v>349</v>
      </c>
      <c r="N26">
        <f t="shared" si="4"/>
        <v>1</v>
      </c>
      <c r="O26">
        <f t="shared" si="5"/>
        <v>0.4</v>
      </c>
    </row>
    <row r="27" spans="1:15">
      <c r="A27" s="15" t="s">
        <v>59</v>
      </c>
      <c r="B27" s="15">
        <v>1200</v>
      </c>
      <c r="C27" s="17">
        <v>0.14660138189999999</v>
      </c>
      <c r="D27" s="16">
        <v>0.30399999999999999</v>
      </c>
      <c r="E27" s="16">
        <v>56.5</v>
      </c>
      <c r="F27" s="16">
        <v>2.23</v>
      </c>
      <c r="G27" s="16">
        <v>0.316</v>
      </c>
      <c r="H27" s="15">
        <v>1</v>
      </c>
      <c r="I27" s="18">
        <f t="shared" si="6"/>
        <v>2.23</v>
      </c>
      <c r="J27" s="18">
        <f t="shared" si="7"/>
        <v>0.316</v>
      </c>
      <c r="K27" s="16">
        <v>9532.1</v>
      </c>
      <c r="L27" s="15">
        <f t="shared" si="2"/>
        <v>0.20983544462619996</v>
      </c>
      <c r="M27">
        <f t="shared" si="3"/>
        <v>259</v>
      </c>
      <c r="N27">
        <f t="shared" si="4"/>
        <v>1</v>
      </c>
      <c r="O27">
        <f t="shared" si="5"/>
        <v>0.2</v>
      </c>
    </row>
    <row r="28" spans="1:15">
      <c r="A28" s="15" t="s">
        <v>59</v>
      </c>
      <c r="B28" s="15">
        <v>1200</v>
      </c>
      <c r="C28" s="17">
        <v>0.1162418201</v>
      </c>
      <c r="D28" s="16">
        <v>0.30399999999999999</v>
      </c>
      <c r="E28" s="16">
        <v>56.5</v>
      </c>
      <c r="F28" s="16">
        <v>2.23</v>
      </c>
      <c r="G28" s="16">
        <v>0.316</v>
      </c>
      <c r="H28" s="15">
        <v>1</v>
      </c>
      <c r="I28" s="18">
        <f t="shared" si="6"/>
        <v>2.23</v>
      </c>
      <c r="J28" s="18">
        <f t="shared" si="7"/>
        <v>0.316</v>
      </c>
      <c r="K28" s="16">
        <v>10923.1</v>
      </c>
      <c r="L28" s="15">
        <f t="shared" si="2"/>
        <v>0.16638079183646667</v>
      </c>
      <c r="M28">
        <f t="shared" si="3"/>
        <v>205</v>
      </c>
      <c r="N28">
        <f t="shared" si="4"/>
        <v>1</v>
      </c>
      <c r="O28">
        <f t="shared" si="5"/>
        <v>0.1</v>
      </c>
    </row>
    <row r="29" spans="1:15">
      <c r="A29" s="15" t="s">
        <v>59</v>
      </c>
      <c r="B29" s="15">
        <v>1300</v>
      </c>
      <c r="C29" s="17">
        <v>8.4138386199999998E-2</v>
      </c>
      <c r="D29" s="16">
        <v>0.66200000000000003</v>
      </c>
      <c r="E29" s="16">
        <v>56.5</v>
      </c>
      <c r="F29" s="16">
        <v>2.1</v>
      </c>
      <c r="G29" s="16">
        <v>0.51600000000000001</v>
      </c>
      <c r="H29" s="15">
        <v>1</v>
      </c>
      <c r="I29" s="18">
        <f t="shared" si="6"/>
        <v>2.1</v>
      </c>
      <c r="J29" s="18">
        <f t="shared" si="7"/>
        <v>0.51600000000000001</v>
      </c>
      <c r="K29" s="16">
        <v>12209.3</v>
      </c>
      <c r="L29" s="15">
        <f t="shared" si="2"/>
        <v>0.26225233825321664</v>
      </c>
      <c r="M29">
        <f t="shared" si="3"/>
        <v>323</v>
      </c>
      <c r="N29">
        <f t="shared" si="4"/>
        <v>1</v>
      </c>
      <c r="O29">
        <f t="shared" si="5"/>
        <v>0.4</v>
      </c>
    </row>
    <row r="30" spans="1:15">
      <c r="A30" s="15" t="s">
        <v>59</v>
      </c>
      <c r="B30" s="15">
        <v>2210</v>
      </c>
      <c r="C30" s="17">
        <v>2.51171834E-2</v>
      </c>
      <c r="D30" s="16">
        <v>0.26800000000000002</v>
      </c>
      <c r="E30" s="16">
        <v>56.5</v>
      </c>
      <c r="F30" s="16">
        <v>1.92</v>
      </c>
      <c r="G30" s="16">
        <v>0.50600000000000001</v>
      </c>
      <c r="H30" s="15">
        <v>1</v>
      </c>
      <c r="I30" s="18">
        <f t="shared" si="6"/>
        <v>1.92</v>
      </c>
      <c r="J30" s="18">
        <f t="shared" si="7"/>
        <v>0.50600000000000001</v>
      </c>
      <c r="K30" s="16">
        <v>1076.9000000000001</v>
      </c>
      <c r="L30" s="15">
        <f t="shared" si="2"/>
        <v>3.1693699253566666E-2</v>
      </c>
      <c r="M30">
        <f t="shared" si="3"/>
        <v>39</v>
      </c>
      <c r="N30">
        <f t="shared" si="4"/>
        <v>0</v>
      </c>
      <c r="O30">
        <f t="shared" si="5"/>
        <v>0</v>
      </c>
    </row>
    <row r="31" spans="1:15">
      <c r="A31" s="15" t="s">
        <v>59</v>
      </c>
      <c r="B31" s="15">
        <v>1300</v>
      </c>
      <c r="C31" s="17">
        <v>0.40566663549999998</v>
      </c>
      <c r="D31" s="16">
        <v>0.66200000000000003</v>
      </c>
      <c r="E31" s="16">
        <v>56.5</v>
      </c>
      <c r="F31" s="16">
        <v>2.1</v>
      </c>
      <c r="G31" s="16">
        <v>0.51600000000000001</v>
      </c>
      <c r="H31" s="15">
        <v>1</v>
      </c>
      <c r="I31" s="18">
        <f t="shared" si="6"/>
        <v>2.1</v>
      </c>
      <c r="J31" s="18">
        <f t="shared" si="7"/>
        <v>0.51600000000000001</v>
      </c>
      <c r="K31" s="16">
        <v>22519.7</v>
      </c>
      <c r="L31" s="15">
        <f t="shared" si="2"/>
        <v>1.2644290973005414</v>
      </c>
      <c r="M31">
        <f t="shared" si="3"/>
        <v>1560</v>
      </c>
      <c r="N31">
        <f t="shared" si="4"/>
        <v>7</v>
      </c>
      <c r="O31">
        <f t="shared" si="5"/>
        <v>1.8</v>
      </c>
    </row>
    <row r="32" spans="1:15">
      <c r="A32" s="15" t="s">
        <v>59</v>
      </c>
      <c r="B32" s="15">
        <v>2210</v>
      </c>
      <c r="C32" s="17">
        <v>0.63232831629999997</v>
      </c>
      <c r="D32" s="16">
        <v>0.26800000000000002</v>
      </c>
      <c r="E32" s="16">
        <v>56.5</v>
      </c>
      <c r="F32" s="16">
        <v>1.92</v>
      </c>
      <c r="G32" s="16">
        <v>0.50600000000000001</v>
      </c>
      <c r="H32" s="15">
        <v>1</v>
      </c>
      <c r="I32" s="18">
        <f t="shared" si="6"/>
        <v>1.92</v>
      </c>
      <c r="J32" s="18">
        <f t="shared" si="7"/>
        <v>0.50600000000000001</v>
      </c>
      <c r="K32" s="16">
        <v>13267.6</v>
      </c>
      <c r="L32" s="15">
        <f t="shared" si="2"/>
        <v>0.79789294711788339</v>
      </c>
      <c r="M32">
        <f t="shared" si="3"/>
        <v>984</v>
      </c>
      <c r="N32">
        <f t="shared" si="4"/>
        <v>4</v>
      </c>
      <c r="O32">
        <f t="shared" si="5"/>
        <v>1.1000000000000001</v>
      </c>
    </row>
    <row r="33" spans="1:15">
      <c r="A33" s="15" t="s">
        <v>59</v>
      </c>
      <c r="B33" s="15">
        <v>2210</v>
      </c>
      <c r="C33" s="17">
        <v>2.8674033999999998E-3</v>
      </c>
      <c r="D33" s="16">
        <v>0.26800000000000002</v>
      </c>
      <c r="E33" s="16">
        <v>56.5</v>
      </c>
      <c r="F33" s="16">
        <v>1.92</v>
      </c>
      <c r="G33" s="16">
        <v>0.50600000000000001</v>
      </c>
      <c r="H33" s="15">
        <v>1</v>
      </c>
      <c r="I33" s="18">
        <f t="shared" si="6"/>
        <v>1.92</v>
      </c>
      <c r="J33" s="18">
        <f t="shared" si="7"/>
        <v>0.50600000000000001</v>
      </c>
      <c r="K33" s="16">
        <v>112</v>
      </c>
      <c r="L33" s="15">
        <f t="shared" si="2"/>
        <v>3.6181851902333333E-3</v>
      </c>
      <c r="M33">
        <f t="shared" si="3"/>
        <v>4</v>
      </c>
      <c r="N33">
        <f t="shared" si="4"/>
        <v>0</v>
      </c>
      <c r="O33">
        <f t="shared" si="5"/>
        <v>0</v>
      </c>
    </row>
    <row r="34" spans="1:15">
      <c r="A34" s="15" t="s">
        <v>59</v>
      </c>
      <c r="B34" s="15">
        <v>4370</v>
      </c>
      <c r="C34" s="17">
        <v>5.8220784900000003E-2</v>
      </c>
      <c r="D34" s="16">
        <v>0.41299999999999998</v>
      </c>
      <c r="E34" s="16">
        <v>56.5</v>
      </c>
      <c r="F34" s="16">
        <v>0.7</v>
      </c>
      <c r="G34" s="16">
        <v>0.09</v>
      </c>
      <c r="H34" s="15">
        <v>1</v>
      </c>
      <c r="I34" s="18">
        <f t="shared" si="6"/>
        <v>0.7</v>
      </c>
      <c r="J34" s="18">
        <f t="shared" si="7"/>
        <v>0.09</v>
      </c>
      <c r="K34" s="16">
        <v>5702.3</v>
      </c>
      <c r="L34" s="15">
        <f t="shared" si="2"/>
        <v>0.11321274210408749</v>
      </c>
      <c r="M34">
        <f t="shared" si="3"/>
        <v>140</v>
      </c>
      <c r="N34">
        <f t="shared" si="4"/>
        <v>0</v>
      </c>
      <c r="O34">
        <f t="shared" si="5"/>
        <v>0</v>
      </c>
    </row>
    <row r="35" spans="1:15">
      <c r="A35" s="15" t="s">
        <v>59</v>
      </c>
      <c r="B35" s="15">
        <v>4340</v>
      </c>
      <c r="C35" s="17">
        <v>3.3684496299999998E-2</v>
      </c>
      <c r="D35" s="16">
        <v>0.41299999999999998</v>
      </c>
      <c r="E35" s="16">
        <v>56.5</v>
      </c>
      <c r="F35" s="16">
        <v>0.7</v>
      </c>
      <c r="G35" s="16">
        <v>0.09</v>
      </c>
      <c r="H35" s="15">
        <v>1</v>
      </c>
      <c r="I35" s="18">
        <f t="shared" si="6"/>
        <v>0.7</v>
      </c>
      <c r="J35" s="18">
        <f t="shared" si="7"/>
        <v>0.09</v>
      </c>
      <c r="K35" s="16">
        <v>1387.3</v>
      </c>
      <c r="L35" s="15">
        <f t="shared" si="2"/>
        <v>6.5500906576029153E-2</v>
      </c>
      <c r="M35">
        <f t="shared" si="3"/>
        <v>81</v>
      </c>
      <c r="N35">
        <f t="shared" si="4"/>
        <v>0</v>
      </c>
      <c r="O35">
        <f t="shared" si="5"/>
        <v>0</v>
      </c>
    </row>
    <row r="36" spans="1:15">
      <c r="A36" s="15" t="s">
        <v>59</v>
      </c>
      <c r="B36" s="15">
        <v>4340</v>
      </c>
      <c r="C36" s="17">
        <v>4.3608083499999999E-2</v>
      </c>
      <c r="D36" s="16">
        <v>0.41299999999999998</v>
      </c>
      <c r="E36" s="16">
        <v>56.5</v>
      </c>
      <c r="F36" s="16">
        <v>0.7</v>
      </c>
      <c r="G36" s="16">
        <v>0.09</v>
      </c>
      <c r="H36" s="15">
        <v>1</v>
      </c>
      <c r="I36" s="18">
        <f t="shared" si="6"/>
        <v>0.7</v>
      </c>
      <c r="J36" s="18">
        <f t="shared" si="7"/>
        <v>0.09</v>
      </c>
      <c r="K36" s="16">
        <v>2964.8</v>
      </c>
      <c r="L36" s="15">
        <f t="shared" si="2"/>
        <v>8.4797735369229146E-2</v>
      </c>
      <c r="M36">
        <f t="shared" si="3"/>
        <v>105</v>
      </c>
      <c r="N36">
        <f t="shared" si="4"/>
        <v>0</v>
      </c>
      <c r="O36">
        <f t="shared" si="5"/>
        <v>0</v>
      </c>
    </row>
    <row r="37" spans="1:15">
      <c r="A37" s="15" t="s">
        <v>59</v>
      </c>
      <c r="B37" s="15">
        <v>1700</v>
      </c>
      <c r="C37" s="17">
        <v>0.15932707560000001</v>
      </c>
      <c r="D37" s="16">
        <v>0.74099999999999999</v>
      </c>
      <c r="E37" s="16">
        <v>56.5</v>
      </c>
      <c r="F37" s="16">
        <v>1.8</v>
      </c>
      <c r="G37" s="16">
        <v>0.47799999999999998</v>
      </c>
      <c r="H37" s="15">
        <v>1</v>
      </c>
      <c r="I37" s="18">
        <f t="shared" si="6"/>
        <v>1.8</v>
      </c>
      <c r="J37" s="18">
        <f t="shared" si="7"/>
        <v>0.47799999999999998</v>
      </c>
      <c r="K37" s="16">
        <v>6934</v>
      </c>
      <c r="L37" s="15">
        <f t="shared" si="2"/>
        <v>0.55587225088395009</v>
      </c>
      <c r="M37">
        <f t="shared" si="3"/>
        <v>686</v>
      </c>
      <c r="N37">
        <f t="shared" si="4"/>
        <v>3</v>
      </c>
      <c r="O37">
        <f t="shared" si="5"/>
        <v>0.7</v>
      </c>
    </row>
    <row r="38" spans="1:15">
      <c r="A38" s="15" t="s">
        <v>59</v>
      </c>
      <c r="B38" s="15">
        <v>2210</v>
      </c>
      <c r="C38" s="17">
        <v>2.3375147299999999E-2</v>
      </c>
      <c r="D38" s="16">
        <v>0.26800000000000002</v>
      </c>
      <c r="E38" s="16">
        <v>56.5</v>
      </c>
      <c r="F38" s="16">
        <v>1.92</v>
      </c>
      <c r="G38" s="16">
        <v>0.50600000000000001</v>
      </c>
      <c r="H38" s="15">
        <v>1</v>
      </c>
      <c r="I38" s="18">
        <f t="shared" si="6"/>
        <v>1.92</v>
      </c>
      <c r="J38" s="18">
        <f t="shared" si="7"/>
        <v>0.50600000000000001</v>
      </c>
      <c r="K38" s="16">
        <v>522.79999999999995</v>
      </c>
      <c r="L38" s="15">
        <f t="shared" si="2"/>
        <v>2.9495540034716671E-2</v>
      </c>
      <c r="M38">
        <f t="shared" si="3"/>
        <v>36</v>
      </c>
      <c r="N38">
        <f t="shared" si="4"/>
        <v>0</v>
      </c>
      <c r="O38">
        <f t="shared" si="5"/>
        <v>0</v>
      </c>
    </row>
    <row r="39" spans="1:15">
      <c r="A39" s="15" t="s">
        <v>59</v>
      </c>
      <c r="B39" s="15">
        <v>4370</v>
      </c>
      <c r="C39" s="17">
        <v>0.16154738909999999</v>
      </c>
      <c r="D39" s="16">
        <v>0.41299999999999998</v>
      </c>
      <c r="E39" s="16">
        <v>56.5</v>
      </c>
      <c r="F39" s="16">
        <v>0.7</v>
      </c>
      <c r="G39" s="16">
        <v>0.09</v>
      </c>
      <c r="H39" s="15">
        <v>1</v>
      </c>
      <c r="I39" s="18">
        <f t="shared" si="6"/>
        <v>0.7</v>
      </c>
      <c r="J39" s="18">
        <f t="shared" si="7"/>
        <v>0.09</v>
      </c>
      <c r="K39" s="16">
        <v>2311.9</v>
      </c>
      <c r="L39" s="15">
        <f t="shared" si="2"/>
        <v>0.31413562924616245</v>
      </c>
      <c r="M39">
        <f t="shared" si="3"/>
        <v>387</v>
      </c>
      <c r="N39">
        <f t="shared" si="4"/>
        <v>1</v>
      </c>
      <c r="O39">
        <f t="shared" si="5"/>
        <v>0.1</v>
      </c>
    </row>
    <row r="40" spans="1:15">
      <c r="A40" s="15" t="s">
        <v>59</v>
      </c>
      <c r="B40" s="15">
        <v>2210</v>
      </c>
      <c r="C40" s="17">
        <v>0.18770493560000001</v>
      </c>
      <c r="D40" s="16">
        <v>0.26800000000000002</v>
      </c>
      <c r="E40" s="16">
        <v>56.5</v>
      </c>
      <c r="F40" s="16">
        <v>1.92</v>
      </c>
      <c r="G40" s="16">
        <v>0.50600000000000001</v>
      </c>
      <c r="H40" s="15">
        <v>1</v>
      </c>
      <c r="I40" s="18">
        <f t="shared" si="6"/>
        <v>1.92</v>
      </c>
      <c r="J40" s="18">
        <f t="shared" si="7"/>
        <v>0.50600000000000001</v>
      </c>
      <c r="K40" s="16">
        <v>650.70000000000005</v>
      </c>
      <c r="L40" s="15">
        <f t="shared" si="2"/>
        <v>0.23685234457126669</v>
      </c>
      <c r="M40">
        <f t="shared" si="3"/>
        <v>292</v>
      </c>
      <c r="N40">
        <f t="shared" si="4"/>
        <v>1</v>
      </c>
      <c r="O40">
        <f t="shared" si="5"/>
        <v>0.3</v>
      </c>
    </row>
    <row r="41" spans="1:15">
      <c r="A41" s="15" t="s">
        <v>59</v>
      </c>
      <c r="B41" s="15">
        <v>1300</v>
      </c>
      <c r="C41" s="17">
        <v>0.36439073700000002</v>
      </c>
      <c r="D41" s="16">
        <v>0.66200000000000003</v>
      </c>
      <c r="E41" s="16">
        <v>56.5</v>
      </c>
      <c r="F41" s="16">
        <v>2.1</v>
      </c>
      <c r="G41" s="16">
        <v>0.51600000000000001</v>
      </c>
      <c r="H41" s="15">
        <v>1</v>
      </c>
      <c r="I41" s="18">
        <f t="shared" si="6"/>
        <v>2.1</v>
      </c>
      <c r="J41" s="18">
        <f t="shared" si="7"/>
        <v>0.51600000000000001</v>
      </c>
      <c r="K41" s="16">
        <v>2336.3000000000002</v>
      </c>
      <c r="L41" s="15">
        <f t="shared" si="2"/>
        <v>1.13577556133425</v>
      </c>
      <c r="M41">
        <f t="shared" si="3"/>
        <v>1401</v>
      </c>
      <c r="N41">
        <f t="shared" si="4"/>
        <v>6</v>
      </c>
      <c r="O41">
        <f t="shared" si="5"/>
        <v>1.6</v>
      </c>
    </row>
    <row r="42" spans="1:15">
      <c r="A42" s="15" t="s">
        <v>59</v>
      </c>
      <c r="B42" s="15">
        <v>2210</v>
      </c>
      <c r="C42" s="17">
        <v>2.1007911800000001E-2</v>
      </c>
      <c r="D42" s="16">
        <v>0.26800000000000002</v>
      </c>
      <c r="E42" s="16">
        <v>56.5</v>
      </c>
      <c r="F42" s="16">
        <v>1.92</v>
      </c>
      <c r="G42" s="16">
        <v>0.50600000000000001</v>
      </c>
      <c r="H42" s="15">
        <v>1</v>
      </c>
      <c r="I42" s="18">
        <f t="shared" si="6"/>
        <v>1.92</v>
      </c>
      <c r="J42" s="18">
        <f t="shared" si="7"/>
        <v>0.50600000000000001</v>
      </c>
      <c r="K42" s="16">
        <v>108.6</v>
      </c>
      <c r="L42" s="15">
        <f t="shared" si="2"/>
        <v>2.6508483372966671E-2</v>
      </c>
      <c r="M42">
        <f t="shared" si="3"/>
        <v>33</v>
      </c>
      <c r="N42">
        <f t="shared" si="4"/>
        <v>0</v>
      </c>
      <c r="O42">
        <f t="shared" si="5"/>
        <v>0</v>
      </c>
    </row>
    <row r="43" spans="1:15">
      <c r="A43" s="15" t="s">
        <v>59</v>
      </c>
      <c r="B43" s="15">
        <v>4370</v>
      </c>
      <c r="C43" s="17">
        <v>0.13649169159999999</v>
      </c>
      <c r="D43" s="16">
        <v>0.41299999999999998</v>
      </c>
      <c r="E43" s="16">
        <v>56.5</v>
      </c>
      <c r="F43" s="16">
        <v>0.7</v>
      </c>
      <c r="G43" s="16">
        <v>0.09</v>
      </c>
      <c r="H43" s="15">
        <v>1</v>
      </c>
      <c r="I43" s="18">
        <f t="shared" si="6"/>
        <v>0.7</v>
      </c>
      <c r="J43" s="18">
        <f t="shared" si="7"/>
        <v>0.09</v>
      </c>
      <c r="K43" s="16">
        <v>1020.3</v>
      </c>
      <c r="L43" s="15">
        <f t="shared" si="2"/>
        <v>0.26541378147001665</v>
      </c>
      <c r="M43">
        <f t="shared" si="3"/>
        <v>327</v>
      </c>
      <c r="N43">
        <f t="shared" si="4"/>
        <v>1</v>
      </c>
      <c r="O43">
        <f t="shared" si="5"/>
        <v>0.1</v>
      </c>
    </row>
    <row r="44" spans="1:15">
      <c r="A44" s="15" t="s">
        <v>59</v>
      </c>
      <c r="B44" s="15">
        <v>1200</v>
      </c>
      <c r="C44" s="17">
        <v>4.2322964000000001E-3</v>
      </c>
      <c r="D44" s="16">
        <v>0.30399999999999999</v>
      </c>
      <c r="E44" s="16">
        <v>56.5</v>
      </c>
      <c r="F44" s="16">
        <v>2.23</v>
      </c>
      <c r="G44" s="16">
        <v>0.316</v>
      </c>
      <c r="H44" s="15">
        <v>1</v>
      </c>
      <c r="I44" s="18">
        <f t="shared" si="6"/>
        <v>2.23</v>
      </c>
      <c r="J44" s="18">
        <f t="shared" si="7"/>
        <v>0.316</v>
      </c>
      <c r="K44" s="16">
        <v>5.0999999999999996</v>
      </c>
      <c r="L44" s="15">
        <f t="shared" si="2"/>
        <v>6.057826913866666E-3</v>
      </c>
      <c r="M44">
        <f t="shared" si="3"/>
        <v>7</v>
      </c>
      <c r="N44">
        <f t="shared" si="4"/>
        <v>0</v>
      </c>
      <c r="O44">
        <f t="shared" si="5"/>
        <v>0</v>
      </c>
    </row>
    <row r="45" spans="1:15">
      <c r="A45" s="15" t="s">
        <v>59</v>
      </c>
      <c r="B45" s="15">
        <v>8140</v>
      </c>
      <c r="C45" s="17">
        <v>10.224248748000001</v>
      </c>
      <c r="D45" s="16">
        <v>0.70299999999999996</v>
      </c>
      <c r="E45" s="16">
        <v>56.5</v>
      </c>
      <c r="F45" s="16">
        <v>1.2</v>
      </c>
      <c r="G45" s="16">
        <v>0.48</v>
      </c>
      <c r="H45" s="15">
        <v>1</v>
      </c>
      <c r="I45" s="18">
        <f t="shared" si="6"/>
        <v>1.2</v>
      </c>
      <c r="J45" s="18">
        <f t="shared" si="7"/>
        <v>0.48</v>
      </c>
      <c r="K45" s="16">
        <v>30985.8</v>
      </c>
      <c r="L45" s="15">
        <f t="shared" si="2"/>
        <v>33.841837345515501</v>
      </c>
      <c r="M45">
        <f t="shared" si="3"/>
        <v>41743</v>
      </c>
      <c r="N45">
        <f t="shared" si="4"/>
        <v>110</v>
      </c>
      <c r="O45">
        <f t="shared" si="5"/>
        <v>44.2</v>
      </c>
    </row>
    <row r="46" spans="1:15">
      <c r="A46" s="15" t="s">
        <v>59</v>
      </c>
      <c r="B46" s="15">
        <v>2210</v>
      </c>
      <c r="C46" s="17">
        <v>2.4409597000000002E-3</v>
      </c>
      <c r="D46" s="16">
        <v>0.26800000000000002</v>
      </c>
      <c r="E46" s="16">
        <v>56.5</v>
      </c>
      <c r="F46" s="16">
        <v>1.92</v>
      </c>
      <c r="G46" s="16">
        <v>0.50600000000000001</v>
      </c>
      <c r="H46" s="15">
        <v>1</v>
      </c>
      <c r="I46" s="18">
        <f t="shared" si="6"/>
        <v>1.92</v>
      </c>
      <c r="J46" s="18">
        <f t="shared" si="7"/>
        <v>0.50600000000000001</v>
      </c>
      <c r="K46" s="16">
        <v>2.5</v>
      </c>
      <c r="L46" s="15">
        <f t="shared" si="2"/>
        <v>3.0800843147833338E-3</v>
      </c>
      <c r="M46">
        <f t="shared" si="3"/>
        <v>4</v>
      </c>
      <c r="N46">
        <f t="shared" si="4"/>
        <v>0</v>
      </c>
      <c r="O46">
        <f t="shared" si="5"/>
        <v>0</v>
      </c>
    </row>
    <row r="47" spans="1:15">
      <c r="A47" s="15" t="s">
        <v>59</v>
      </c>
      <c r="B47" s="15">
        <v>8140</v>
      </c>
      <c r="C47" s="17">
        <v>3.8984216079</v>
      </c>
      <c r="D47" s="16">
        <v>0.70299999999999996</v>
      </c>
      <c r="E47" s="16">
        <v>56.5</v>
      </c>
      <c r="F47" s="16">
        <v>1.2</v>
      </c>
      <c r="G47" s="16">
        <v>0.48</v>
      </c>
      <c r="H47" s="15">
        <v>1</v>
      </c>
      <c r="I47" s="18">
        <f t="shared" si="6"/>
        <v>1.2</v>
      </c>
      <c r="J47" s="18">
        <f t="shared" si="7"/>
        <v>0.48</v>
      </c>
      <c r="K47" s="16">
        <v>10314.6</v>
      </c>
      <c r="L47" s="15">
        <f t="shared" si="2"/>
        <v>12.903613087915337</v>
      </c>
      <c r="M47">
        <f t="shared" si="3"/>
        <v>15916</v>
      </c>
      <c r="N47">
        <f t="shared" si="4"/>
        <v>42</v>
      </c>
      <c r="O47">
        <f t="shared" si="5"/>
        <v>16.8</v>
      </c>
    </row>
    <row r="48" spans="1:15">
      <c r="A48" s="15" t="s">
        <v>59</v>
      </c>
      <c r="B48" s="15">
        <v>4370</v>
      </c>
      <c r="C48" s="17">
        <v>6.0663272800000001E-2</v>
      </c>
      <c r="D48" s="16">
        <v>0.41299999999999998</v>
      </c>
      <c r="E48" s="16">
        <v>56.5</v>
      </c>
      <c r="F48" s="16">
        <v>0.7</v>
      </c>
      <c r="G48" s="16">
        <v>0.09</v>
      </c>
      <c r="H48" s="15">
        <v>1</v>
      </c>
      <c r="I48" s="18">
        <f t="shared" si="6"/>
        <v>0.7</v>
      </c>
      <c r="J48" s="18">
        <f t="shared" si="7"/>
        <v>0.09</v>
      </c>
      <c r="K48" s="16">
        <v>94.3</v>
      </c>
      <c r="L48" s="15">
        <f t="shared" si="2"/>
        <v>0.11796226159596666</v>
      </c>
      <c r="M48">
        <f t="shared" si="3"/>
        <v>146</v>
      </c>
      <c r="N48">
        <f t="shared" si="4"/>
        <v>0</v>
      </c>
      <c r="O48">
        <f t="shared" si="5"/>
        <v>0</v>
      </c>
    </row>
    <row r="49" spans="1:15">
      <c r="A49" s="15" t="s">
        <v>59</v>
      </c>
      <c r="B49" s="15">
        <v>2210</v>
      </c>
      <c r="C49" s="17">
        <v>1.2712517E-3</v>
      </c>
      <c r="D49" s="16">
        <v>0.26800000000000002</v>
      </c>
      <c r="E49" s="16">
        <v>56.5</v>
      </c>
      <c r="F49" s="16">
        <v>1.92</v>
      </c>
      <c r="G49" s="16">
        <v>0.50600000000000001</v>
      </c>
      <c r="H49" s="15">
        <v>1</v>
      </c>
      <c r="I49" s="18">
        <f t="shared" si="6"/>
        <v>1.92</v>
      </c>
      <c r="J49" s="18">
        <f t="shared" si="7"/>
        <v>0.50600000000000001</v>
      </c>
      <c r="K49" s="16">
        <v>1.3</v>
      </c>
      <c r="L49" s="15">
        <f t="shared" si="2"/>
        <v>1.6041077701166669E-3</v>
      </c>
      <c r="M49">
        <f t="shared" si="3"/>
        <v>2</v>
      </c>
      <c r="N49">
        <f t="shared" si="4"/>
        <v>0</v>
      </c>
      <c r="O49">
        <f t="shared" si="5"/>
        <v>0</v>
      </c>
    </row>
    <row r="50" spans="1:15">
      <c r="A50" s="15" t="s">
        <v>59</v>
      </c>
      <c r="B50" s="15">
        <v>1300</v>
      </c>
      <c r="C50" s="17">
        <v>4.4000229999999999E-4</v>
      </c>
      <c r="D50" s="16">
        <v>0.66200000000000003</v>
      </c>
      <c r="E50" s="16">
        <v>56.5</v>
      </c>
      <c r="F50" s="16">
        <v>2.1</v>
      </c>
      <c r="G50" s="16">
        <v>0.51600000000000001</v>
      </c>
      <c r="H50" s="15">
        <v>1</v>
      </c>
      <c r="I50" s="18">
        <f t="shared" si="6"/>
        <v>2.1</v>
      </c>
      <c r="J50" s="18">
        <f t="shared" si="7"/>
        <v>0.51600000000000001</v>
      </c>
      <c r="K50" s="16">
        <v>1.1000000000000001</v>
      </c>
      <c r="L50" s="15">
        <f t="shared" si="2"/>
        <v>1.3714505022416666E-3</v>
      </c>
      <c r="M50">
        <f t="shared" si="3"/>
        <v>2</v>
      </c>
      <c r="N50">
        <f t="shared" si="4"/>
        <v>0</v>
      </c>
      <c r="O50">
        <f t="shared" si="5"/>
        <v>0</v>
      </c>
    </row>
    <row r="51" spans="1:15">
      <c r="A51" s="15" t="s">
        <v>59</v>
      </c>
      <c r="B51" s="15">
        <v>1300</v>
      </c>
      <c r="C51" s="17">
        <v>6.5557549999999999E-4</v>
      </c>
      <c r="D51" s="16">
        <v>0.66200000000000003</v>
      </c>
      <c r="E51" s="16">
        <v>56.5</v>
      </c>
      <c r="F51" s="16">
        <v>2.1</v>
      </c>
      <c r="G51" s="16">
        <v>0.51600000000000001</v>
      </c>
      <c r="H51" s="15">
        <v>1</v>
      </c>
      <c r="I51" s="18">
        <f t="shared" si="6"/>
        <v>2.1</v>
      </c>
      <c r="J51" s="18">
        <f t="shared" si="7"/>
        <v>0.51600000000000001</v>
      </c>
      <c r="K51" s="16">
        <v>5.4</v>
      </c>
      <c r="L51" s="15">
        <f t="shared" si="2"/>
        <v>2.0433742022083331E-3</v>
      </c>
      <c r="M51">
        <f t="shared" si="3"/>
        <v>3</v>
      </c>
      <c r="N51">
        <f t="shared" si="4"/>
        <v>0</v>
      </c>
      <c r="O51">
        <f t="shared" si="5"/>
        <v>0</v>
      </c>
    </row>
    <row r="52" spans="1:15">
      <c r="A52" s="15" t="s">
        <v>59</v>
      </c>
      <c r="B52" s="15">
        <v>8140</v>
      </c>
      <c r="C52" s="17">
        <v>3.0388398580999998</v>
      </c>
      <c r="D52" s="16">
        <v>0.70299999999999996</v>
      </c>
      <c r="E52" s="16">
        <v>56.5</v>
      </c>
      <c r="F52" s="16">
        <v>1.2</v>
      </c>
      <c r="G52" s="16">
        <v>0.48</v>
      </c>
      <c r="H52" s="15">
        <v>1</v>
      </c>
      <c r="I52" s="18">
        <f t="shared" si="6"/>
        <v>1.2</v>
      </c>
      <c r="J52" s="18">
        <f t="shared" si="7"/>
        <v>0.48</v>
      </c>
      <c r="K52" s="16">
        <v>9548.6</v>
      </c>
      <c r="L52" s="15">
        <f t="shared" si="2"/>
        <v>10.058433311983578</v>
      </c>
      <c r="M52">
        <f t="shared" si="3"/>
        <v>12407</v>
      </c>
      <c r="N52">
        <f t="shared" si="4"/>
        <v>33</v>
      </c>
      <c r="O52">
        <f t="shared" si="5"/>
        <v>13.1</v>
      </c>
    </row>
    <row r="53" spans="1:15">
      <c r="A53" s="15" t="s">
        <v>59</v>
      </c>
      <c r="B53" s="15">
        <v>8140</v>
      </c>
      <c r="C53" s="17">
        <v>2.0920549826000001</v>
      </c>
      <c r="D53" s="16">
        <v>0.70299999999999996</v>
      </c>
      <c r="E53" s="16">
        <v>56.5</v>
      </c>
      <c r="F53" s="16">
        <v>1.2</v>
      </c>
      <c r="G53" s="16">
        <v>0.48</v>
      </c>
      <c r="H53" s="15">
        <v>1</v>
      </c>
      <c r="I53" s="18">
        <f t="shared" si="6"/>
        <v>1.2</v>
      </c>
      <c r="J53" s="18">
        <f t="shared" si="7"/>
        <v>0.48</v>
      </c>
      <c r="K53" s="16">
        <v>5535.3</v>
      </c>
      <c r="L53" s="15">
        <f t="shared" si="2"/>
        <v>6.9246148234483913</v>
      </c>
      <c r="M53">
        <f t="shared" si="3"/>
        <v>8541</v>
      </c>
      <c r="N53">
        <f t="shared" si="4"/>
        <v>23</v>
      </c>
      <c r="O53">
        <f t="shared" si="5"/>
        <v>9</v>
      </c>
    </row>
    <row r="54" spans="1:15">
      <c r="A54" s="15" t="s">
        <v>59</v>
      </c>
      <c r="B54" s="15">
        <v>3100</v>
      </c>
      <c r="C54" s="17">
        <v>0.2791581716</v>
      </c>
      <c r="D54" s="16">
        <v>0.41099999999999998</v>
      </c>
      <c r="E54" s="16">
        <v>56.5</v>
      </c>
      <c r="F54" s="16">
        <v>1.2</v>
      </c>
      <c r="G54" s="16">
        <v>6.4000000000000001E-2</v>
      </c>
      <c r="H54" s="15">
        <v>1</v>
      </c>
      <c r="I54" s="18">
        <f t="shared" si="6"/>
        <v>1.2</v>
      </c>
      <c r="J54" s="18">
        <f t="shared" si="7"/>
        <v>6.4000000000000001E-2</v>
      </c>
      <c r="K54" s="16">
        <v>1999.2</v>
      </c>
      <c r="L54" s="15">
        <f t="shared" si="2"/>
        <v>0.54020595681744998</v>
      </c>
      <c r="M54">
        <f t="shared" si="3"/>
        <v>666</v>
      </c>
      <c r="N54">
        <f t="shared" si="4"/>
        <v>2</v>
      </c>
      <c r="O54">
        <f t="shared" si="5"/>
        <v>0.1</v>
      </c>
    </row>
    <row r="55" spans="1:15">
      <c r="A55" s="15" t="s">
        <v>59</v>
      </c>
      <c r="B55" s="15">
        <v>3100</v>
      </c>
      <c r="C55" s="17">
        <v>0.1110229244</v>
      </c>
      <c r="D55" s="16">
        <v>0.41099999999999998</v>
      </c>
      <c r="E55" s="16">
        <v>56.5</v>
      </c>
      <c r="F55" s="16">
        <v>1.2</v>
      </c>
      <c r="G55" s="16">
        <v>6.4000000000000001E-2</v>
      </c>
      <c r="H55" s="15">
        <v>1</v>
      </c>
      <c r="I55" s="18">
        <f t="shared" si="6"/>
        <v>1.2</v>
      </c>
      <c r="J55" s="18">
        <f t="shared" si="7"/>
        <v>6.4000000000000001E-2</v>
      </c>
      <c r="K55" s="16">
        <v>3767.3</v>
      </c>
      <c r="L55" s="15">
        <f t="shared" si="2"/>
        <v>0.21484323657954998</v>
      </c>
      <c r="M55">
        <f t="shared" si="3"/>
        <v>265</v>
      </c>
      <c r="N55">
        <f t="shared" si="4"/>
        <v>1</v>
      </c>
      <c r="O55">
        <f t="shared" si="5"/>
        <v>0</v>
      </c>
    </row>
    <row r="56" spans="1:15">
      <c r="A56" s="15" t="s">
        <v>59</v>
      </c>
      <c r="B56" s="15">
        <v>1300</v>
      </c>
      <c r="C56" s="17">
        <v>0.5257587239</v>
      </c>
      <c r="D56" s="16">
        <v>0.66200000000000003</v>
      </c>
      <c r="E56" s="16">
        <v>56.5</v>
      </c>
      <c r="F56" s="16">
        <v>2.1</v>
      </c>
      <c r="G56" s="16">
        <v>0.51600000000000001</v>
      </c>
      <c r="H56" s="15">
        <v>1</v>
      </c>
      <c r="I56" s="18">
        <f t="shared" si="6"/>
        <v>2.1</v>
      </c>
      <c r="J56" s="18">
        <f t="shared" si="7"/>
        <v>0.51600000000000001</v>
      </c>
      <c r="K56" s="16">
        <v>20540.2</v>
      </c>
      <c r="L56" s="15">
        <f t="shared" si="2"/>
        <v>1.6387461291693084</v>
      </c>
      <c r="M56">
        <f t="shared" si="3"/>
        <v>2021</v>
      </c>
      <c r="N56">
        <f t="shared" si="4"/>
        <v>9</v>
      </c>
      <c r="O56">
        <f t="shared" si="5"/>
        <v>2.2999999999999998</v>
      </c>
    </row>
    <row r="57" spans="1:15">
      <c r="A57" s="15" t="s">
        <v>59</v>
      </c>
      <c r="B57" s="15">
        <v>3100</v>
      </c>
      <c r="C57" s="17">
        <v>4.2446609000000003E-2</v>
      </c>
      <c r="D57" s="16">
        <v>0.41099999999999998</v>
      </c>
      <c r="E57" s="16">
        <v>56.5</v>
      </c>
      <c r="F57" s="16">
        <v>1.2</v>
      </c>
      <c r="G57" s="16">
        <v>6.4000000000000001E-2</v>
      </c>
      <c r="H57" s="15">
        <v>1</v>
      </c>
      <c r="I57" s="18">
        <f t="shared" si="6"/>
        <v>1.2</v>
      </c>
      <c r="J57" s="18">
        <f t="shared" si="7"/>
        <v>6.4000000000000001E-2</v>
      </c>
      <c r="K57" s="16">
        <v>591.79999999999995</v>
      </c>
      <c r="L57" s="15">
        <f t="shared" si="2"/>
        <v>8.2139494241125002E-2</v>
      </c>
      <c r="M57">
        <f t="shared" si="3"/>
        <v>101</v>
      </c>
      <c r="N57">
        <f t="shared" si="4"/>
        <v>0</v>
      </c>
      <c r="O57">
        <f t="shared" si="5"/>
        <v>0</v>
      </c>
    </row>
    <row r="58" spans="1:15">
      <c r="A58" s="15" t="s">
        <v>59</v>
      </c>
      <c r="B58" s="15">
        <v>1100</v>
      </c>
      <c r="C58" s="17">
        <v>0.41293650310000002</v>
      </c>
      <c r="D58" s="16">
        <v>0.34200000000000003</v>
      </c>
      <c r="E58" s="16">
        <v>56.5</v>
      </c>
      <c r="F58" s="16">
        <v>1.85</v>
      </c>
      <c r="G58" s="16">
        <v>0.22</v>
      </c>
      <c r="H58" s="15">
        <v>1</v>
      </c>
      <c r="I58" s="18">
        <f t="shared" si="6"/>
        <v>1.85</v>
      </c>
      <c r="J58" s="18">
        <f t="shared" si="7"/>
        <v>0.22</v>
      </c>
      <c r="K58" s="16">
        <v>7818.3</v>
      </c>
      <c r="L58" s="15">
        <f t="shared" si="2"/>
        <v>0.66493100411677497</v>
      </c>
      <c r="M58">
        <f t="shared" si="3"/>
        <v>820</v>
      </c>
      <c r="N58">
        <f t="shared" si="4"/>
        <v>3</v>
      </c>
      <c r="O58">
        <f t="shared" si="5"/>
        <v>0.4</v>
      </c>
    </row>
    <row r="59" spans="1:15">
      <c r="A59" s="15" t="s">
        <v>59</v>
      </c>
      <c r="B59" s="15">
        <v>7410</v>
      </c>
      <c r="C59" s="17">
        <v>6.0868579300000003E-2</v>
      </c>
      <c r="D59" s="16">
        <v>0.23400000000000001</v>
      </c>
      <c r="E59" s="16">
        <v>56.5</v>
      </c>
      <c r="F59" s="16">
        <v>1.51</v>
      </c>
      <c r="G59" s="16">
        <v>0.115</v>
      </c>
      <c r="H59" s="15">
        <v>1</v>
      </c>
      <c r="I59" s="18">
        <f t="shared" si="6"/>
        <v>1.51</v>
      </c>
      <c r="J59" s="18">
        <f t="shared" si="7"/>
        <v>0.115</v>
      </c>
      <c r="K59" s="16">
        <v>97.1</v>
      </c>
      <c r="L59" s="15">
        <f t="shared" si="2"/>
        <v>6.7061957243775006E-2</v>
      </c>
      <c r="M59">
        <f t="shared" si="3"/>
        <v>83</v>
      </c>
      <c r="N59">
        <f t="shared" si="4"/>
        <v>0</v>
      </c>
      <c r="O59">
        <f t="shared" si="5"/>
        <v>0</v>
      </c>
    </row>
    <row r="60" spans="1:15">
      <c r="A60" s="15" t="s">
        <v>59</v>
      </c>
      <c r="B60" s="15">
        <v>1400</v>
      </c>
      <c r="C60" s="17">
        <v>4.1828513000000001E-3</v>
      </c>
      <c r="D60" s="16">
        <v>0.88700000000000001</v>
      </c>
      <c r="E60" s="16">
        <v>56.5</v>
      </c>
      <c r="F60" s="16">
        <v>1.93</v>
      </c>
      <c r="G60" s="16">
        <v>0.497</v>
      </c>
      <c r="H60" s="15">
        <v>1</v>
      </c>
      <c r="I60" s="18">
        <f t="shared" si="6"/>
        <v>1.93</v>
      </c>
      <c r="J60" s="18">
        <f t="shared" si="7"/>
        <v>0.497</v>
      </c>
      <c r="K60" s="16">
        <v>16.7</v>
      </c>
      <c r="L60" s="15">
        <f t="shared" si="2"/>
        <v>1.7468807027095832E-2</v>
      </c>
      <c r="M60">
        <f t="shared" si="3"/>
        <v>22</v>
      </c>
      <c r="N60">
        <f t="shared" si="4"/>
        <v>0</v>
      </c>
      <c r="O60">
        <f t="shared" si="5"/>
        <v>0</v>
      </c>
    </row>
    <row r="61" spans="1:15">
      <c r="A61" s="15" t="s">
        <v>59</v>
      </c>
      <c r="B61" s="15">
        <v>1400</v>
      </c>
      <c r="C61" s="17">
        <v>7.2323218199999997E-2</v>
      </c>
      <c r="D61" s="16">
        <v>0.88700000000000001</v>
      </c>
      <c r="E61" s="16">
        <v>56.5</v>
      </c>
      <c r="F61" s="16">
        <v>1.93</v>
      </c>
      <c r="G61" s="16">
        <v>0.497</v>
      </c>
      <c r="H61" s="15">
        <v>1</v>
      </c>
      <c r="I61" s="18">
        <f t="shared" si="6"/>
        <v>1.93</v>
      </c>
      <c r="J61" s="18">
        <f t="shared" si="7"/>
        <v>0.497</v>
      </c>
      <c r="K61" s="16">
        <v>9738.5</v>
      </c>
      <c r="L61" s="15">
        <f t="shared" si="2"/>
        <v>0.30204285347517495</v>
      </c>
      <c r="M61">
        <f t="shared" si="3"/>
        <v>373</v>
      </c>
      <c r="N61">
        <f t="shared" si="4"/>
        <v>2</v>
      </c>
      <c r="O61">
        <f t="shared" si="5"/>
        <v>0.4</v>
      </c>
    </row>
    <row r="62" spans="1:15">
      <c r="A62" s="15" t="s">
        <v>59</v>
      </c>
      <c r="B62" s="15">
        <v>7410</v>
      </c>
      <c r="C62" s="17">
        <v>0.13639883920000001</v>
      </c>
      <c r="D62" s="16">
        <v>0.23400000000000001</v>
      </c>
      <c r="E62" s="16">
        <v>56.5</v>
      </c>
      <c r="F62" s="16">
        <v>1.51</v>
      </c>
      <c r="G62" s="16">
        <v>0.115</v>
      </c>
      <c r="H62" s="15">
        <v>1</v>
      </c>
      <c r="I62" s="18">
        <f t="shared" si="6"/>
        <v>1.51</v>
      </c>
      <c r="J62" s="18">
        <f t="shared" si="7"/>
        <v>0.115</v>
      </c>
      <c r="K62" s="16">
        <v>484.9</v>
      </c>
      <c r="L62" s="15">
        <f t="shared" si="2"/>
        <v>0.15027742108860001</v>
      </c>
      <c r="M62">
        <f t="shared" si="3"/>
        <v>185</v>
      </c>
      <c r="N62">
        <f t="shared" si="4"/>
        <v>1</v>
      </c>
      <c r="O62">
        <f t="shared" si="5"/>
        <v>0</v>
      </c>
    </row>
    <row r="63" spans="1:15">
      <c r="A63" s="15" t="s">
        <v>59</v>
      </c>
      <c r="B63" s="15">
        <v>4110</v>
      </c>
      <c r="C63" s="17">
        <v>9.8498606200000005E-2</v>
      </c>
      <c r="D63" s="16">
        <v>0.41299999999999998</v>
      </c>
      <c r="E63" s="16">
        <v>56.5</v>
      </c>
      <c r="F63" s="16">
        <v>0.7</v>
      </c>
      <c r="G63" s="16">
        <v>0.09</v>
      </c>
      <c r="H63" s="15">
        <v>1</v>
      </c>
      <c r="I63" s="18">
        <f t="shared" si="6"/>
        <v>0.7</v>
      </c>
      <c r="J63" s="18">
        <f t="shared" si="7"/>
        <v>0.09</v>
      </c>
      <c r="K63" s="16">
        <v>1202.8</v>
      </c>
      <c r="L63" s="15">
        <f t="shared" si="2"/>
        <v>0.19153464386449168</v>
      </c>
      <c r="M63">
        <f t="shared" si="3"/>
        <v>236</v>
      </c>
      <c r="N63">
        <f t="shared" si="4"/>
        <v>0</v>
      </c>
      <c r="O63">
        <f t="shared" si="5"/>
        <v>0</v>
      </c>
    </row>
    <row r="64" spans="1:15">
      <c r="A64" s="15" t="s">
        <v>59</v>
      </c>
      <c r="B64" s="15">
        <v>7410</v>
      </c>
      <c r="C64" s="17">
        <v>0.20370268059999999</v>
      </c>
      <c r="D64" s="16">
        <v>0.23400000000000001</v>
      </c>
      <c r="E64" s="16">
        <v>56.5</v>
      </c>
      <c r="F64" s="16">
        <v>1.51</v>
      </c>
      <c r="G64" s="16">
        <v>0.115</v>
      </c>
      <c r="H64" s="15">
        <v>1</v>
      </c>
      <c r="I64" s="18">
        <f t="shared" si="6"/>
        <v>1.51</v>
      </c>
      <c r="J64" s="18">
        <f t="shared" si="7"/>
        <v>0.115</v>
      </c>
      <c r="K64" s="16">
        <v>3526.2</v>
      </c>
      <c r="L64" s="15">
        <f t="shared" si="2"/>
        <v>0.22442942835104998</v>
      </c>
      <c r="M64">
        <f t="shared" si="3"/>
        <v>277</v>
      </c>
      <c r="N64">
        <f t="shared" si="4"/>
        <v>1</v>
      </c>
      <c r="O64">
        <f t="shared" si="5"/>
        <v>0.1</v>
      </c>
    </row>
    <row r="65" spans="1:15">
      <c r="A65" s="15" t="s">
        <v>59</v>
      </c>
      <c r="B65" s="15">
        <v>4110</v>
      </c>
      <c r="C65" s="17">
        <v>8.8135374500000002E-2</v>
      </c>
      <c r="D65" s="16">
        <v>0.41299999999999998</v>
      </c>
      <c r="E65" s="16">
        <v>56.5</v>
      </c>
      <c r="F65" s="16">
        <v>0.7</v>
      </c>
      <c r="G65" s="16">
        <v>0.09</v>
      </c>
      <c r="H65" s="15">
        <v>1</v>
      </c>
      <c r="I65" s="18">
        <f t="shared" si="6"/>
        <v>0.7</v>
      </c>
      <c r="J65" s="18">
        <f t="shared" si="7"/>
        <v>0.09</v>
      </c>
      <c r="K65" s="16">
        <v>727</v>
      </c>
      <c r="L65" s="15">
        <f t="shared" si="2"/>
        <v>0.17138290802252085</v>
      </c>
      <c r="M65">
        <f t="shared" si="3"/>
        <v>211</v>
      </c>
      <c r="N65">
        <f t="shared" si="4"/>
        <v>0</v>
      </c>
      <c r="O65">
        <f t="shared" si="5"/>
        <v>0</v>
      </c>
    </row>
    <row r="66" spans="1:15">
      <c r="A66" s="15" t="s">
        <v>59</v>
      </c>
      <c r="B66" s="15">
        <v>7410</v>
      </c>
      <c r="C66" s="17">
        <v>6.2346004999999996E-3</v>
      </c>
      <c r="D66" s="16">
        <v>0.23400000000000001</v>
      </c>
      <c r="E66" s="16">
        <v>56.5</v>
      </c>
      <c r="F66" s="16">
        <v>1.51</v>
      </c>
      <c r="G66" s="16">
        <v>0.115</v>
      </c>
      <c r="H66" s="15">
        <v>1</v>
      </c>
      <c r="I66" s="18">
        <f t="shared" si="6"/>
        <v>1.51</v>
      </c>
      <c r="J66" s="18">
        <f t="shared" si="7"/>
        <v>0.115</v>
      </c>
      <c r="K66" s="16">
        <v>9.6999999999999993</v>
      </c>
      <c r="L66" s="15">
        <f t="shared" si="2"/>
        <v>6.868971100875E-3</v>
      </c>
      <c r="M66">
        <f t="shared" si="3"/>
        <v>8</v>
      </c>
      <c r="N66">
        <f t="shared" si="4"/>
        <v>0</v>
      </c>
      <c r="O66">
        <f t="shared" si="5"/>
        <v>0</v>
      </c>
    </row>
    <row r="67" spans="1:15">
      <c r="A67" s="15" t="s">
        <v>59</v>
      </c>
      <c r="B67" s="15">
        <v>1180</v>
      </c>
      <c r="C67" s="17">
        <v>0.43604840579999998</v>
      </c>
      <c r="D67" s="16">
        <v>0.39</v>
      </c>
      <c r="E67" s="16">
        <v>56.5</v>
      </c>
      <c r="F67" s="16">
        <v>1.05</v>
      </c>
      <c r="G67" s="16">
        <v>0.22</v>
      </c>
      <c r="H67" s="15">
        <v>1</v>
      </c>
      <c r="I67" s="18">
        <f t="shared" si="6"/>
        <v>1.05</v>
      </c>
      <c r="J67" s="18">
        <f t="shared" si="7"/>
        <v>0.22</v>
      </c>
      <c r="K67" s="16">
        <v>1192.2</v>
      </c>
      <c r="L67" s="15">
        <f t="shared" ref="L67:L73" si="8">E67*D67*C67/12</f>
        <v>0.80069388515024997</v>
      </c>
      <c r="M67">
        <f t="shared" ref="M67:M73" si="9">ROUND(E67*D67*C67*102.79,0)</f>
        <v>988</v>
      </c>
      <c r="N67">
        <f t="shared" ref="N67:N73" si="10">ROUND(I67*M67*0.002205,0)</f>
        <v>2</v>
      </c>
      <c r="O67">
        <f t="shared" ref="O67:O73" si="11">ROUND(J67*M67*0.002205,1)</f>
        <v>0.5</v>
      </c>
    </row>
    <row r="68" spans="1:15">
      <c r="A68" s="15" t="s">
        <v>59</v>
      </c>
      <c r="B68" s="15">
        <v>1550</v>
      </c>
      <c r="C68" s="17">
        <v>0.1008445765</v>
      </c>
      <c r="D68" s="16">
        <v>0.57699999999999996</v>
      </c>
      <c r="E68" s="16">
        <v>56.5</v>
      </c>
      <c r="F68" s="16">
        <v>1.55</v>
      </c>
      <c r="G68" s="16">
        <v>0.15</v>
      </c>
      <c r="H68" s="15">
        <v>1</v>
      </c>
      <c r="I68" s="18">
        <f t="shared" si="6"/>
        <v>1.55</v>
      </c>
      <c r="J68" s="18">
        <f t="shared" si="7"/>
        <v>0.15</v>
      </c>
      <c r="K68" s="16">
        <v>11285</v>
      </c>
      <c r="L68" s="15">
        <f t="shared" si="8"/>
        <v>0.27396530134902081</v>
      </c>
      <c r="M68">
        <f t="shared" si="9"/>
        <v>338</v>
      </c>
      <c r="N68">
        <f t="shared" si="10"/>
        <v>1</v>
      </c>
      <c r="O68">
        <f t="shared" si="11"/>
        <v>0.1</v>
      </c>
    </row>
    <row r="69" spans="1:15">
      <c r="A69" s="15" t="s">
        <v>59</v>
      </c>
      <c r="B69" s="15">
        <v>1550</v>
      </c>
      <c r="C69" s="17">
        <v>0.72198571970000003</v>
      </c>
      <c r="D69" s="16">
        <v>0.57699999999999996</v>
      </c>
      <c r="E69" s="16">
        <v>56.5</v>
      </c>
      <c r="F69" s="16">
        <v>1.55</v>
      </c>
      <c r="G69" s="16">
        <v>0.15</v>
      </c>
      <c r="H69" s="15">
        <v>1</v>
      </c>
      <c r="I69" s="18">
        <f t="shared" si="6"/>
        <v>1.55</v>
      </c>
      <c r="J69" s="18">
        <f t="shared" si="7"/>
        <v>0.15</v>
      </c>
      <c r="K69" s="16">
        <v>3496.9</v>
      </c>
      <c r="L69" s="15">
        <f t="shared" si="8"/>
        <v>1.9614246212566542</v>
      </c>
      <c r="M69">
        <f t="shared" si="9"/>
        <v>2419</v>
      </c>
      <c r="N69">
        <f t="shared" si="10"/>
        <v>8</v>
      </c>
      <c r="O69">
        <f t="shared" si="11"/>
        <v>0.8</v>
      </c>
    </row>
    <row r="70" spans="1:15">
      <c r="A70" s="15" t="s">
        <v>59</v>
      </c>
      <c r="B70" s="15">
        <v>4110</v>
      </c>
      <c r="C70" s="17">
        <v>5.6227929099999997E-2</v>
      </c>
      <c r="D70" s="16">
        <v>0.41299999999999998</v>
      </c>
      <c r="E70" s="16">
        <v>56.5</v>
      </c>
      <c r="F70" s="16">
        <v>0.7</v>
      </c>
      <c r="G70" s="16">
        <v>0.09</v>
      </c>
      <c r="H70" s="15">
        <v>1</v>
      </c>
      <c r="I70" s="18">
        <f t="shared" si="6"/>
        <v>0.7</v>
      </c>
      <c r="J70" s="18">
        <f t="shared" si="7"/>
        <v>0.09</v>
      </c>
      <c r="K70" s="16">
        <v>87.4</v>
      </c>
      <c r="L70" s="15">
        <f t="shared" si="8"/>
        <v>0.10933755096532916</v>
      </c>
      <c r="M70">
        <f t="shared" si="9"/>
        <v>135</v>
      </c>
      <c r="N70">
        <f t="shared" si="10"/>
        <v>0</v>
      </c>
      <c r="O70">
        <f t="shared" si="11"/>
        <v>0</v>
      </c>
    </row>
    <row r="71" spans="1:15">
      <c r="A71" s="15" t="s">
        <v>59</v>
      </c>
      <c r="B71" s="15">
        <v>4110</v>
      </c>
      <c r="C71" s="17">
        <v>0.22564087699999999</v>
      </c>
      <c r="D71" s="16">
        <v>0.41299999999999998</v>
      </c>
      <c r="E71" s="16">
        <v>56.5</v>
      </c>
      <c r="F71" s="16">
        <v>0.7</v>
      </c>
      <c r="G71" s="16">
        <v>0.09</v>
      </c>
      <c r="H71" s="15">
        <v>1</v>
      </c>
      <c r="I71" s="18">
        <f t="shared" si="6"/>
        <v>0.7</v>
      </c>
      <c r="J71" s="18">
        <f t="shared" si="7"/>
        <v>0.09</v>
      </c>
      <c r="K71" s="16">
        <v>906.6</v>
      </c>
      <c r="L71" s="15">
        <f t="shared" si="8"/>
        <v>0.43876808702970832</v>
      </c>
      <c r="M71">
        <f t="shared" si="9"/>
        <v>541</v>
      </c>
      <c r="N71">
        <f t="shared" si="10"/>
        <v>1</v>
      </c>
      <c r="O71">
        <f t="shared" si="11"/>
        <v>0.1</v>
      </c>
    </row>
    <row r="72" spans="1:15">
      <c r="A72" s="15" t="s">
        <v>59</v>
      </c>
      <c r="B72" s="15">
        <v>4110</v>
      </c>
      <c r="C72" s="17">
        <v>7.9663471299999997E-2</v>
      </c>
      <c r="D72" s="16">
        <v>0.41299999999999998</v>
      </c>
      <c r="E72" s="16">
        <v>56.5</v>
      </c>
      <c r="F72" s="16">
        <v>0.7</v>
      </c>
      <c r="G72" s="16">
        <v>0.09</v>
      </c>
      <c r="H72" s="15">
        <v>1</v>
      </c>
      <c r="I72" s="18">
        <f t="shared" si="6"/>
        <v>0.7</v>
      </c>
      <c r="J72" s="18">
        <f t="shared" si="7"/>
        <v>0.09</v>
      </c>
      <c r="K72" s="16">
        <v>18935.7</v>
      </c>
      <c r="L72" s="15">
        <f t="shared" si="8"/>
        <v>0.15490893925415414</v>
      </c>
      <c r="M72">
        <f t="shared" si="9"/>
        <v>191</v>
      </c>
      <c r="N72">
        <f t="shared" si="10"/>
        <v>0</v>
      </c>
      <c r="O72">
        <f t="shared" si="11"/>
        <v>0</v>
      </c>
    </row>
    <row r="73" spans="1:15">
      <c r="A73" s="15" t="s">
        <v>59</v>
      </c>
      <c r="B73" s="15">
        <v>4110</v>
      </c>
      <c r="C73" s="17">
        <v>1.98357168E-2</v>
      </c>
      <c r="D73" s="16">
        <v>0.41299999999999998</v>
      </c>
      <c r="E73" s="16">
        <v>56.5</v>
      </c>
      <c r="F73" s="16">
        <v>0.7</v>
      </c>
      <c r="G73" s="16">
        <v>0.09</v>
      </c>
      <c r="H73" s="15">
        <v>1</v>
      </c>
      <c r="I73" s="18">
        <f t="shared" si="6"/>
        <v>0.7</v>
      </c>
      <c r="J73" s="18">
        <f t="shared" si="7"/>
        <v>0.09</v>
      </c>
      <c r="K73" s="16">
        <v>519.20000000000005</v>
      </c>
      <c r="L73" s="15">
        <f t="shared" si="8"/>
        <v>3.8571377805799993E-2</v>
      </c>
      <c r="M73">
        <f t="shared" si="9"/>
        <v>48</v>
      </c>
      <c r="N73">
        <f t="shared" si="10"/>
        <v>0</v>
      </c>
      <c r="O73">
        <f t="shared" si="11"/>
        <v>0</v>
      </c>
    </row>
    <row r="74" spans="1:15">
      <c r="C74">
        <f>SUM(C2:C73)</f>
        <v>28.900804433600005</v>
      </c>
      <c r="N74">
        <f>SUM(N2:N73)</f>
        <v>288</v>
      </c>
      <c r="O74">
        <f>SUM(O2:O73)</f>
        <v>100.89999999999998</v>
      </c>
    </row>
  </sheetData>
  <sortState ref="A2:I73">
    <sortCondition ref="H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Summary</vt:lpstr>
      <vt:lpstr>Wet Pond Calcs</vt:lpstr>
      <vt:lpstr>228595-1</vt:lpstr>
      <vt:lpstr>228620-1</vt:lpstr>
      <vt:lpstr>228615-1</vt:lpstr>
      <vt:lpstr>Street Sweeping</vt:lpstr>
      <vt:lpstr>228583-5 Pond 1</vt:lpstr>
      <vt:lpstr>228583-5 Pond 2</vt:lpstr>
      <vt:lpstr>228627-1 Pond 1</vt:lpstr>
      <vt:lpstr>228627-1 Pond 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2011-10-18T20:01:14Z</cp:lastPrinted>
  <dcterms:created xsi:type="dcterms:W3CDTF">2011-08-11T15:05:13Z</dcterms:created>
  <dcterms:modified xsi:type="dcterms:W3CDTF">2012-02-20T20:50:25Z</dcterms:modified>
</cp:coreProperties>
</file>