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2120" windowHeight="8835"/>
  </bookViews>
  <sheets>
    <sheet name="Summary" sheetId="1" r:id="rId1"/>
    <sheet name="Wet Pond Calcs" sheetId="10" r:id="rId2"/>
    <sheet name="01 State Street" sheetId="2" r:id="rId3"/>
    <sheet name="02 Senior League" sheetId="3" r:id="rId4"/>
    <sheet name="03 City Hall_Orange Street" sheetId="4" r:id="rId5"/>
    <sheet name="04 Sonrise Apts" sheetId="5" r:id="rId6"/>
    <sheet name="05 Grace Meadows" sheetId="6" r:id="rId7"/>
    <sheet name="06 Raceway" sheetId="7" r:id="rId8"/>
    <sheet name="07 Solid Waste Transfer Station" sheetId="8" r:id="rId9"/>
    <sheet name="08 Water Plant" sheetId="9" r:id="rId10"/>
  </sheets>
  <definedNames>
    <definedName name="_xlnm.Print_Area" localSheetId="0">Summary!$A$1:$J$13</definedName>
    <definedName name="_xlnm.Print_Titles" localSheetId="0">Summary!$1:$1</definedName>
  </definedNames>
  <calcPr calcId="125725"/>
</workbook>
</file>

<file path=xl/calcChain.xml><?xml version="1.0" encoding="utf-8"?>
<calcChain xmlns="http://schemas.openxmlformats.org/spreadsheetml/2006/main">
  <c r="D46" i="10"/>
  <c r="B46"/>
  <c r="D39"/>
  <c r="B39"/>
  <c r="D33"/>
  <c r="B33"/>
  <c r="D25"/>
  <c r="B25"/>
  <c r="D18"/>
  <c r="B18"/>
  <c r="D11"/>
  <c r="B11"/>
  <c r="B4"/>
  <c r="G6" i="1"/>
  <c r="G2"/>
  <c r="F6"/>
  <c r="I32" i="10"/>
  <c r="H5" i="1"/>
  <c r="E5"/>
  <c r="H4" l="1"/>
  <c r="E4"/>
  <c r="N4" i="9"/>
  <c r="O4"/>
  <c r="O3"/>
  <c r="N3"/>
  <c r="M3"/>
  <c r="L3"/>
  <c r="M2"/>
  <c r="N2" s="1"/>
  <c r="L2"/>
  <c r="I3"/>
  <c r="J3"/>
  <c r="J2"/>
  <c r="I2"/>
  <c r="C4"/>
  <c r="D9" i="1" s="1"/>
  <c r="H8"/>
  <c r="E8"/>
  <c r="D8"/>
  <c r="N13" i="8"/>
  <c r="O13"/>
  <c r="O3"/>
  <c r="O4"/>
  <c r="O5"/>
  <c r="O6"/>
  <c r="O7"/>
  <c r="O8"/>
  <c r="O9"/>
  <c r="O10"/>
  <c r="O11"/>
  <c r="O12"/>
  <c r="N3"/>
  <c r="N4"/>
  <c r="N5"/>
  <c r="N6"/>
  <c r="N7"/>
  <c r="N8"/>
  <c r="N9"/>
  <c r="N10"/>
  <c r="N11"/>
  <c r="N12"/>
  <c r="M3"/>
  <c r="M4"/>
  <c r="M5"/>
  <c r="M6"/>
  <c r="M7"/>
  <c r="M8"/>
  <c r="M9"/>
  <c r="M10"/>
  <c r="M11"/>
  <c r="M12"/>
  <c r="L3"/>
  <c r="L4"/>
  <c r="L5"/>
  <c r="L6"/>
  <c r="L7"/>
  <c r="L8"/>
  <c r="L9"/>
  <c r="L10"/>
  <c r="L11"/>
  <c r="L12"/>
  <c r="M2"/>
  <c r="N2" s="1"/>
  <c r="L2"/>
  <c r="J12"/>
  <c r="I12"/>
  <c r="J10"/>
  <c r="I10"/>
  <c r="J7"/>
  <c r="I7"/>
  <c r="J11"/>
  <c r="I11"/>
  <c r="J9"/>
  <c r="I9"/>
  <c r="J8"/>
  <c r="I8"/>
  <c r="I3"/>
  <c r="J3"/>
  <c r="I4"/>
  <c r="J4"/>
  <c r="I5"/>
  <c r="J5"/>
  <c r="I6"/>
  <c r="J6"/>
  <c r="J2"/>
  <c r="I2"/>
  <c r="C13"/>
  <c r="M2" i="7"/>
  <c r="N2" s="1"/>
  <c r="L2"/>
  <c r="J2"/>
  <c r="I2"/>
  <c r="O2" i="9" l="1"/>
  <c r="O2" i="8"/>
  <c r="O2" i="7"/>
  <c r="H6" i="1" l="1"/>
  <c r="E6"/>
  <c r="D6"/>
  <c r="N22" i="6"/>
  <c r="O22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M2"/>
  <c r="N2" s="1"/>
  <c r="L2"/>
  <c r="J14"/>
  <c r="I14"/>
  <c r="J13"/>
  <c r="I13"/>
  <c r="J5"/>
  <c r="I5"/>
  <c r="J21"/>
  <c r="I21"/>
  <c r="J20"/>
  <c r="I20"/>
  <c r="J19"/>
  <c r="I19"/>
  <c r="J18"/>
  <c r="I18"/>
  <c r="J17"/>
  <c r="I17"/>
  <c r="J16"/>
  <c r="I16"/>
  <c r="J15"/>
  <c r="I15"/>
  <c r="J12"/>
  <c r="I12"/>
  <c r="J11"/>
  <c r="I11"/>
  <c r="J10"/>
  <c r="I10"/>
  <c r="J9"/>
  <c r="I9"/>
  <c r="J8"/>
  <c r="I8"/>
  <c r="J7"/>
  <c r="I7"/>
  <c r="J6"/>
  <c r="I6"/>
  <c r="I4"/>
  <c r="J4"/>
  <c r="I3"/>
  <c r="J3"/>
  <c r="J2"/>
  <c r="I2"/>
  <c r="C22"/>
  <c r="D5" i="1"/>
  <c r="D4"/>
  <c r="N18" i="5"/>
  <c r="O18"/>
  <c r="O3"/>
  <c r="O4"/>
  <c r="O5"/>
  <c r="O6"/>
  <c r="O7"/>
  <c r="O8"/>
  <c r="O9"/>
  <c r="O10"/>
  <c r="O11"/>
  <c r="O12"/>
  <c r="O13"/>
  <c r="O14"/>
  <c r="O15"/>
  <c r="O16"/>
  <c r="O17"/>
  <c r="N3"/>
  <c r="N4"/>
  <c r="N5"/>
  <c r="N6"/>
  <c r="N7"/>
  <c r="N8"/>
  <c r="N9"/>
  <c r="N10"/>
  <c r="N11"/>
  <c r="N12"/>
  <c r="N13"/>
  <c r="N14"/>
  <c r="N15"/>
  <c r="N16"/>
  <c r="N17"/>
  <c r="M3"/>
  <c r="M4"/>
  <c r="M5"/>
  <c r="M6"/>
  <c r="M7"/>
  <c r="M8"/>
  <c r="M9"/>
  <c r="M10"/>
  <c r="M11"/>
  <c r="M12"/>
  <c r="M13"/>
  <c r="M14"/>
  <c r="M15"/>
  <c r="M16"/>
  <c r="M17"/>
  <c r="L3"/>
  <c r="L4"/>
  <c r="L5"/>
  <c r="L6"/>
  <c r="L7"/>
  <c r="L8"/>
  <c r="L9"/>
  <c r="L10"/>
  <c r="L11"/>
  <c r="L12"/>
  <c r="L13"/>
  <c r="L14"/>
  <c r="L15"/>
  <c r="L16"/>
  <c r="L17"/>
  <c r="M2"/>
  <c r="N2" s="1"/>
  <c r="L2"/>
  <c r="J8"/>
  <c r="I8"/>
  <c r="J5"/>
  <c r="I5"/>
  <c r="J4"/>
  <c r="I4"/>
  <c r="J3"/>
  <c r="I3"/>
  <c r="J2"/>
  <c r="I2"/>
  <c r="J17"/>
  <c r="I17"/>
  <c r="J16"/>
  <c r="I16"/>
  <c r="J15"/>
  <c r="I15"/>
  <c r="J14"/>
  <c r="I14"/>
  <c r="J13"/>
  <c r="I13"/>
  <c r="J12"/>
  <c r="I12"/>
  <c r="J11"/>
  <c r="I11"/>
  <c r="J10"/>
  <c r="I10"/>
  <c r="J9"/>
  <c r="I9"/>
  <c r="J7"/>
  <c r="I7"/>
  <c r="J6"/>
  <c r="I6"/>
  <c r="C18"/>
  <c r="N9" i="4"/>
  <c r="O9"/>
  <c r="O3"/>
  <c r="O4"/>
  <c r="O5"/>
  <c r="O6"/>
  <c r="O7"/>
  <c r="O8"/>
  <c r="N3"/>
  <c r="N4"/>
  <c r="N5"/>
  <c r="N6"/>
  <c r="N7"/>
  <c r="N8"/>
  <c r="M3"/>
  <c r="M4"/>
  <c r="M5"/>
  <c r="M6"/>
  <c r="M7"/>
  <c r="M8"/>
  <c r="L3"/>
  <c r="L4"/>
  <c r="L5"/>
  <c r="L6"/>
  <c r="L7"/>
  <c r="L8"/>
  <c r="M2"/>
  <c r="N2" s="1"/>
  <c r="L2"/>
  <c r="J3"/>
  <c r="J4"/>
  <c r="J5"/>
  <c r="J6"/>
  <c r="J7"/>
  <c r="J8"/>
  <c r="I3"/>
  <c r="I4"/>
  <c r="I5"/>
  <c r="I6"/>
  <c r="I7"/>
  <c r="I8"/>
  <c r="J2"/>
  <c r="I2"/>
  <c r="C9"/>
  <c r="H3" i="1"/>
  <c r="E3"/>
  <c r="D3"/>
  <c r="N11" i="3"/>
  <c r="O11"/>
  <c r="O3"/>
  <c r="O4"/>
  <c r="O5"/>
  <c r="O6"/>
  <c r="O7"/>
  <c r="O8"/>
  <c r="O9"/>
  <c r="O10"/>
  <c r="N3"/>
  <c r="N4"/>
  <c r="N5"/>
  <c r="N6"/>
  <c r="N7"/>
  <c r="N8"/>
  <c r="N9"/>
  <c r="N10"/>
  <c r="M3"/>
  <c r="M4"/>
  <c r="M5"/>
  <c r="M6"/>
  <c r="M7"/>
  <c r="M8"/>
  <c r="M9"/>
  <c r="M10"/>
  <c r="L3"/>
  <c r="L4"/>
  <c r="L5"/>
  <c r="L6"/>
  <c r="L7"/>
  <c r="L8"/>
  <c r="L9"/>
  <c r="L10"/>
  <c r="M2"/>
  <c r="N2" s="1"/>
  <c r="L2"/>
  <c r="J9"/>
  <c r="I9"/>
  <c r="J8"/>
  <c r="I8"/>
  <c r="J3"/>
  <c r="I3"/>
  <c r="J10"/>
  <c r="I10"/>
  <c r="J7"/>
  <c r="I7"/>
  <c r="J6"/>
  <c r="I6"/>
  <c r="J5"/>
  <c r="I5"/>
  <c r="J4"/>
  <c r="I4"/>
  <c r="J2"/>
  <c r="I2"/>
  <c r="C11"/>
  <c r="H2" i="1"/>
  <c r="E2"/>
  <c r="D2"/>
  <c r="N40" i="2"/>
  <c r="O40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M2"/>
  <c r="N2" s="1"/>
  <c r="L2"/>
  <c r="J39"/>
  <c r="I39"/>
  <c r="J33"/>
  <c r="I33"/>
  <c r="J20"/>
  <c r="I20"/>
  <c r="J17"/>
  <c r="I17"/>
  <c r="J14"/>
  <c r="I14"/>
  <c r="J13"/>
  <c r="I13"/>
  <c r="J3"/>
  <c r="I3"/>
  <c r="J38"/>
  <c r="I38"/>
  <c r="J37"/>
  <c r="I37"/>
  <c r="J36"/>
  <c r="I36"/>
  <c r="J35"/>
  <c r="I35"/>
  <c r="J34"/>
  <c r="I34"/>
  <c r="J32"/>
  <c r="I32"/>
  <c r="J31"/>
  <c r="I31"/>
  <c r="J30"/>
  <c r="I30"/>
  <c r="J29"/>
  <c r="I29"/>
  <c r="J28"/>
  <c r="I28"/>
  <c r="J27"/>
  <c r="I27"/>
  <c r="J26"/>
  <c r="I26"/>
  <c r="J25"/>
  <c r="I25"/>
  <c r="J24"/>
  <c r="I24"/>
  <c r="J23"/>
  <c r="I23"/>
  <c r="J22"/>
  <c r="I22"/>
  <c r="J21"/>
  <c r="I21"/>
  <c r="J19"/>
  <c r="I19"/>
  <c r="J18"/>
  <c r="I18"/>
  <c r="J16"/>
  <c r="I16"/>
  <c r="J15"/>
  <c r="I15"/>
  <c r="J12"/>
  <c r="I12"/>
  <c r="J11"/>
  <c r="I11"/>
  <c r="J10"/>
  <c r="I10"/>
  <c r="J9"/>
  <c r="I9"/>
  <c r="J8"/>
  <c r="I8"/>
  <c r="J7"/>
  <c r="I7"/>
  <c r="J6"/>
  <c r="I6"/>
  <c r="J5"/>
  <c r="I5"/>
  <c r="J4"/>
  <c r="I4"/>
  <c r="J2"/>
  <c r="I2"/>
  <c r="C40"/>
  <c r="O2" i="6" l="1"/>
  <c r="O2" i="5"/>
  <c r="O2" i="4"/>
  <c r="O2" i="3"/>
  <c r="O2" i="2"/>
  <c r="D45" i="10" l="1"/>
  <c r="B45"/>
  <c r="D38"/>
  <c r="B38"/>
  <c r="D32"/>
  <c r="B32"/>
  <c r="D24"/>
  <c r="B24"/>
  <c r="D17"/>
  <c r="B17"/>
  <c r="F39" l="1"/>
  <c r="F38"/>
  <c r="F46"/>
  <c r="F45"/>
  <c r="F33"/>
  <c r="F32"/>
  <c r="F25"/>
  <c r="F24"/>
  <c r="F18"/>
  <c r="I4" i="1" s="1"/>
  <c r="J4" s="1"/>
  <c r="F17" i="10"/>
  <c r="F4" i="1" s="1"/>
  <c r="G4" s="1"/>
  <c r="D10" i="10"/>
  <c r="B10"/>
  <c r="I33" l="1"/>
  <c r="I6" i="1" s="1"/>
  <c r="J6" s="1"/>
  <c r="F8"/>
  <c r="G8" s="1"/>
  <c r="I5"/>
  <c r="J5" s="1"/>
  <c r="I8"/>
  <c r="J8" s="1"/>
  <c r="F5"/>
  <c r="G5" s="1"/>
  <c r="F10" i="10"/>
  <c r="F11"/>
  <c r="I2" i="1"/>
  <c r="J2" s="1"/>
  <c r="I3" l="1"/>
  <c r="J3" s="1"/>
  <c r="F3"/>
  <c r="G3" s="1"/>
  <c r="B3" i="10"/>
  <c r="F2" i="1" s="1"/>
  <c r="J12" l="1"/>
  <c r="G12"/>
</calcChain>
</file>

<file path=xl/sharedStrings.xml><?xml version="1.0" encoding="utf-8"?>
<sst xmlns="http://schemas.openxmlformats.org/spreadsheetml/2006/main" count="359" uniqueCount="71">
  <si>
    <t>Project Name</t>
  </si>
  <si>
    <t>Project Number</t>
  </si>
  <si>
    <t>Senior League Field Park Improvements</t>
  </si>
  <si>
    <t>Sonrise Appartments Phase 1 &amp; 2</t>
  </si>
  <si>
    <t>City Hall/Orange St. Project</t>
  </si>
  <si>
    <t>Grace Meadows Subdivision</t>
  </si>
  <si>
    <t>Solid Waste Transfer Station</t>
  </si>
  <si>
    <t>Water Plant</t>
  </si>
  <si>
    <t>Raceway</t>
  </si>
  <si>
    <t>F-1</t>
  </si>
  <si>
    <t>F-2</t>
  </si>
  <si>
    <t>F-3</t>
  </si>
  <si>
    <t>F-4</t>
  </si>
  <si>
    <t>F-5</t>
  </si>
  <si>
    <t>F-6</t>
  </si>
  <si>
    <t>F-7</t>
  </si>
  <si>
    <t>F-8</t>
  </si>
  <si>
    <t>Project Type</t>
  </si>
  <si>
    <t>Wet detention pond</t>
  </si>
  <si>
    <t>Dry detention pond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</si>
  <si>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</si>
  <si>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</si>
  <si>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</si>
  <si>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</si>
  <si>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</si>
  <si>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</si>
  <si>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Treated Area (Acres)</t>
  </si>
  <si>
    <t>TN (lbs/yr)</t>
  </si>
  <si>
    <t>TP (lbs/yr)</t>
  </si>
  <si>
    <t>Total Credit</t>
  </si>
  <si>
    <t>residence time</t>
  </si>
  <si>
    <t>days</t>
  </si>
  <si>
    <t>TP efficiency</t>
  </si>
  <si>
    <t>%</t>
  </si>
  <si>
    <t>TN efficiency</t>
  </si>
  <si>
    <t>Project F-1</t>
  </si>
  <si>
    <t>Project F-2</t>
  </si>
  <si>
    <t>req</t>
  </si>
  <si>
    <t>provided</t>
  </si>
  <si>
    <t>diff</t>
  </si>
  <si>
    <t>No additional treatment</t>
  </si>
  <si>
    <t>Project F-3</t>
  </si>
  <si>
    <t>Project F-4</t>
  </si>
  <si>
    <t>Project F-5</t>
  </si>
  <si>
    <t>Pond A</t>
  </si>
  <si>
    <t>9.64ac</t>
  </si>
  <si>
    <t>Pond B</t>
  </si>
  <si>
    <t>9.72ac</t>
  </si>
  <si>
    <t>Project F-7</t>
  </si>
  <si>
    <t>Dry retention pond</t>
  </si>
  <si>
    <t>SUB_BASIN</t>
  </si>
  <si>
    <t>LUCODE</t>
  </si>
  <si>
    <t>MEAN_ANNUA</t>
  </si>
  <si>
    <t>RO_C</t>
  </si>
  <si>
    <t>TN_MG_L</t>
  </si>
  <si>
    <t>TP_MG_L</t>
  </si>
  <si>
    <t>RO_VOL_M3</t>
  </si>
  <si>
    <t>GRID_CODE</t>
  </si>
  <si>
    <t>Acres</t>
  </si>
  <si>
    <t>Entity</t>
  </si>
  <si>
    <t>Fellsmere</t>
  </si>
  <si>
    <t>EMC TN</t>
  </si>
  <si>
    <t>EMC TP</t>
  </si>
  <si>
    <t>Annual Runoff (ac-ft)</t>
  </si>
  <si>
    <t>Annual Runoff (m3)</t>
  </si>
  <si>
    <t>TN Load (lbs/yr)</t>
  </si>
  <si>
    <t>TP Load (lbs/yr)</t>
  </si>
  <si>
    <t>State Street Improvements and Stormwater Lake Project</t>
  </si>
  <si>
    <t>TN avg</t>
  </si>
  <si>
    <t>TP avg</t>
  </si>
  <si>
    <t>split with Fellsmere WCD</t>
  </si>
</sst>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.0"/>
    <numFmt numFmtId="167" formatCode="0.00000000000"/>
    <numFmt numFmtId="168" formatCode="0.000000000"/>
    <numFmt numFmtId="169" formatCode="0.000"/>
  </numFmts>
  <fonts count="8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6" fillId="0" borderId="0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Border="1"/>
    <xf numFmtId="0" fontId="7" fillId="0" borderId="0" xfId="0" applyFont="1" applyFill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1" xfId="0" applyFont="1" applyBorder="1"/>
    <xf numFmtId="0" fontId="4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0" fillId="0" borderId="0" xfId="0" applyFont="1"/>
    <xf numFmtId="0" fontId="4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3" fontId="4" fillId="0" borderId="0" xfId="0" applyNumberFormat="1" applyFont="1" applyFill="1" applyBorder="1"/>
    <xf numFmtId="164" fontId="4" fillId="0" borderId="0" xfId="0" applyNumberFormat="1" applyFont="1"/>
    <xf numFmtId="0" fontId="3" fillId="0" borderId="0" xfId="0" applyFont="1"/>
    <xf numFmtId="0" fontId="2" fillId="0" borderId="0" xfId="0" applyFont="1"/>
    <xf numFmtId="165" fontId="6" fillId="0" borderId="1" xfId="0" applyNumberFormat="1" applyFont="1" applyBorder="1"/>
    <xf numFmtId="0" fontId="0" fillId="2" borderId="0" xfId="0" applyFill="1"/>
    <xf numFmtId="166" fontId="6" fillId="0" borderId="1" xfId="0" applyNumberFormat="1" applyFont="1" applyBorder="1"/>
    <xf numFmtId="1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" fontId="0" fillId="0" borderId="0" xfId="0" applyNumberFormat="1" applyAlignment="1">
      <alignment horizontal="center" wrapText="1"/>
    </xf>
    <xf numFmtId="166" fontId="7" fillId="0" borderId="1" xfId="0" applyNumberFormat="1" applyFont="1" applyFill="1" applyBorder="1" applyAlignment="1">
      <alignment horizontal="center" wrapText="1"/>
    </xf>
    <xf numFmtId="166" fontId="6" fillId="0" borderId="1" xfId="0" applyNumberFormat="1" applyFont="1" applyBorder="1" applyAlignment="1">
      <alignment horizontal="center" wrapText="1"/>
    </xf>
    <xf numFmtId="1" fontId="3" fillId="0" borderId="0" xfId="0" applyNumberFormat="1" applyFont="1"/>
    <xf numFmtId="167" fontId="3" fillId="0" borderId="0" xfId="0" applyNumberFormat="1" applyFont="1"/>
    <xf numFmtId="166" fontId="6" fillId="0" borderId="0" xfId="0" applyNumberFormat="1" applyFont="1" applyBorder="1" applyAlignment="1">
      <alignment horizontal="center"/>
    </xf>
    <xf numFmtId="165" fontId="6" fillId="0" borderId="1" xfId="0" applyNumberFormat="1" applyFont="1" applyFill="1" applyBorder="1" applyAlignment="1">
      <alignment horizontal="right"/>
    </xf>
    <xf numFmtId="0" fontId="6" fillId="0" borderId="1" xfId="0" applyFont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0" fontId="6" fillId="0" borderId="0" xfId="0" applyFont="1" applyBorder="1" applyAlignment="1">
      <alignment wrapText="1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wrapText="1"/>
    </xf>
    <xf numFmtId="0" fontId="7" fillId="0" borderId="1" xfId="0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wrapText="1"/>
    </xf>
    <xf numFmtId="165" fontId="6" fillId="0" borderId="1" xfId="0" applyNumberFormat="1" applyFont="1" applyFill="1" applyBorder="1"/>
    <xf numFmtId="0" fontId="6" fillId="0" borderId="1" xfId="0" applyFont="1" applyFill="1" applyBorder="1"/>
    <xf numFmtId="166" fontId="6" fillId="0" borderId="1" xfId="0" applyNumberFormat="1" applyFont="1" applyFill="1" applyBorder="1"/>
    <xf numFmtId="164" fontId="0" fillId="2" borderId="0" xfId="0" applyNumberFormat="1" applyFill="1"/>
    <xf numFmtId="0" fontId="0" fillId="0" borderId="0" xfId="0" applyFill="1"/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0"/>
  <sheetViews>
    <sheetView tabSelected="1" zoomScaleNormal="100" zoomScaleSheetLayoutView="75" workbookViewId="0">
      <selection activeCell="G26" sqref="G26"/>
    </sheetView>
  </sheetViews>
  <sheetFormatPr defaultRowHeight="15"/>
  <cols>
    <col min="1" max="1" width="8.7109375" style="6" customWidth="1"/>
    <col min="2" max="2" width="27" style="6" customWidth="1"/>
    <col min="3" max="3" width="21" style="6" customWidth="1"/>
    <col min="4" max="4" width="9.85546875" style="6" customWidth="1"/>
    <col min="5" max="5" width="14.42578125" style="36" customWidth="1"/>
    <col min="6" max="6" width="12.28515625" style="4" customWidth="1"/>
    <col min="7" max="7" width="11.28515625" style="4" customWidth="1"/>
    <col min="8" max="8" width="14.28515625" style="36" customWidth="1"/>
    <col min="9" max="9" width="13.28515625" style="4" customWidth="1"/>
    <col min="10" max="16384" width="9.140625" style="4"/>
  </cols>
  <sheetData>
    <row r="1" spans="1:11" s="1" customFormat="1" ht="45">
      <c r="A1" s="9" t="s">
        <v>1</v>
      </c>
      <c r="B1" s="9" t="s">
        <v>0</v>
      </c>
      <c r="C1" s="9" t="s">
        <v>17</v>
      </c>
      <c r="D1" s="9" t="s">
        <v>26</v>
      </c>
      <c r="E1" s="8" t="s">
        <v>20</v>
      </c>
      <c r="F1" s="8" t="s">
        <v>21</v>
      </c>
      <c r="G1" s="8" t="s">
        <v>22</v>
      </c>
      <c r="H1" s="8" t="s">
        <v>23</v>
      </c>
      <c r="I1" s="8" t="s">
        <v>24</v>
      </c>
      <c r="J1" s="8" t="s">
        <v>25</v>
      </c>
    </row>
    <row r="2" spans="1:11" ht="30">
      <c r="A2" s="2" t="s">
        <v>9</v>
      </c>
      <c r="B2" s="2" t="s">
        <v>67</v>
      </c>
      <c r="C2" s="40" t="s">
        <v>18</v>
      </c>
      <c r="D2" s="28">
        <f>'01 State Street'!C40</f>
        <v>49.640054933999991</v>
      </c>
      <c r="E2" s="41">
        <f>'01 State Street'!N40</f>
        <v>430</v>
      </c>
      <c r="F2" s="42">
        <f>'Wet Pond Calcs'!B3/100</f>
        <v>0.33299999999999996</v>
      </c>
      <c r="G2" s="43">
        <f>ROUND(E2*F2,0)/2</f>
        <v>71.5</v>
      </c>
      <c r="H2" s="41">
        <f>'01 State Street'!O40</f>
        <v>64.400000000000006</v>
      </c>
      <c r="I2" s="42">
        <f>'Wet Pond Calcs'!B4/100</f>
        <v>0.61799999999999999</v>
      </c>
      <c r="J2" s="44">
        <f>ROUND(H2*I2,1)/2</f>
        <v>19.899999999999999</v>
      </c>
      <c r="K2" s="4" t="s">
        <v>70</v>
      </c>
    </row>
    <row r="3" spans="1:11" ht="30">
      <c r="A3" s="2" t="s">
        <v>10</v>
      </c>
      <c r="B3" s="2" t="s">
        <v>2</v>
      </c>
      <c r="C3" s="3" t="s">
        <v>18</v>
      </c>
      <c r="D3" s="28">
        <f>'02 Senior League'!C11</f>
        <v>11.531958980000001</v>
      </c>
      <c r="E3" s="34">
        <f>'02 Senior League'!N11</f>
        <v>34</v>
      </c>
      <c r="F3" s="20">
        <f>'Wet Pond Calcs'!F10/100</f>
        <v>4.0999999999999946E-2</v>
      </c>
      <c r="G3" s="7">
        <f>ROUND(E3*F3,0)</f>
        <v>1</v>
      </c>
      <c r="H3" s="34">
        <f>'02 Senior League'!O11</f>
        <v>2.2000000000000002</v>
      </c>
      <c r="I3" s="20">
        <f>'Wet Pond Calcs'!F11/100</f>
        <v>6.3000000000000111E-2</v>
      </c>
      <c r="J3" s="22">
        <f>ROUND(H3*I3,1)</f>
        <v>0.1</v>
      </c>
    </row>
    <row r="4" spans="1:11">
      <c r="A4" s="2" t="s">
        <v>11</v>
      </c>
      <c r="B4" s="2" t="s">
        <v>4</v>
      </c>
      <c r="C4" s="3" t="s">
        <v>18</v>
      </c>
      <c r="D4" s="32">
        <f>'03 City Hall_Orange Street'!C9</f>
        <v>7.5728352520000008</v>
      </c>
      <c r="E4" s="39">
        <f>'03 City Hall_Orange Street'!N9</f>
        <v>125</v>
      </c>
      <c r="F4" s="20">
        <f>'Wet Pond Calcs'!F17/100</f>
        <v>6.4000000000000057E-2</v>
      </c>
      <c r="G4" s="7">
        <f>ROUND(E4*F4,0)</f>
        <v>8</v>
      </c>
      <c r="H4" s="39">
        <f>'03 City Hall_Orange Street'!O9</f>
        <v>32.800000000000004</v>
      </c>
      <c r="I4" s="20">
        <f>'Wet Pond Calcs'!F18/100</f>
        <v>7.9000000000000056E-2</v>
      </c>
      <c r="J4" s="22">
        <f>ROUND(H4*I4,1)</f>
        <v>2.6</v>
      </c>
    </row>
    <row r="5" spans="1:11" ht="30">
      <c r="A5" s="2" t="s">
        <v>12</v>
      </c>
      <c r="B5" s="2" t="s">
        <v>3</v>
      </c>
      <c r="C5" s="40" t="s">
        <v>18</v>
      </c>
      <c r="D5" s="28">
        <f>'04 Sonrise Apts'!C18</f>
        <v>36.184132630000001</v>
      </c>
      <c r="E5" s="41">
        <f>'04 Sonrise Apts'!N18-189</f>
        <v>312</v>
      </c>
      <c r="F5" s="42">
        <f>'Wet Pond Calcs'!F24/100</f>
        <v>5.699999999999996E-2</v>
      </c>
      <c r="G5" s="43">
        <f t="shared" ref="G5" si="0">ROUND(E5*F5,0)</f>
        <v>18</v>
      </c>
      <c r="H5" s="41">
        <f>'04 Sonrise Apts'!O18-40.2</f>
        <v>65.800000000000011</v>
      </c>
      <c r="I5" s="42">
        <f>'Wet Pond Calcs'!F25/100</f>
        <v>0.11300000000000011</v>
      </c>
      <c r="J5" s="44">
        <f t="shared" ref="J5" si="1">ROUND(H5*I5,1)</f>
        <v>7.4</v>
      </c>
    </row>
    <row r="6" spans="1:11">
      <c r="A6" s="2" t="s">
        <v>13</v>
      </c>
      <c r="B6" s="2" t="s">
        <v>5</v>
      </c>
      <c r="C6" s="40" t="s">
        <v>18</v>
      </c>
      <c r="D6" s="28">
        <f>'05 Grace Meadows'!C22</f>
        <v>18.342528142999996</v>
      </c>
      <c r="E6" s="41">
        <f>'05 Grace Meadows'!N22</f>
        <v>173</v>
      </c>
      <c r="F6" s="33">
        <f>'Wet Pond Calcs'!I32/100</f>
        <v>4.9499999999999961E-2</v>
      </c>
      <c r="G6" s="43">
        <f>ROUND(E6*F6,0)/2</f>
        <v>4.5</v>
      </c>
      <c r="H6" s="41">
        <f>'05 Grace Meadows'!O22</f>
        <v>31.200000000000003</v>
      </c>
      <c r="I6" s="33">
        <f>'Wet Pond Calcs'!I33/100</f>
        <v>9.5500000000000043E-2</v>
      </c>
      <c r="J6" s="44">
        <f>ROUND(H6*I6,1)/2</f>
        <v>1.5</v>
      </c>
      <c r="K6" s="4" t="s">
        <v>70</v>
      </c>
    </row>
    <row r="7" spans="1:11" ht="30">
      <c r="A7" s="2" t="s">
        <v>14</v>
      </c>
      <c r="B7" s="2" t="s">
        <v>8</v>
      </c>
      <c r="C7" s="3" t="s">
        <v>19</v>
      </c>
      <c r="D7" s="29">
        <v>2.16</v>
      </c>
      <c r="E7" s="35" t="s">
        <v>40</v>
      </c>
      <c r="F7" s="20">
        <v>0</v>
      </c>
      <c r="G7" s="7">
        <v>0</v>
      </c>
      <c r="H7" s="35" t="s">
        <v>40</v>
      </c>
      <c r="I7" s="20">
        <v>0</v>
      </c>
      <c r="J7" s="22">
        <v>0</v>
      </c>
    </row>
    <row r="8" spans="1:11">
      <c r="A8" s="2" t="s">
        <v>15</v>
      </c>
      <c r="B8" s="2" t="s">
        <v>6</v>
      </c>
      <c r="C8" s="3" t="s">
        <v>18</v>
      </c>
      <c r="D8" s="28">
        <f>'07 Solid Waste Transfer Station'!C13</f>
        <v>5.0738473559999999</v>
      </c>
      <c r="E8" s="34">
        <f>'07 Solid Waste Transfer Station'!N13</f>
        <v>81</v>
      </c>
      <c r="F8" s="20">
        <f>'Wet Pond Calcs'!F45/100</f>
        <v>1.3999999999999986E-2</v>
      </c>
      <c r="G8" s="7">
        <f>ROUND(E8*F8,0)</f>
        <v>1</v>
      </c>
      <c r="H8" s="34">
        <f>'07 Solid Waste Transfer Station'!O13</f>
        <v>17.700000000000003</v>
      </c>
      <c r="I8" s="20">
        <f>'Wet Pond Calcs'!F46/100</f>
        <v>1.7000000000000029E-2</v>
      </c>
      <c r="J8" s="22">
        <f>ROUND(H8*I8,1)</f>
        <v>0.3</v>
      </c>
    </row>
    <row r="9" spans="1:11" ht="30">
      <c r="A9" s="2" t="s">
        <v>16</v>
      </c>
      <c r="B9" s="2" t="s">
        <v>7</v>
      </c>
      <c r="C9" s="10" t="s">
        <v>49</v>
      </c>
      <c r="D9" s="28">
        <f>'08 Water Plant'!C4</f>
        <v>1.570101959</v>
      </c>
      <c r="E9" s="35" t="s">
        <v>40</v>
      </c>
      <c r="F9" s="20">
        <v>0</v>
      </c>
      <c r="G9" s="7">
        <v>0</v>
      </c>
      <c r="H9" s="35" t="s">
        <v>40</v>
      </c>
      <c r="I9" s="20">
        <v>0</v>
      </c>
      <c r="J9" s="22">
        <v>0</v>
      </c>
    </row>
    <row r="10" spans="1:11">
      <c r="A10" s="5"/>
      <c r="B10" s="5"/>
      <c r="C10" s="5"/>
      <c r="D10" s="5"/>
    </row>
    <row r="11" spans="1:11">
      <c r="A11" s="5"/>
      <c r="B11" s="5"/>
      <c r="C11" s="5"/>
      <c r="D11" s="5"/>
      <c r="F11" s="11"/>
      <c r="G11" s="12" t="s">
        <v>27</v>
      </c>
      <c r="H11" s="37"/>
      <c r="I11" s="13"/>
      <c r="J11" s="14" t="s">
        <v>28</v>
      </c>
    </row>
    <row r="12" spans="1:11">
      <c r="A12" s="5"/>
      <c r="B12" s="5"/>
      <c r="C12" s="5"/>
      <c r="D12" s="5"/>
      <c r="F12" s="15" t="s">
        <v>29</v>
      </c>
      <c r="G12" s="16">
        <f>SUM(G2:G9)</f>
        <v>104</v>
      </c>
      <c r="H12" s="38"/>
      <c r="I12" s="11"/>
      <c r="J12" s="17">
        <f>SUM(J2:J9)</f>
        <v>31.8</v>
      </c>
    </row>
    <row r="13" spans="1:11">
      <c r="A13" s="5"/>
      <c r="B13" s="5"/>
      <c r="C13" s="5"/>
      <c r="D13" s="5"/>
    </row>
    <row r="14" spans="1:11">
      <c r="A14" s="5"/>
      <c r="B14" s="5"/>
      <c r="C14" s="5"/>
      <c r="D14" s="5"/>
    </row>
    <row r="15" spans="1:11">
      <c r="A15" s="5"/>
      <c r="B15" s="5"/>
      <c r="C15" s="5"/>
      <c r="D15" s="5"/>
    </row>
    <row r="16" spans="1:11">
      <c r="A16" s="5"/>
      <c r="B16" s="5"/>
      <c r="C16" s="5"/>
      <c r="D16" s="5"/>
    </row>
    <row r="17" spans="1:4">
      <c r="A17" s="5"/>
      <c r="B17" s="5"/>
      <c r="C17" s="5"/>
      <c r="D17" s="5"/>
    </row>
    <row r="18" spans="1:4">
      <c r="A18" s="5"/>
      <c r="B18" s="5"/>
      <c r="C18" s="5"/>
      <c r="D18" s="5"/>
    </row>
    <row r="19" spans="1:4">
      <c r="A19" s="5"/>
      <c r="B19" s="5"/>
      <c r="C19" s="5"/>
      <c r="D19" s="5"/>
    </row>
    <row r="20" spans="1:4">
      <c r="A20" s="5"/>
      <c r="B20" s="5"/>
      <c r="C20" s="5"/>
      <c r="D20" s="5"/>
    </row>
    <row r="21" spans="1:4">
      <c r="A21" s="5"/>
      <c r="B21" s="5"/>
      <c r="C21" s="5"/>
      <c r="D21" s="5"/>
    </row>
    <row r="22" spans="1:4">
      <c r="A22" s="5"/>
      <c r="B22" s="5"/>
      <c r="C22" s="5"/>
      <c r="D22" s="5"/>
    </row>
    <row r="23" spans="1:4">
      <c r="A23" s="5"/>
      <c r="B23" s="5"/>
      <c r="C23" s="5"/>
      <c r="D23" s="5"/>
    </row>
    <row r="24" spans="1:4">
      <c r="A24" s="5"/>
      <c r="B24" s="5"/>
      <c r="C24" s="5"/>
      <c r="D24" s="5"/>
    </row>
    <row r="25" spans="1:4">
      <c r="A25" s="5"/>
      <c r="B25" s="5"/>
      <c r="C25" s="5"/>
      <c r="D25" s="5"/>
    </row>
    <row r="26" spans="1:4">
      <c r="A26" s="5"/>
      <c r="B26" s="5"/>
      <c r="C26" s="5"/>
      <c r="D26" s="5"/>
    </row>
    <row r="27" spans="1:4">
      <c r="A27" s="5"/>
      <c r="B27" s="5"/>
      <c r="C27" s="5"/>
      <c r="D27" s="5"/>
    </row>
    <row r="28" spans="1:4">
      <c r="A28" s="5"/>
      <c r="B28" s="5"/>
      <c r="C28" s="5"/>
      <c r="D28" s="5"/>
    </row>
    <row r="29" spans="1:4">
      <c r="A29" s="5"/>
      <c r="B29" s="5"/>
      <c r="C29" s="5"/>
      <c r="D29" s="5"/>
    </row>
    <row r="30" spans="1:4">
      <c r="A30" s="5"/>
      <c r="B30" s="5"/>
      <c r="C30" s="5"/>
      <c r="D30" s="5"/>
    </row>
    <row r="31" spans="1:4">
      <c r="A31" s="5"/>
      <c r="B31" s="5"/>
      <c r="C31" s="5"/>
      <c r="D31" s="5"/>
    </row>
    <row r="32" spans="1:4">
      <c r="A32" s="5"/>
      <c r="B32" s="5"/>
      <c r="C32" s="5"/>
      <c r="D32" s="5"/>
    </row>
    <row r="33" spans="1:4">
      <c r="A33" s="5"/>
      <c r="B33" s="5"/>
      <c r="C33" s="5"/>
      <c r="D33" s="5"/>
    </row>
    <row r="34" spans="1:4">
      <c r="A34" s="5"/>
      <c r="B34" s="5"/>
      <c r="C34" s="5"/>
      <c r="D34" s="5"/>
    </row>
    <row r="35" spans="1:4">
      <c r="A35" s="5"/>
      <c r="B35" s="5"/>
      <c r="C35" s="5"/>
      <c r="D35" s="5"/>
    </row>
    <row r="36" spans="1:4">
      <c r="A36" s="5"/>
      <c r="B36" s="5"/>
      <c r="C36" s="5"/>
      <c r="D36" s="5"/>
    </row>
    <row r="37" spans="1:4">
      <c r="A37" s="5"/>
      <c r="B37" s="5"/>
      <c r="C37" s="5"/>
      <c r="D37" s="5"/>
    </row>
    <row r="38" spans="1:4">
      <c r="A38" s="5"/>
      <c r="B38" s="5"/>
      <c r="C38" s="5"/>
      <c r="D38" s="5"/>
    </row>
    <row r="39" spans="1:4">
      <c r="A39" s="5"/>
      <c r="B39" s="5"/>
      <c r="C39" s="5"/>
      <c r="D39" s="5"/>
    </row>
    <row r="40" spans="1:4">
      <c r="A40" s="5"/>
      <c r="B40" s="5"/>
      <c r="C40" s="5"/>
      <c r="D40" s="5"/>
    </row>
    <row r="41" spans="1:4">
      <c r="A41" s="5"/>
      <c r="B41" s="5"/>
      <c r="C41" s="5"/>
      <c r="D41" s="5"/>
    </row>
    <row r="42" spans="1:4">
      <c r="A42" s="5"/>
      <c r="B42" s="5"/>
      <c r="C42" s="5"/>
      <c r="D42" s="5"/>
    </row>
    <row r="43" spans="1:4">
      <c r="A43" s="5"/>
      <c r="B43" s="5"/>
      <c r="C43" s="5"/>
      <c r="D43" s="5"/>
    </row>
    <row r="44" spans="1:4">
      <c r="A44" s="5"/>
      <c r="B44" s="5"/>
      <c r="C44" s="5"/>
      <c r="D44" s="5"/>
    </row>
    <row r="45" spans="1:4">
      <c r="A45" s="5"/>
      <c r="B45" s="5"/>
      <c r="C45" s="5"/>
      <c r="D45" s="5"/>
    </row>
    <row r="46" spans="1:4">
      <c r="A46" s="5"/>
      <c r="B46" s="5"/>
      <c r="C46" s="5"/>
      <c r="D46" s="5"/>
    </row>
    <row r="47" spans="1:4">
      <c r="A47" s="5"/>
      <c r="B47" s="5"/>
      <c r="C47" s="5"/>
      <c r="D47" s="5"/>
    </row>
    <row r="48" spans="1:4">
      <c r="A48" s="5"/>
      <c r="B48" s="5"/>
      <c r="C48" s="5"/>
      <c r="D48" s="5"/>
    </row>
    <row r="49" spans="1:4">
      <c r="A49" s="5"/>
      <c r="B49" s="5"/>
      <c r="C49" s="5"/>
      <c r="D49" s="5"/>
    </row>
    <row r="50" spans="1:4">
      <c r="A50" s="5"/>
      <c r="B50" s="5"/>
      <c r="C50" s="5"/>
      <c r="D50" s="5"/>
    </row>
    <row r="51" spans="1:4">
      <c r="A51" s="5"/>
      <c r="B51" s="5"/>
      <c r="C51" s="5"/>
      <c r="D51" s="5"/>
    </row>
    <row r="52" spans="1:4">
      <c r="A52" s="5"/>
      <c r="B52" s="5"/>
      <c r="C52" s="5"/>
      <c r="D52" s="5"/>
    </row>
    <row r="53" spans="1:4">
      <c r="A53" s="5"/>
      <c r="B53" s="5"/>
      <c r="C53" s="5"/>
      <c r="D53" s="5"/>
    </row>
    <row r="54" spans="1:4">
      <c r="A54" s="5"/>
      <c r="B54" s="5"/>
      <c r="C54" s="5"/>
      <c r="D54" s="5"/>
    </row>
    <row r="55" spans="1:4">
      <c r="A55" s="5"/>
      <c r="B55" s="5"/>
      <c r="C55" s="5"/>
      <c r="D55" s="5"/>
    </row>
    <row r="56" spans="1:4">
      <c r="A56" s="5"/>
      <c r="B56" s="5"/>
      <c r="C56" s="5"/>
      <c r="D56" s="5"/>
    </row>
    <row r="57" spans="1:4">
      <c r="A57" s="5"/>
      <c r="B57" s="5"/>
      <c r="C57" s="5"/>
      <c r="D57" s="5"/>
    </row>
    <row r="58" spans="1:4">
      <c r="A58" s="5"/>
      <c r="B58" s="5"/>
      <c r="C58" s="5"/>
      <c r="D58" s="5"/>
    </row>
    <row r="59" spans="1:4">
      <c r="A59" s="5"/>
      <c r="B59" s="5"/>
      <c r="C59" s="5"/>
      <c r="D59" s="5"/>
    </row>
    <row r="60" spans="1:4">
      <c r="A60" s="5"/>
      <c r="B60" s="5"/>
      <c r="C60" s="5"/>
      <c r="D60" s="5"/>
    </row>
  </sheetData>
  <phoneticPr fontId="1" type="noConversion"/>
  <printOptions gridLines="1"/>
  <pageMargins left="0.5" right="0.25" top="1" bottom="1" header="0.5" footer="0.5"/>
  <pageSetup scale="94" fitToWidth="2" orientation="landscape" blackAndWhite="1" r:id="rId1"/>
  <headerFooter alignWithMargins="0">
    <oddHeader>&amp;C&amp;"Arial,Bold"Central IRL Basin Management Action Plan (BMAP)
Fellsmere Projects</oddHeader>
    <oddFooter>&amp;C&amp;P of &amp;N&amp;RFebruary 2012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K31" sqref="J31:K33"/>
    </sheetView>
  </sheetViews>
  <sheetFormatPr defaultRowHeight="12.75"/>
  <cols>
    <col min="1" max="1" width="10.140625" style="23" customWidth="1"/>
    <col min="2" max="2" width="9.7109375" style="23" customWidth="1"/>
    <col min="3" max="3" width="11.5703125" style="23" bestFit="1" customWidth="1"/>
    <col min="4" max="4" width="13.7109375" style="24" customWidth="1"/>
    <col min="5" max="5" width="14.7109375" style="24" bestFit="1" customWidth="1"/>
    <col min="6" max="10" width="13.7109375" style="24" customWidth="1"/>
    <col min="11" max="11" width="19.7109375" style="24" customWidth="1"/>
    <col min="12" max="12" width="13.7109375" style="23" customWidth="1"/>
    <col min="13" max="13" width="12.42578125" style="25" customWidth="1"/>
  </cols>
  <sheetData>
    <row r="1" spans="1:15" ht="25.5">
      <c r="A1" s="23" t="s">
        <v>59</v>
      </c>
      <c r="B1" s="23" t="s">
        <v>51</v>
      </c>
      <c r="C1" s="25" t="s">
        <v>58</v>
      </c>
      <c r="D1" s="24" t="s">
        <v>53</v>
      </c>
      <c r="E1" s="24" t="s">
        <v>52</v>
      </c>
      <c r="F1" s="24" t="s">
        <v>54</v>
      </c>
      <c r="G1" s="24" t="s">
        <v>55</v>
      </c>
      <c r="H1" s="23" t="s">
        <v>57</v>
      </c>
      <c r="I1" s="24" t="s">
        <v>61</v>
      </c>
      <c r="J1" s="24" t="s">
        <v>62</v>
      </c>
      <c r="K1" s="24" t="s">
        <v>56</v>
      </c>
      <c r="L1" s="27" t="s">
        <v>63</v>
      </c>
      <c r="M1" s="27" t="s">
        <v>64</v>
      </c>
      <c r="N1" s="27" t="s">
        <v>65</v>
      </c>
      <c r="O1" s="27" t="s">
        <v>66</v>
      </c>
    </row>
    <row r="2" spans="1:15">
      <c r="A2" s="23" t="s">
        <v>60</v>
      </c>
      <c r="B2" s="23">
        <v>2110</v>
      </c>
      <c r="C2" s="25">
        <v>1.362766505</v>
      </c>
      <c r="D2" s="24">
        <v>0.40500000000000003</v>
      </c>
      <c r="E2" s="24">
        <v>56.5</v>
      </c>
      <c r="F2" s="24">
        <v>2.7</v>
      </c>
      <c r="G2" s="24">
        <v>0.57599999999999996</v>
      </c>
      <c r="H2" s="23">
        <v>1</v>
      </c>
      <c r="I2" s="24">
        <f>F2</f>
        <v>2.7</v>
      </c>
      <c r="J2" s="24">
        <f>G2</f>
        <v>0.57599999999999996</v>
      </c>
      <c r="K2" s="24">
        <v>7891.9</v>
      </c>
      <c r="L2" s="23">
        <f>E2*D2*C2/12</f>
        <v>2.598625379221875</v>
      </c>
      <c r="M2">
        <f>ROUND(E2*D2*C2*102.79,0)</f>
        <v>3205</v>
      </c>
      <c r="N2">
        <f>ROUND(I2*M2*0.002205,0)</f>
        <v>19</v>
      </c>
      <c r="O2">
        <f>ROUND(J2*M2*0.002205,1)</f>
        <v>4.0999999999999996</v>
      </c>
    </row>
    <row r="3" spans="1:15">
      <c r="A3" s="23" t="s">
        <v>60</v>
      </c>
      <c r="B3" s="23">
        <v>2110</v>
      </c>
      <c r="C3" s="25">
        <v>0.207335454</v>
      </c>
      <c r="D3" s="24">
        <v>0.40500000000000003</v>
      </c>
      <c r="E3" s="24">
        <v>56.5</v>
      </c>
      <c r="F3" s="24">
        <v>2.7</v>
      </c>
      <c r="G3" s="24">
        <v>0.57599999999999996</v>
      </c>
      <c r="H3" s="23">
        <v>1</v>
      </c>
      <c r="I3" s="24">
        <f>F3</f>
        <v>2.7</v>
      </c>
      <c r="J3" s="24">
        <f>G3</f>
        <v>0.57599999999999996</v>
      </c>
      <c r="K3" s="24">
        <v>17361.5</v>
      </c>
      <c r="L3" s="23">
        <f>E3*D3*C3/12</f>
        <v>0.39536279384625</v>
      </c>
      <c r="M3">
        <f>ROUND(E3*D3*C3*102.79,0)</f>
        <v>488</v>
      </c>
      <c r="N3">
        <f>ROUND(I3*M3*0.002205,0)</f>
        <v>3</v>
      </c>
      <c r="O3">
        <f>ROUND(J3*M3*0.002205,1)</f>
        <v>0.6</v>
      </c>
    </row>
    <row r="4" spans="1:15">
      <c r="C4" s="23">
        <f>SUM(C2:C3)</f>
        <v>1.570101959</v>
      </c>
      <c r="N4">
        <f>SUM(N2:N3)</f>
        <v>22</v>
      </c>
      <c r="O4">
        <f>SUM(O2:O3)</f>
        <v>4.6999999999999993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6"/>
  <sheetViews>
    <sheetView topLeftCell="A7" workbookViewId="0">
      <selection activeCell="D47" sqref="D47"/>
    </sheetView>
  </sheetViews>
  <sheetFormatPr defaultRowHeight="12.75"/>
  <cols>
    <col min="1" max="1" width="13.28515625" bestFit="1" customWidth="1"/>
    <col min="2" max="2" width="6.140625" bestFit="1" customWidth="1"/>
  </cols>
  <sheetData>
    <row r="1" spans="1:7">
      <c r="A1" s="19" t="s">
        <v>35</v>
      </c>
    </row>
    <row r="2" spans="1:7">
      <c r="A2" t="s">
        <v>30</v>
      </c>
      <c r="B2">
        <v>14</v>
      </c>
      <c r="C2" t="s">
        <v>31</v>
      </c>
    </row>
    <row r="3" spans="1:7">
      <c r="A3" t="s">
        <v>34</v>
      </c>
      <c r="B3">
        <f>ROUND((43.75*B2)/(4.38+B2),1)</f>
        <v>33.299999999999997</v>
      </c>
      <c r="C3" t="s">
        <v>33</v>
      </c>
    </row>
    <row r="4" spans="1:7">
      <c r="A4" t="s">
        <v>32</v>
      </c>
      <c r="B4">
        <f>ROUND(44.53+6.146*LN(B2)+0.145*(LN(B2)^2),1)</f>
        <v>61.8</v>
      </c>
      <c r="C4" t="s">
        <v>33</v>
      </c>
    </row>
    <row r="7" spans="1:7">
      <c r="A7" s="19" t="s">
        <v>36</v>
      </c>
    </row>
    <row r="8" spans="1:7">
      <c r="A8" s="19"/>
      <c r="B8" s="18" t="s">
        <v>37</v>
      </c>
      <c r="D8" s="18" t="s">
        <v>38</v>
      </c>
      <c r="F8" s="18" t="s">
        <v>39</v>
      </c>
    </row>
    <row r="9" spans="1:7">
      <c r="A9" t="s">
        <v>30</v>
      </c>
      <c r="B9">
        <v>20.9</v>
      </c>
      <c r="C9" t="s">
        <v>31</v>
      </c>
      <c r="D9">
        <v>50.8</v>
      </c>
      <c r="E9" t="s">
        <v>31</v>
      </c>
    </row>
    <row r="10" spans="1:7">
      <c r="A10" t="s">
        <v>34</v>
      </c>
      <c r="B10">
        <f>ROUND((43.75*B9)/(4.38+B9),1)</f>
        <v>36.200000000000003</v>
      </c>
      <c r="C10" t="s">
        <v>33</v>
      </c>
      <c r="D10">
        <f>ROUND((43.75*D9)/(4.38+D9),1)</f>
        <v>40.299999999999997</v>
      </c>
      <c r="E10" t="s">
        <v>33</v>
      </c>
      <c r="F10" s="21">
        <f>D10-B10</f>
        <v>4.0999999999999943</v>
      </c>
      <c r="G10" s="18" t="s">
        <v>33</v>
      </c>
    </row>
    <row r="11" spans="1:7">
      <c r="A11" t="s">
        <v>32</v>
      </c>
      <c r="B11">
        <f>ROUND(44.53+6.146*LN(B9)+0.145*(LN(B9)^2),1)</f>
        <v>64.599999999999994</v>
      </c>
      <c r="C11" t="s">
        <v>33</v>
      </c>
      <c r="D11">
        <f>ROUND(44.53+6.146*LN(D9)+0.145*(LN(D9)^2),1)</f>
        <v>70.900000000000006</v>
      </c>
      <c r="E11" t="s">
        <v>33</v>
      </c>
      <c r="F11" s="21">
        <f>D11-B11</f>
        <v>6.3000000000000114</v>
      </c>
      <c r="G11" s="18" t="s">
        <v>33</v>
      </c>
    </row>
    <row r="14" spans="1:7">
      <c r="A14" s="19" t="s">
        <v>41</v>
      </c>
    </row>
    <row r="15" spans="1:7">
      <c r="A15" s="19"/>
      <c r="B15" s="18" t="s">
        <v>37</v>
      </c>
      <c r="D15" s="18" t="s">
        <v>38</v>
      </c>
      <c r="F15" s="18" t="s">
        <v>39</v>
      </c>
    </row>
    <row r="16" spans="1:7">
      <c r="A16" t="s">
        <v>30</v>
      </c>
      <c r="B16">
        <v>14</v>
      </c>
      <c r="C16" t="s">
        <v>31</v>
      </c>
      <c r="D16">
        <v>43</v>
      </c>
      <c r="E16" t="s">
        <v>31</v>
      </c>
    </row>
    <row r="17" spans="1:9">
      <c r="A17" t="s">
        <v>34</v>
      </c>
      <c r="B17">
        <f>ROUND((43.75*B16)/(4.38+B16),1)</f>
        <v>33.299999999999997</v>
      </c>
      <c r="C17" t="s">
        <v>33</v>
      </c>
      <c r="D17">
        <f>ROUND((43.75*D16)/(4.38+D16),1)</f>
        <v>39.700000000000003</v>
      </c>
      <c r="E17" t="s">
        <v>33</v>
      </c>
      <c r="F17" s="21">
        <f>D17-B17</f>
        <v>6.4000000000000057</v>
      </c>
    </row>
    <row r="18" spans="1:9">
      <c r="A18" t="s">
        <v>32</v>
      </c>
      <c r="B18">
        <f>ROUND(44.53+6.146*LN(B16)+0.145*(LN(B16)^2),1)</f>
        <v>61.8</v>
      </c>
      <c r="C18" t="s">
        <v>33</v>
      </c>
      <c r="D18">
        <f>ROUND(44.53+6.146*LN(D16)+0.145*(LN(D16)^2),1)</f>
        <v>69.7</v>
      </c>
      <c r="E18" t="s">
        <v>33</v>
      </c>
      <c r="F18" s="21">
        <f>D18-B18</f>
        <v>7.9000000000000057</v>
      </c>
    </row>
    <row r="21" spans="1:9">
      <c r="A21" s="19" t="s">
        <v>42</v>
      </c>
    </row>
    <row r="22" spans="1:9">
      <c r="A22" s="19"/>
      <c r="B22" s="18" t="s">
        <v>37</v>
      </c>
      <c r="D22" s="18" t="s">
        <v>38</v>
      </c>
      <c r="F22" s="18" t="s">
        <v>39</v>
      </c>
    </row>
    <row r="23" spans="1:9">
      <c r="A23" t="s">
        <v>30</v>
      </c>
      <c r="B23">
        <v>21</v>
      </c>
      <c r="C23" t="s">
        <v>31</v>
      </c>
      <c r="D23">
        <v>100</v>
      </c>
      <c r="E23" t="s">
        <v>31</v>
      </c>
    </row>
    <row r="24" spans="1:9">
      <c r="A24" t="s">
        <v>34</v>
      </c>
      <c r="B24">
        <f>ROUND((43.75*B23)/(4.38+B23),1)</f>
        <v>36.200000000000003</v>
      </c>
      <c r="C24" t="s">
        <v>33</v>
      </c>
      <c r="D24">
        <f>ROUND((43.75*D23)/(4.38+D23),1)</f>
        <v>41.9</v>
      </c>
      <c r="E24" t="s">
        <v>33</v>
      </c>
      <c r="F24" s="21">
        <f>D24-B24</f>
        <v>5.6999999999999957</v>
      </c>
    </row>
    <row r="25" spans="1:9">
      <c r="A25" t="s">
        <v>32</v>
      </c>
      <c r="B25">
        <f>ROUND(44.53+6.146*LN(B23)+0.145*(LN(B23)^2),1)</f>
        <v>64.599999999999994</v>
      </c>
      <c r="C25" t="s">
        <v>33</v>
      </c>
      <c r="D25">
        <f>ROUND(44.53+6.146*LN(D23)+0.145*(LN(D23)^2),1)</f>
        <v>75.900000000000006</v>
      </c>
      <c r="E25" t="s">
        <v>33</v>
      </c>
      <c r="F25" s="21">
        <f>D25-B25</f>
        <v>11.300000000000011</v>
      </c>
    </row>
    <row r="28" spans="1:9">
      <c r="A28" s="19" t="s">
        <v>43</v>
      </c>
    </row>
    <row r="29" spans="1:9">
      <c r="A29" s="18" t="s">
        <v>44</v>
      </c>
      <c r="B29" s="18" t="s">
        <v>45</v>
      </c>
    </row>
    <row r="30" spans="1:9">
      <c r="A30" s="19"/>
      <c r="B30" s="18" t="s">
        <v>37</v>
      </c>
      <c r="D30" s="18" t="s">
        <v>38</v>
      </c>
      <c r="F30" s="18" t="s">
        <v>39</v>
      </c>
    </row>
    <row r="31" spans="1:9">
      <c r="A31" t="s">
        <v>30</v>
      </c>
      <c r="B31">
        <v>21</v>
      </c>
      <c r="C31" t="s">
        <v>31</v>
      </c>
      <c r="D31">
        <v>135.69999999999999</v>
      </c>
      <c r="E31" t="s">
        <v>31</v>
      </c>
    </row>
    <row r="32" spans="1:9">
      <c r="A32" t="s">
        <v>34</v>
      </c>
      <c r="B32">
        <f>ROUND((43.75*B31)/(4.38+B31),1)</f>
        <v>36.200000000000003</v>
      </c>
      <c r="C32" t="s">
        <v>33</v>
      </c>
      <c r="D32">
        <f>ROUND((43.75*D31)/(4.38+D31),1)</f>
        <v>42.4</v>
      </c>
      <c r="E32" t="s">
        <v>33</v>
      </c>
      <c r="F32" s="46">
        <f>D32-B32</f>
        <v>6.1999999999999957</v>
      </c>
      <c r="H32" s="21" t="s">
        <v>68</v>
      </c>
      <c r="I32" s="45">
        <f>(F32+F38)/2</f>
        <v>4.9499999999999957</v>
      </c>
    </row>
    <row r="33" spans="1:9">
      <c r="A33" t="s">
        <v>32</v>
      </c>
      <c r="B33">
        <f>ROUND(44.53+6.146*LN(B31)+0.145*(LN(B31)^2),1)</f>
        <v>64.599999999999994</v>
      </c>
      <c r="C33" t="s">
        <v>33</v>
      </c>
      <c r="D33">
        <f>ROUND(44.53+6.146*LN(D31)+0.145*(LN(D31)^2),1)</f>
        <v>78.2</v>
      </c>
      <c r="E33" t="s">
        <v>33</v>
      </c>
      <c r="F33" s="46">
        <f>D33-B33</f>
        <v>13.600000000000009</v>
      </c>
      <c r="H33" s="21" t="s">
        <v>69</v>
      </c>
      <c r="I33" s="45">
        <f>(F33+F39)/2</f>
        <v>9.5500000000000043</v>
      </c>
    </row>
    <row r="34" spans="1:9">
      <c r="F34" s="46"/>
    </row>
    <row r="35" spans="1:9">
      <c r="A35" s="18" t="s">
        <v>46</v>
      </c>
      <c r="B35" s="18" t="s">
        <v>47</v>
      </c>
      <c r="F35" s="46"/>
    </row>
    <row r="36" spans="1:9">
      <c r="A36" s="19"/>
      <c r="B36" s="18" t="s">
        <v>37</v>
      </c>
      <c r="D36" s="18" t="s">
        <v>38</v>
      </c>
      <c r="F36" s="47" t="s">
        <v>39</v>
      </c>
    </row>
    <row r="37" spans="1:9">
      <c r="A37" t="s">
        <v>30</v>
      </c>
      <c r="B37">
        <v>21</v>
      </c>
      <c r="C37" t="s">
        <v>31</v>
      </c>
      <c r="D37">
        <v>45.2</v>
      </c>
      <c r="E37" t="s">
        <v>31</v>
      </c>
      <c r="F37" s="46"/>
    </row>
    <row r="38" spans="1:9">
      <c r="A38" t="s">
        <v>34</v>
      </c>
      <c r="B38">
        <f>ROUND((43.75*B37)/(4.38+B37),1)</f>
        <v>36.200000000000003</v>
      </c>
      <c r="C38" t="s">
        <v>33</v>
      </c>
      <c r="D38">
        <f>ROUND((43.75*D37)/(4.38+D37),1)</f>
        <v>39.9</v>
      </c>
      <c r="E38" t="s">
        <v>33</v>
      </c>
      <c r="F38" s="46">
        <f>D38-B38</f>
        <v>3.6999999999999957</v>
      </c>
    </row>
    <row r="39" spans="1:9">
      <c r="A39" t="s">
        <v>32</v>
      </c>
      <c r="B39">
        <f>ROUND(44.53+6.146*LN(B37)+0.145*(LN(B37)^2),1)</f>
        <v>64.599999999999994</v>
      </c>
      <c r="C39" t="s">
        <v>33</v>
      </c>
      <c r="D39">
        <f>ROUND(44.53+6.146*LN(D37)+0.145*(LN(D37)^2),1)</f>
        <v>70.099999999999994</v>
      </c>
      <c r="E39" t="s">
        <v>33</v>
      </c>
      <c r="F39" s="46">
        <f>D39-B39</f>
        <v>5.5</v>
      </c>
    </row>
    <row r="42" spans="1:9">
      <c r="A42" s="19" t="s">
        <v>48</v>
      </c>
    </row>
    <row r="43" spans="1:9">
      <c r="A43" s="19"/>
      <c r="B43" s="18" t="s">
        <v>37</v>
      </c>
      <c r="D43" s="18" t="s">
        <v>38</v>
      </c>
      <c r="F43" s="18" t="s">
        <v>39</v>
      </c>
    </row>
    <row r="44" spans="1:9">
      <c r="A44" t="s">
        <v>30</v>
      </c>
      <c r="B44">
        <v>21</v>
      </c>
      <c r="C44" t="s">
        <v>31</v>
      </c>
      <c r="D44">
        <v>26.8</v>
      </c>
      <c r="E44" t="s">
        <v>31</v>
      </c>
    </row>
    <row r="45" spans="1:9">
      <c r="A45" t="s">
        <v>34</v>
      </c>
      <c r="B45">
        <f>ROUND((43.75*B44)/(4.38+B44),1)</f>
        <v>36.200000000000003</v>
      </c>
      <c r="C45" t="s">
        <v>33</v>
      </c>
      <c r="D45">
        <f>ROUND((43.75*D44)/(4.38+D44),1)</f>
        <v>37.6</v>
      </c>
      <c r="E45" t="s">
        <v>33</v>
      </c>
      <c r="F45" s="21">
        <f>D45-B45</f>
        <v>1.3999999999999986</v>
      </c>
    </row>
    <row r="46" spans="1:9">
      <c r="A46" t="s">
        <v>32</v>
      </c>
      <c r="B46">
        <f>ROUND(44.53+6.146*LN(B44)+0.145*(LN(B44)^2),1)</f>
        <v>64.599999999999994</v>
      </c>
      <c r="C46" t="s">
        <v>33</v>
      </c>
      <c r="D46">
        <f>ROUND(44.53+6.146*LN(D44)+0.145*(LN(D44)^2),1)</f>
        <v>66.3</v>
      </c>
      <c r="E46" t="s">
        <v>33</v>
      </c>
      <c r="F46" s="21">
        <f>D46-B46</f>
        <v>1.7000000000000028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40"/>
  <sheetViews>
    <sheetView workbookViewId="0">
      <selection activeCell="L1" sqref="L1:O2"/>
    </sheetView>
  </sheetViews>
  <sheetFormatPr defaultRowHeight="12.75"/>
  <cols>
    <col min="1" max="1" width="9.140625" style="23" bestFit="1" customWidth="1"/>
    <col min="2" max="2" width="9.7109375" style="23" customWidth="1"/>
    <col min="3" max="3" width="12.5703125" style="25" bestFit="1" customWidth="1"/>
    <col min="4" max="4" width="13.7109375" style="24" customWidth="1"/>
    <col min="5" max="5" width="14.7109375" style="24" bestFit="1" customWidth="1"/>
    <col min="6" max="7" width="13.7109375" style="24" customWidth="1"/>
    <col min="8" max="8" width="11.7109375" style="23" bestFit="1" customWidth="1"/>
    <col min="9" max="10" width="8" style="26" bestFit="1" customWidth="1"/>
    <col min="11" max="11" width="19.7109375" style="24" customWidth="1"/>
    <col min="12" max="12" width="13" customWidth="1"/>
    <col min="13" max="13" width="12.85546875" customWidth="1"/>
  </cols>
  <sheetData>
    <row r="1" spans="1:15" ht="25.5">
      <c r="A1" s="23" t="s">
        <v>59</v>
      </c>
      <c r="B1" s="23" t="s">
        <v>51</v>
      </c>
      <c r="C1" s="25" t="s">
        <v>58</v>
      </c>
      <c r="D1" s="24" t="s">
        <v>53</v>
      </c>
      <c r="E1" s="24" t="s">
        <v>52</v>
      </c>
      <c r="F1" s="24" t="s">
        <v>54</v>
      </c>
      <c r="G1" s="24" t="s">
        <v>55</v>
      </c>
      <c r="H1" s="23" t="s">
        <v>57</v>
      </c>
      <c r="I1" s="26" t="s">
        <v>61</v>
      </c>
      <c r="J1" s="26" t="s">
        <v>62</v>
      </c>
      <c r="K1" s="24" t="s">
        <v>56</v>
      </c>
      <c r="L1" s="27" t="s">
        <v>63</v>
      </c>
      <c r="M1" s="27" t="s">
        <v>64</v>
      </c>
      <c r="N1" s="27" t="s">
        <v>65</v>
      </c>
      <c r="O1" s="27" t="s">
        <v>66</v>
      </c>
    </row>
    <row r="2" spans="1:15">
      <c r="A2" s="23" t="s">
        <v>60</v>
      </c>
      <c r="B2" s="23">
        <v>2110</v>
      </c>
      <c r="C2" s="25">
        <v>3.3502540999999997E-2</v>
      </c>
      <c r="D2" s="24">
        <v>0.40500000000000003</v>
      </c>
      <c r="E2" s="24">
        <v>56.5</v>
      </c>
      <c r="F2" s="24">
        <v>2.7</v>
      </c>
      <c r="G2" s="24">
        <v>0.57599999999999996</v>
      </c>
      <c r="H2" s="23">
        <v>1</v>
      </c>
      <c r="I2" s="26">
        <f>F2</f>
        <v>2.7</v>
      </c>
      <c r="J2" s="26">
        <f>G2</f>
        <v>0.57599999999999996</v>
      </c>
      <c r="K2" s="24">
        <v>16114.5</v>
      </c>
      <c r="L2" s="23">
        <f>E2*D2*C2/12</f>
        <v>6.3885157869375001E-2</v>
      </c>
      <c r="M2">
        <f>ROUND(E2*D2*C2*102.79,0)</f>
        <v>79</v>
      </c>
      <c r="N2">
        <f>ROUND(I2*M2*0.002205,0)</f>
        <v>0</v>
      </c>
      <c r="O2">
        <f>ROUND(J2*M2*0.002205,1)</f>
        <v>0.1</v>
      </c>
    </row>
    <row r="3" spans="1:15">
      <c r="A3" s="23" t="s">
        <v>60</v>
      </c>
      <c r="B3" s="23">
        <v>1200</v>
      </c>
      <c r="C3" s="25">
        <v>0.12228855399999999</v>
      </c>
      <c r="D3" s="24">
        <v>0.30399999999999999</v>
      </c>
      <c r="E3" s="24">
        <v>56.5</v>
      </c>
      <c r="F3" s="24">
        <v>2.23</v>
      </c>
      <c r="G3" s="24">
        <v>0.316</v>
      </c>
      <c r="H3" s="23">
        <v>0</v>
      </c>
      <c r="I3" s="26">
        <f>F3*0.7</f>
        <v>1.5609999999999999</v>
      </c>
      <c r="J3" s="26">
        <f>G3*0.5</f>
        <v>0.158</v>
      </c>
      <c r="K3" s="24">
        <v>156.9</v>
      </c>
      <c r="L3" s="23">
        <f t="shared" ref="L3:L39" si="0">E3*D3*C3/12</f>
        <v>0.17503568362533331</v>
      </c>
      <c r="M3">
        <f t="shared" ref="M3:M39" si="1">ROUND(E3*D3*C3*102.79,0)</f>
        <v>216</v>
      </c>
      <c r="N3">
        <f t="shared" ref="N3:N39" si="2">ROUND(I3*M3*0.002205,0)</f>
        <v>1</v>
      </c>
      <c r="O3">
        <f t="shared" ref="O3:O39" si="3">ROUND(J3*M3*0.002205,1)</f>
        <v>0.1</v>
      </c>
    </row>
    <row r="4" spans="1:15">
      <c r="A4" s="23" t="s">
        <v>60</v>
      </c>
      <c r="B4" s="23">
        <v>2110</v>
      </c>
      <c r="C4" s="25">
        <v>0.100913748</v>
      </c>
      <c r="D4" s="24">
        <v>0.40500000000000003</v>
      </c>
      <c r="E4" s="24">
        <v>56.5</v>
      </c>
      <c r="F4" s="24">
        <v>2.7</v>
      </c>
      <c r="G4" s="24">
        <v>0.57599999999999996</v>
      </c>
      <c r="H4" s="23">
        <v>1</v>
      </c>
      <c r="I4" s="26">
        <f t="shared" ref="I4:I12" si="4">F4</f>
        <v>2.7</v>
      </c>
      <c r="J4" s="26">
        <f t="shared" ref="J4:J12" si="5">G4</f>
        <v>0.57599999999999996</v>
      </c>
      <c r="K4" s="24">
        <v>26001.7</v>
      </c>
      <c r="L4" s="23">
        <f t="shared" si="0"/>
        <v>0.1924299032175</v>
      </c>
      <c r="M4">
        <f t="shared" si="1"/>
        <v>237</v>
      </c>
      <c r="N4">
        <f t="shared" si="2"/>
        <v>1</v>
      </c>
      <c r="O4">
        <f t="shared" si="3"/>
        <v>0.3</v>
      </c>
    </row>
    <row r="5" spans="1:15">
      <c r="A5" s="23" t="s">
        <v>60</v>
      </c>
      <c r="B5" s="23">
        <v>2110</v>
      </c>
      <c r="C5" s="25">
        <v>0.26450963100000002</v>
      </c>
      <c r="D5" s="24">
        <v>0.40500000000000003</v>
      </c>
      <c r="E5" s="24">
        <v>56.5</v>
      </c>
      <c r="F5" s="24">
        <v>2.7</v>
      </c>
      <c r="G5" s="24">
        <v>0.57599999999999996</v>
      </c>
      <c r="H5" s="23">
        <v>1</v>
      </c>
      <c r="I5" s="26">
        <f t="shared" si="4"/>
        <v>2.7</v>
      </c>
      <c r="J5" s="26">
        <f t="shared" si="5"/>
        <v>0.57599999999999996</v>
      </c>
      <c r="K5" s="24">
        <v>7800</v>
      </c>
      <c r="L5" s="23">
        <f t="shared" si="0"/>
        <v>0.50438680261312507</v>
      </c>
      <c r="M5">
        <f t="shared" si="1"/>
        <v>622</v>
      </c>
      <c r="N5">
        <f t="shared" si="2"/>
        <v>4</v>
      </c>
      <c r="O5">
        <f t="shared" si="3"/>
        <v>0.8</v>
      </c>
    </row>
    <row r="6" spans="1:15">
      <c r="A6" s="23" t="s">
        <v>60</v>
      </c>
      <c r="B6" s="23">
        <v>1700</v>
      </c>
      <c r="C6" s="25">
        <v>4.3140761E-2</v>
      </c>
      <c r="D6" s="24">
        <v>0.74099999999999999</v>
      </c>
      <c r="E6" s="24">
        <v>56.5</v>
      </c>
      <c r="F6" s="24">
        <v>1.8</v>
      </c>
      <c r="G6" s="24">
        <v>0.47799999999999998</v>
      </c>
      <c r="H6" s="23">
        <v>1</v>
      </c>
      <c r="I6" s="26">
        <f t="shared" si="4"/>
        <v>1.8</v>
      </c>
      <c r="J6" s="26">
        <f t="shared" si="5"/>
        <v>0.47799999999999998</v>
      </c>
      <c r="K6" s="24">
        <v>5206.2</v>
      </c>
      <c r="L6" s="23">
        <f t="shared" si="0"/>
        <v>0.15051272253387502</v>
      </c>
      <c r="M6">
        <f t="shared" si="1"/>
        <v>186</v>
      </c>
      <c r="N6">
        <f t="shared" si="2"/>
        <v>1</v>
      </c>
      <c r="O6">
        <f t="shared" si="3"/>
        <v>0.2</v>
      </c>
    </row>
    <row r="7" spans="1:15">
      <c r="A7" s="23" t="s">
        <v>60</v>
      </c>
      <c r="B7" s="23">
        <v>4340</v>
      </c>
      <c r="C7" s="25">
        <v>3.3422715999999998E-2</v>
      </c>
      <c r="D7" s="24">
        <v>0.41299999999999998</v>
      </c>
      <c r="E7" s="24">
        <v>56.5</v>
      </c>
      <c r="F7" s="24">
        <v>0.7</v>
      </c>
      <c r="G7" s="24">
        <v>0.09</v>
      </c>
      <c r="H7" s="23">
        <v>1</v>
      </c>
      <c r="I7" s="26">
        <f t="shared" si="4"/>
        <v>0.7</v>
      </c>
      <c r="J7" s="26">
        <f t="shared" si="5"/>
        <v>0.09</v>
      </c>
      <c r="K7" s="24">
        <v>1447.4</v>
      </c>
      <c r="L7" s="23">
        <f t="shared" si="0"/>
        <v>6.4991863875166658E-2</v>
      </c>
      <c r="M7">
        <f t="shared" si="1"/>
        <v>80</v>
      </c>
      <c r="N7">
        <f t="shared" si="2"/>
        <v>0</v>
      </c>
      <c r="O7">
        <f t="shared" si="3"/>
        <v>0</v>
      </c>
    </row>
    <row r="8" spans="1:15">
      <c r="A8" s="23" t="s">
        <v>60</v>
      </c>
      <c r="B8" s="23">
        <v>1100</v>
      </c>
      <c r="C8" s="25">
        <v>1.1818793139999999</v>
      </c>
      <c r="D8" s="24">
        <v>0.34200000000000003</v>
      </c>
      <c r="E8" s="24">
        <v>56.5</v>
      </c>
      <c r="F8" s="24">
        <v>1.85</v>
      </c>
      <c r="G8" s="24">
        <v>0.22</v>
      </c>
      <c r="H8" s="23">
        <v>1</v>
      </c>
      <c r="I8" s="26">
        <f t="shared" si="4"/>
        <v>1.85</v>
      </c>
      <c r="J8" s="26">
        <f t="shared" si="5"/>
        <v>0.22</v>
      </c>
      <c r="K8" s="24">
        <v>3175.8</v>
      </c>
      <c r="L8" s="23">
        <f t="shared" si="0"/>
        <v>1.9031211653684998</v>
      </c>
      <c r="M8">
        <f t="shared" si="1"/>
        <v>2347</v>
      </c>
      <c r="N8">
        <f t="shared" si="2"/>
        <v>10</v>
      </c>
      <c r="O8">
        <f t="shared" si="3"/>
        <v>1.1000000000000001</v>
      </c>
    </row>
    <row r="9" spans="1:15">
      <c r="A9" s="23" t="s">
        <v>60</v>
      </c>
      <c r="B9" s="23">
        <v>1700</v>
      </c>
      <c r="C9" s="25">
        <v>1.040207E-3</v>
      </c>
      <c r="D9" s="24">
        <v>0.74099999999999999</v>
      </c>
      <c r="E9" s="24">
        <v>56.5</v>
      </c>
      <c r="F9" s="24">
        <v>1.8</v>
      </c>
      <c r="G9" s="24">
        <v>0.47799999999999998</v>
      </c>
      <c r="H9" s="23">
        <v>1</v>
      </c>
      <c r="I9" s="26">
        <f t="shared" si="4"/>
        <v>1.8</v>
      </c>
      <c r="J9" s="26">
        <f t="shared" si="5"/>
        <v>0.47799999999999998</v>
      </c>
      <c r="K9" s="24">
        <v>221</v>
      </c>
      <c r="L9" s="23">
        <f t="shared" si="0"/>
        <v>3.6291521971250004E-3</v>
      </c>
      <c r="M9">
        <f t="shared" si="1"/>
        <v>4</v>
      </c>
      <c r="N9">
        <f t="shared" si="2"/>
        <v>0</v>
      </c>
      <c r="O9">
        <f t="shared" si="3"/>
        <v>0</v>
      </c>
    </row>
    <row r="10" spans="1:15">
      <c r="A10" s="23" t="s">
        <v>60</v>
      </c>
      <c r="B10" s="23">
        <v>4340</v>
      </c>
      <c r="C10" s="25">
        <v>1.2888049E-2</v>
      </c>
      <c r="D10" s="24">
        <v>0.41299999999999998</v>
      </c>
      <c r="E10" s="24">
        <v>56.5</v>
      </c>
      <c r="F10" s="24">
        <v>0.7</v>
      </c>
      <c r="G10" s="24">
        <v>0.09</v>
      </c>
      <c r="H10" s="23">
        <v>1</v>
      </c>
      <c r="I10" s="26">
        <f t="shared" si="4"/>
        <v>0.7</v>
      </c>
      <c r="J10" s="26">
        <f t="shared" si="5"/>
        <v>0.09</v>
      </c>
      <c r="K10" s="24">
        <v>168.4</v>
      </c>
      <c r="L10" s="23">
        <f t="shared" si="0"/>
        <v>2.5061348282541668E-2</v>
      </c>
      <c r="M10">
        <f t="shared" si="1"/>
        <v>31</v>
      </c>
      <c r="N10">
        <f t="shared" si="2"/>
        <v>0</v>
      </c>
      <c r="O10">
        <f t="shared" si="3"/>
        <v>0</v>
      </c>
    </row>
    <row r="11" spans="1:15">
      <c r="A11" s="23" t="s">
        <v>60</v>
      </c>
      <c r="B11" s="23">
        <v>1200</v>
      </c>
      <c r="C11" s="25">
        <v>29.028915764000001</v>
      </c>
      <c r="D11" s="24">
        <v>0.30399999999999999</v>
      </c>
      <c r="E11" s="24">
        <v>56.5</v>
      </c>
      <c r="F11" s="24">
        <v>2.23</v>
      </c>
      <c r="G11" s="24">
        <v>0.316</v>
      </c>
      <c r="H11" s="23">
        <v>1</v>
      </c>
      <c r="I11" s="26">
        <f t="shared" si="4"/>
        <v>2.23</v>
      </c>
      <c r="J11" s="26">
        <f t="shared" si="5"/>
        <v>0.316</v>
      </c>
      <c r="K11" s="24">
        <v>212975.1</v>
      </c>
      <c r="L11" s="23">
        <f t="shared" si="0"/>
        <v>41.550054763538661</v>
      </c>
      <c r="M11">
        <f t="shared" si="1"/>
        <v>51251</v>
      </c>
      <c r="N11">
        <f t="shared" si="2"/>
        <v>252</v>
      </c>
      <c r="O11">
        <f t="shared" si="3"/>
        <v>35.700000000000003</v>
      </c>
    </row>
    <row r="12" spans="1:15">
      <c r="A12" s="23" t="s">
        <v>60</v>
      </c>
      <c r="B12" s="23">
        <v>1100</v>
      </c>
      <c r="C12" s="25">
        <v>0.32846955900000002</v>
      </c>
      <c r="D12" s="24">
        <v>0.34200000000000003</v>
      </c>
      <c r="E12" s="24">
        <v>56.5</v>
      </c>
      <c r="F12" s="24">
        <v>1.85</v>
      </c>
      <c r="G12" s="24">
        <v>0.22</v>
      </c>
      <c r="H12" s="23">
        <v>1</v>
      </c>
      <c r="I12" s="26">
        <f t="shared" si="4"/>
        <v>1.85</v>
      </c>
      <c r="J12" s="26">
        <f t="shared" si="5"/>
        <v>0.22</v>
      </c>
      <c r="K12" s="24">
        <v>680.8</v>
      </c>
      <c r="L12" s="23">
        <f t="shared" si="0"/>
        <v>0.52891810737975009</v>
      </c>
      <c r="M12">
        <f t="shared" si="1"/>
        <v>652</v>
      </c>
      <c r="N12">
        <f t="shared" si="2"/>
        <v>3</v>
      </c>
      <c r="O12">
        <f t="shared" si="3"/>
        <v>0.3</v>
      </c>
    </row>
    <row r="13" spans="1:15">
      <c r="A13" s="23" t="s">
        <v>60</v>
      </c>
      <c r="B13" s="23">
        <v>1200</v>
      </c>
      <c r="C13" s="25">
        <v>0.11860285700000001</v>
      </c>
      <c r="D13" s="24">
        <v>0.30399999999999999</v>
      </c>
      <c r="E13" s="24">
        <v>56.5</v>
      </c>
      <c r="F13" s="24">
        <v>2.23</v>
      </c>
      <c r="G13" s="24">
        <v>0.316</v>
      </c>
      <c r="H13" s="23">
        <v>0</v>
      </c>
      <c r="I13" s="26">
        <f>F13*0.7</f>
        <v>1.5609999999999999</v>
      </c>
      <c r="J13" s="26">
        <f>G13*0.5</f>
        <v>0.158</v>
      </c>
      <c r="K13" s="24">
        <v>152.19999999999999</v>
      </c>
      <c r="L13" s="23">
        <f t="shared" si="0"/>
        <v>0.16976022265266666</v>
      </c>
      <c r="M13">
        <f t="shared" si="1"/>
        <v>209</v>
      </c>
      <c r="N13">
        <f t="shared" si="2"/>
        <v>1</v>
      </c>
      <c r="O13">
        <f t="shared" si="3"/>
        <v>0.1</v>
      </c>
    </row>
    <row r="14" spans="1:15">
      <c r="A14" s="23" t="s">
        <v>60</v>
      </c>
      <c r="B14" s="23">
        <v>1200</v>
      </c>
      <c r="C14" s="25">
        <v>7.9880169000000001E-2</v>
      </c>
      <c r="D14" s="24">
        <v>0.30399999999999999</v>
      </c>
      <c r="E14" s="24">
        <v>56.5</v>
      </c>
      <c r="F14" s="24">
        <v>2.23</v>
      </c>
      <c r="G14" s="24">
        <v>0.316</v>
      </c>
      <c r="H14" s="23">
        <v>0</v>
      </c>
      <c r="I14" s="26">
        <f>F14*0.7</f>
        <v>1.5609999999999999</v>
      </c>
      <c r="J14" s="26">
        <f>G14*0.5</f>
        <v>0.158</v>
      </c>
      <c r="K14" s="24">
        <v>102.5</v>
      </c>
      <c r="L14" s="23">
        <f t="shared" si="0"/>
        <v>0.114335148562</v>
      </c>
      <c r="M14">
        <f t="shared" si="1"/>
        <v>141</v>
      </c>
      <c r="N14">
        <f t="shared" si="2"/>
        <v>0</v>
      </c>
      <c r="O14">
        <f t="shared" si="3"/>
        <v>0</v>
      </c>
    </row>
    <row r="15" spans="1:15">
      <c r="A15" s="23" t="s">
        <v>60</v>
      </c>
      <c r="B15" s="23">
        <v>1200</v>
      </c>
      <c r="C15" s="25">
        <v>7.9071350049999998</v>
      </c>
      <c r="D15" s="24">
        <v>0.30399999999999999</v>
      </c>
      <c r="E15" s="24">
        <v>56.5</v>
      </c>
      <c r="F15" s="24">
        <v>2.23</v>
      </c>
      <c r="G15" s="24">
        <v>0.316</v>
      </c>
      <c r="H15" s="23">
        <v>1</v>
      </c>
      <c r="I15" s="26">
        <f t="shared" ref="I15:I16" si="6">F15</f>
        <v>2.23</v>
      </c>
      <c r="J15" s="26">
        <f t="shared" ref="J15:J16" si="7">G15</f>
        <v>0.316</v>
      </c>
      <c r="K15" s="24">
        <v>10188.799999999999</v>
      </c>
      <c r="L15" s="23">
        <f t="shared" si="0"/>
        <v>11.317745903823331</v>
      </c>
      <c r="M15">
        <f t="shared" si="1"/>
        <v>13960</v>
      </c>
      <c r="N15">
        <f t="shared" si="2"/>
        <v>69</v>
      </c>
      <c r="O15">
        <f t="shared" si="3"/>
        <v>9.6999999999999993</v>
      </c>
    </row>
    <row r="16" spans="1:15">
      <c r="A16" s="23" t="s">
        <v>60</v>
      </c>
      <c r="B16" s="23">
        <v>2110</v>
      </c>
      <c r="C16" s="25">
        <v>2.7508759000000001E-2</v>
      </c>
      <c r="D16" s="24">
        <v>0.40500000000000003</v>
      </c>
      <c r="E16" s="24">
        <v>56.5</v>
      </c>
      <c r="F16" s="24">
        <v>2.7</v>
      </c>
      <c r="G16" s="24">
        <v>0.57599999999999996</v>
      </c>
      <c r="H16" s="23">
        <v>1</v>
      </c>
      <c r="I16" s="26">
        <f t="shared" si="6"/>
        <v>2.7</v>
      </c>
      <c r="J16" s="26">
        <f t="shared" si="7"/>
        <v>0.57599999999999996</v>
      </c>
      <c r="K16" s="24">
        <v>47</v>
      </c>
      <c r="L16" s="23">
        <f t="shared" si="0"/>
        <v>5.2455764818125E-2</v>
      </c>
      <c r="M16">
        <f t="shared" si="1"/>
        <v>65</v>
      </c>
      <c r="N16">
        <f t="shared" si="2"/>
        <v>0</v>
      </c>
      <c r="O16">
        <f t="shared" si="3"/>
        <v>0.1</v>
      </c>
    </row>
    <row r="17" spans="1:15">
      <c r="A17" s="23" t="s">
        <v>60</v>
      </c>
      <c r="B17" s="23">
        <v>1200</v>
      </c>
      <c r="C17" s="25">
        <v>0.19021674199999999</v>
      </c>
      <c r="D17" s="24">
        <v>0.30399999999999999</v>
      </c>
      <c r="E17" s="24">
        <v>56.5</v>
      </c>
      <c r="F17" s="24">
        <v>2.23</v>
      </c>
      <c r="G17" s="24">
        <v>0.316</v>
      </c>
      <c r="H17" s="23">
        <v>0</v>
      </c>
      <c r="I17" s="26">
        <f>F17*0.7</f>
        <v>1.5609999999999999</v>
      </c>
      <c r="J17" s="26">
        <f>G17*0.5</f>
        <v>0.158</v>
      </c>
      <c r="K17" s="24">
        <v>244.1</v>
      </c>
      <c r="L17" s="23">
        <f t="shared" si="0"/>
        <v>0.27226356338266661</v>
      </c>
      <c r="M17">
        <f t="shared" si="1"/>
        <v>336</v>
      </c>
      <c r="N17">
        <f t="shared" si="2"/>
        <v>1</v>
      </c>
      <c r="O17">
        <f t="shared" si="3"/>
        <v>0.1</v>
      </c>
    </row>
    <row r="18" spans="1:15">
      <c r="A18" s="23" t="s">
        <v>60</v>
      </c>
      <c r="B18" s="23">
        <v>1200</v>
      </c>
      <c r="C18" s="25">
        <v>0.31074736200000003</v>
      </c>
      <c r="D18" s="24">
        <v>0.30399999999999999</v>
      </c>
      <c r="E18" s="24">
        <v>56.5</v>
      </c>
      <c r="F18" s="24">
        <v>2.23</v>
      </c>
      <c r="G18" s="24">
        <v>0.316</v>
      </c>
      <c r="H18" s="23">
        <v>1</v>
      </c>
      <c r="I18" s="26">
        <f t="shared" ref="I18:I19" si="8">F18</f>
        <v>2.23</v>
      </c>
      <c r="J18" s="26">
        <f t="shared" ref="J18:J19" si="9">G18</f>
        <v>0.316</v>
      </c>
      <c r="K18" s="24">
        <v>526.9</v>
      </c>
      <c r="L18" s="23">
        <f t="shared" si="0"/>
        <v>0.44478305747599994</v>
      </c>
      <c r="M18">
        <f t="shared" si="1"/>
        <v>549</v>
      </c>
      <c r="N18">
        <f t="shared" si="2"/>
        <v>3</v>
      </c>
      <c r="O18">
        <f t="shared" si="3"/>
        <v>0.4</v>
      </c>
    </row>
    <row r="19" spans="1:15">
      <c r="A19" s="23" t="s">
        <v>60</v>
      </c>
      <c r="B19" s="23">
        <v>3200</v>
      </c>
      <c r="C19" s="25">
        <v>1.561846235</v>
      </c>
      <c r="D19" s="24">
        <v>0.4</v>
      </c>
      <c r="E19" s="24">
        <v>56.5</v>
      </c>
      <c r="F19" s="24">
        <v>1.2</v>
      </c>
      <c r="G19" s="24">
        <v>6.4000000000000001E-2</v>
      </c>
      <c r="H19" s="23">
        <v>1</v>
      </c>
      <c r="I19" s="26">
        <f t="shared" si="8"/>
        <v>1.2</v>
      </c>
      <c r="J19" s="26">
        <f t="shared" si="9"/>
        <v>6.4000000000000001E-2</v>
      </c>
      <c r="K19" s="24">
        <v>37444.300000000003</v>
      </c>
      <c r="L19" s="23">
        <f t="shared" si="0"/>
        <v>2.9414770759166671</v>
      </c>
      <c r="M19">
        <f t="shared" si="1"/>
        <v>3628</v>
      </c>
      <c r="N19">
        <f t="shared" si="2"/>
        <v>10</v>
      </c>
      <c r="O19">
        <f t="shared" si="3"/>
        <v>0.5</v>
      </c>
    </row>
    <row r="20" spans="1:15">
      <c r="A20" s="23" t="s">
        <v>60</v>
      </c>
      <c r="B20" s="23">
        <v>1200</v>
      </c>
      <c r="C20" s="25">
        <v>0.18806715700000001</v>
      </c>
      <c r="D20" s="24">
        <v>0.30399999999999999</v>
      </c>
      <c r="E20" s="24">
        <v>56.5</v>
      </c>
      <c r="F20" s="24">
        <v>2.23</v>
      </c>
      <c r="G20" s="24">
        <v>0.316</v>
      </c>
      <c r="H20" s="23">
        <v>0</v>
      </c>
      <c r="I20" s="26">
        <f>F20*0.7</f>
        <v>1.5609999999999999</v>
      </c>
      <c r="J20" s="26">
        <f>G20*0.5</f>
        <v>0.158</v>
      </c>
      <c r="K20" s="24">
        <v>334.9</v>
      </c>
      <c r="L20" s="23">
        <f t="shared" si="0"/>
        <v>0.26918679071933332</v>
      </c>
      <c r="M20">
        <f t="shared" si="1"/>
        <v>332</v>
      </c>
      <c r="N20">
        <f t="shared" si="2"/>
        <v>1</v>
      </c>
      <c r="O20">
        <f t="shared" si="3"/>
        <v>0.1</v>
      </c>
    </row>
    <row r="21" spans="1:15">
      <c r="A21" s="23" t="s">
        <v>60</v>
      </c>
      <c r="B21" s="23">
        <v>2110</v>
      </c>
      <c r="C21" s="25">
        <v>0.36112912400000002</v>
      </c>
      <c r="D21" s="24">
        <v>0.40500000000000003</v>
      </c>
      <c r="E21" s="24">
        <v>56.5</v>
      </c>
      <c r="F21" s="24">
        <v>2.7</v>
      </c>
      <c r="G21" s="24">
        <v>0.57599999999999996</v>
      </c>
      <c r="H21" s="23">
        <v>1</v>
      </c>
      <c r="I21" s="26">
        <f t="shared" ref="I21:I32" si="10">F21</f>
        <v>2.7</v>
      </c>
      <c r="J21" s="26">
        <f t="shared" ref="J21:J32" si="11">G21</f>
        <v>0.57599999999999996</v>
      </c>
      <c r="K21" s="24">
        <v>617.4</v>
      </c>
      <c r="L21" s="23">
        <f t="shared" si="0"/>
        <v>0.68862809832750005</v>
      </c>
      <c r="M21">
        <f t="shared" si="1"/>
        <v>849</v>
      </c>
      <c r="N21">
        <f t="shared" si="2"/>
        <v>5</v>
      </c>
      <c r="O21">
        <f t="shared" si="3"/>
        <v>1.1000000000000001</v>
      </c>
    </row>
    <row r="22" spans="1:15">
      <c r="A22" s="23" t="s">
        <v>60</v>
      </c>
      <c r="B22" s="23">
        <v>4340</v>
      </c>
      <c r="C22" s="25">
        <v>2.1755972880000001</v>
      </c>
      <c r="D22" s="24">
        <v>0.41299999999999998</v>
      </c>
      <c r="E22" s="24">
        <v>56.5</v>
      </c>
      <c r="F22" s="24">
        <v>0.7</v>
      </c>
      <c r="G22" s="24">
        <v>0.09</v>
      </c>
      <c r="H22" s="23">
        <v>1</v>
      </c>
      <c r="I22" s="26">
        <f t="shared" si="10"/>
        <v>0.7</v>
      </c>
      <c r="J22" s="26">
        <f t="shared" si="11"/>
        <v>0.09</v>
      </c>
      <c r="K22" s="24">
        <v>4083.4</v>
      </c>
      <c r="L22" s="23">
        <f t="shared" si="0"/>
        <v>4.2305395764029994</v>
      </c>
      <c r="M22">
        <f t="shared" si="1"/>
        <v>5218</v>
      </c>
      <c r="N22">
        <f t="shared" si="2"/>
        <v>8</v>
      </c>
      <c r="O22">
        <f t="shared" si="3"/>
        <v>1</v>
      </c>
    </row>
    <row r="23" spans="1:15">
      <c r="A23" s="23" t="s">
        <v>60</v>
      </c>
      <c r="B23" s="23">
        <v>2110</v>
      </c>
      <c r="C23" s="25">
        <v>0.232708579</v>
      </c>
      <c r="D23" s="24">
        <v>0.40500000000000003</v>
      </c>
      <c r="E23" s="24">
        <v>56.5</v>
      </c>
      <c r="F23" s="24">
        <v>2.7</v>
      </c>
      <c r="G23" s="24">
        <v>0.57599999999999996</v>
      </c>
      <c r="H23" s="23">
        <v>1</v>
      </c>
      <c r="I23" s="26">
        <f t="shared" si="10"/>
        <v>2.7</v>
      </c>
      <c r="J23" s="26">
        <f t="shared" si="11"/>
        <v>0.57599999999999996</v>
      </c>
      <c r="K23" s="24">
        <v>445.6</v>
      </c>
      <c r="L23" s="23">
        <f t="shared" si="0"/>
        <v>0.44374617158062502</v>
      </c>
      <c r="M23">
        <f t="shared" si="1"/>
        <v>547</v>
      </c>
      <c r="N23">
        <f t="shared" si="2"/>
        <v>3</v>
      </c>
      <c r="O23">
        <f t="shared" si="3"/>
        <v>0.7</v>
      </c>
    </row>
    <row r="24" spans="1:15">
      <c r="A24" s="23" t="s">
        <v>60</v>
      </c>
      <c r="B24" s="23">
        <v>2110</v>
      </c>
      <c r="C24" s="25">
        <v>1.316269372</v>
      </c>
      <c r="D24" s="24">
        <v>0.40500000000000003</v>
      </c>
      <c r="E24" s="24">
        <v>56.5</v>
      </c>
      <c r="F24" s="24">
        <v>2.7</v>
      </c>
      <c r="G24" s="24">
        <v>0.57599999999999996</v>
      </c>
      <c r="H24" s="23">
        <v>1</v>
      </c>
      <c r="I24" s="26">
        <f t="shared" si="10"/>
        <v>2.7</v>
      </c>
      <c r="J24" s="26">
        <f t="shared" si="11"/>
        <v>0.57599999999999996</v>
      </c>
      <c r="K24" s="24">
        <v>2498.6</v>
      </c>
      <c r="L24" s="23">
        <f t="shared" si="0"/>
        <v>2.5099611587325001</v>
      </c>
      <c r="M24">
        <f t="shared" si="1"/>
        <v>3096</v>
      </c>
      <c r="N24">
        <f t="shared" si="2"/>
        <v>18</v>
      </c>
      <c r="O24">
        <f t="shared" si="3"/>
        <v>3.9</v>
      </c>
    </row>
    <row r="25" spans="1:15">
      <c r="A25" s="23" t="s">
        <v>60</v>
      </c>
      <c r="B25" s="23">
        <v>4340</v>
      </c>
      <c r="C25" s="25">
        <v>1.5282746999999999E-2</v>
      </c>
      <c r="D25" s="24">
        <v>0.41299999999999998</v>
      </c>
      <c r="E25" s="24">
        <v>56.5</v>
      </c>
      <c r="F25" s="24">
        <v>0.7</v>
      </c>
      <c r="G25" s="24">
        <v>0.09</v>
      </c>
      <c r="H25" s="23">
        <v>1</v>
      </c>
      <c r="I25" s="26">
        <f t="shared" si="10"/>
        <v>0.7</v>
      </c>
      <c r="J25" s="26">
        <f t="shared" si="11"/>
        <v>0.09</v>
      </c>
      <c r="K25" s="24">
        <v>26.6</v>
      </c>
      <c r="L25" s="23">
        <f t="shared" si="0"/>
        <v>2.9717938322624995E-2</v>
      </c>
      <c r="M25">
        <f t="shared" si="1"/>
        <v>37</v>
      </c>
      <c r="N25">
        <f t="shared" si="2"/>
        <v>0</v>
      </c>
      <c r="O25">
        <f t="shared" si="3"/>
        <v>0</v>
      </c>
    </row>
    <row r="26" spans="1:15">
      <c r="A26" s="23" t="s">
        <v>60</v>
      </c>
      <c r="B26" s="23">
        <v>2110</v>
      </c>
      <c r="C26" s="25">
        <v>9.0320468000000001E-2</v>
      </c>
      <c r="D26" s="24">
        <v>0.40500000000000003</v>
      </c>
      <c r="E26" s="24">
        <v>56.5</v>
      </c>
      <c r="F26" s="24">
        <v>2.7</v>
      </c>
      <c r="G26" s="24">
        <v>0.57599999999999996</v>
      </c>
      <c r="H26" s="23">
        <v>1</v>
      </c>
      <c r="I26" s="26">
        <f t="shared" si="10"/>
        <v>2.7</v>
      </c>
      <c r="J26" s="26">
        <f t="shared" si="11"/>
        <v>0.57599999999999996</v>
      </c>
      <c r="K26" s="24">
        <v>154.4</v>
      </c>
      <c r="L26" s="23">
        <f t="shared" si="0"/>
        <v>0.17222984241750003</v>
      </c>
      <c r="M26">
        <f t="shared" si="1"/>
        <v>212</v>
      </c>
      <c r="N26">
        <f t="shared" si="2"/>
        <v>1</v>
      </c>
      <c r="O26">
        <f t="shared" si="3"/>
        <v>0.3</v>
      </c>
    </row>
    <row r="27" spans="1:15">
      <c r="A27" s="23" t="s">
        <v>60</v>
      </c>
      <c r="B27" s="23">
        <v>2110</v>
      </c>
      <c r="C27" s="25">
        <v>0.92675054000000001</v>
      </c>
      <c r="D27" s="24">
        <v>0.40500000000000003</v>
      </c>
      <c r="E27" s="24">
        <v>56.5</v>
      </c>
      <c r="F27" s="24">
        <v>2.7</v>
      </c>
      <c r="G27" s="24">
        <v>0.57599999999999996</v>
      </c>
      <c r="H27" s="23">
        <v>1</v>
      </c>
      <c r="I27" s="26">
        <f t="shared" si="10"/>
        <v>2.7</v>
      </c>
      <c r="J27" s="26">
        <f t="shared" si="11"/>
        <v>0.57599999999999996</v>
      </c>
      <c r="K27" s="24">
        <v>1584.4</v>
      </c>
      <c r="L27" s="23">
        <f t="shared" si="0"/>
        <v>1.7671974359625</v>
      </c>
      <c r="M27">
        <f t="shared" si="1"/>
        <v>2180</v>
      </c>
      <c r="N27">
        <f t="shared" si="2"/>
        <v>13</v>
      </c>
      <c r="O27">
        <f t="shared" si="3"/>
        <v>2.8</v>
      </c>
    </row>
    <row r="28" spans="1:15">
      <c r="A28" s="23" t="s">
        <v>60</v>
      </c>
      <c r="B28" s="23">
        <v>1700</v>
      </c>
      <c r="C28" s="25">
        <v>0.79626953</v>
      </c>
      <c r="D28" s="24">
        <v>0.74099999999999999</v>
      </c>
      <c r="E28" s="24">
        <v>56.5</v>
      </c>
      <c r="F28" s="24">
        <v>1.8</v>
      </c>
      <c r="G28" s="24">
        <v>0.47799999999999998</v>
      </c>
      <c r="H28" s="23">
        <v>1</v>
      </c>
      <c r="I28" s="26">
        <f t="shared" si="10"/>
        <v>1.8</v>
      </c>
      <c r="J28" s="26">
        <f t="shared" si="11"/>
        <v>0.47799999999999998</v>
      </c>
      <c r="K28" s="24">
        <v>2490.8000000000002</v>
      </c>
      <c r="L28" s="23">
        <f t="shared" si="0"/>
        <v>2.7780848564787504</v>
      </c>
      <c r="M28">
        <f t="shared" si="1"/>
        <v>3427</v>
      </c>
      <c r="N28">
        <f t="shared" si="2"/>
        <v>14</v>
      </c>
      <c r="O28">
        <f t="shared" si="3"/>
        <v>3.6</v>
      </c>
    </row>
    <row r="29" spans="1:15">
      <c r="A29" s="23" t="s">
        <v>60</v>
      </c>
      <c r="B29" s="23">
        <v>2110</v>
      </c>
      <c r="C29" s="25">
        <v>9.2803482000000007E-2</v>
      </c>
      <c r="D29" s="24">
        <v>0.40500000000000003</v>
      </c>
      <c r="E29" s="24">
        <v>56.5</v>
      </c>
      <c r="F29" s="24">
        <v>2.7</v>
      </c>
      <c r="G29" s="24">
        <v>0.57599999999999996</v>
      </c>
      <c r="H29" s="23">
        <v>1</v>
      </c>
      <c r="I29" s="26">
        <f t="shared" si="10"/>
        <v>2.7</v>
      </c>
      <c r="J29" s="26">
        <f t="shared" si="11"/>
        <v>0.57599999999999996</v>
      </c>
      <c r="K29" s="24">
        <v>158.69999999999999</v>
      </c>
      <c r="L29" s="23">
        <f t="shared" si="0"/>
        <v>0.17696463973875001</v>
      </c>
      <c r="M29">
        <f t="shared" si="1"/>
        <v>218</v>
      </c>
      <c r="N29">
        <f t="shared" si="2"/>
        <v>1</v>
      </c>
      <c r="O29">
        <f t="shared" si="3"/>
        <v>0.3</v>
      </c>
    </row>
    <row r="30" spans="1:15">
      <c r="A30" s="23" t="s">
        <v>60</v>
      </c>
      <c r="B30" s="23">
        <v>4340</v>
      </c>
      <c r="C30" s="25">
        <v>0.86445446500000001</v>
      </c>
      <c r="D30" s="24">
        <v>0.41299999999999998</v>
      </c>
      <c r="E30" s="24">
        <v>56.5</v>
      </c>
      <c r="F30" s="24">
        <v>0.7</v>
      </c>
      <c r="G30" s="24">
        <v>0.09</v>
      </c>
      <c r="H30" s="23">
        <v>1</v>
      </c>
      <c r="I30" s="26">
        <f t="shared" si="10"/>
        <v>0.7</v>
      </c>
      <c r="J30" s="26">
        <f t="shared" si="11"/>
        <v>0.09</v>
      </c>
      <c r="K30" s="24">
        <v>2353.5</v>
      </c>
      <c r="L30" s="23">
        <f t="shared" si="0"/>
        <v>1.6809677261285414</v>
      </c>
      <c r="M30">
        <f t="shared" si="1"/>
        <v>2073</v>
      </c>
      <c r="N30">
        <f t="shared" si="2"/>
        <v>3</v>
      </c>
      <c r="O30">
        <f t="shared" si="3"/>
        <v>0.4</v>
      </c>
    </row>
    <row r="31" spans="1:15">
      <c r="A31" s="23" t="s">
        <v>60</v>
      </c>
      <c r="B31" s="23">
        <v>2110</v>
      </c>
      <c r="C31" s="25">
        <v>5.5254916000000001E-2</v>
      </c>
      <c r="D31" s="24">
        <v>0.40500000000000003</v>
      </c>
      <c r="E31" s="24">
        <v>56.5</v>
      </c>
      <c r="F31" s="24">
        <v>2.7</v>
      </c>
      <c r="G31" s="24">
        <v>0.57599999999999996</v>
      </c>
      <c r="H31" s="23">
        <v>1</v>
      </c>
      <c r="I31" s="26">
        <f t="shared" si="10"/>
        <v>2.7</v>
      </c>
      <c r="J31" s="26">
        <f t="shared" si="11"/>
        <v>0.57599999999999996</v>
      </c>
      <c r="K31" s="24">
        <v>94.5</v>
      </c>
      <c r="L31" s="23">
        <f t="shared" si="0"/>
        <v>0.10536421794750001</v>
      </c>
      <c r="M31">
        <f t="shared" si="1"/>
        <v>130</v>
      </c>
      <c r="N31">
        <f t="shared" si="2"/>
        <v>1</v>
      </c>
      <c r="O31">
        <f t="shared" si="3"/>
        <v>0.2</v>
      </c>
    </row>
    <row r="32" spans="1:15">
      <c r="A32" s="23" t="s">
        <v>60</v>
      </c>
      <c r="B32" s="23">
        <v>4370</v>
      </c>
      <c r="C32" s="25">
        <v>0.50290449999999998</v>
      </c>
      <c r="D32" s="24">
        <v>0.41299999999999998</v>
      </c>
      <c r="E32" s="24">
        <v>56.5</v>
      </c>
      <c r="F32" s="24">
        <v>0.7</v>
      </c>
      <c r="G32" s="24">
        <v>0.09</v>
      </c>
      <c r="H32" s="23">
        <v>1</v>
      </c>
      <c r="I32" s="26">
        <f t="shared" si="10"/>
        <v>0.7</v>
      </c>
      <c r="J32" s="26">
        <f t="shared" si="11"/>
        <v>0.09</v>
      </c>
      <c r="K32" s="24">
        <v>876.8</v>
      </c>
      <c r="L32" s="23">
        <f t="shared" si="0"/>
        <v>0.97791875460416655</v>
      </c>
      <c r="M32">
        <f t="shared" si="1"/>
        <v>1206</v>
      </c>
      <c r="N32">
        <f t="shared" si="2"/>
        <v>2</v>
      </c>
      <c r="O32">
        <f t="shared" si="3"/>
        <v>0.2</v>
      </c>
    </row>
    <row r="33" spans="1:15">
      <c r="A33" s="23" t="s">
        <v>60</v>
      </c>
      <c r="B33" s="23">
        <v>1200</v>
      </c>
      <c r="C33" s="25">
        <v>0.41442246199999999</v>
      </c>
      <c r="D33" s="24">
        <v>0.30399999999999999</v>
      </c>
      <c r="E33" s="24">
        <v>56.5</v>
      </c>
      <c r="F33" s="24">
        <v>2.23</v>
      </c>
      <c r="G33" s="24">
        <v>0.316</v>
      </c>
      <c r="H33" s="23">
        <v>0</v>
      </c>
      <c r="I33" s="26">
        <f>F33*0.7</f>
        <v>1.5609999999999999</v>
      </c>
      <c r="J33" s="26">
        <f>G33*0.5</f>
        <v>0.158</v>
      </c>
      <c r="K33" s="24">
        <v>531.79999999999995</v>
      </c>
      <c r="L33" s="23">
        <f t="shared" si="0"/>
        <v>0.59317668394266654</v>
      </c>
      <c r="M33">
        <f t="shared" si="1"/>
        <v>732</v>
      </c>
      <c r="N33">
        <f t="shared" si="2"/>
        <v>3</v>
      </c>
      <c r="O33">
        <f t="shared" si="3"/>
        <v>0.3</v>
      </c>
    </row>
    <row r="34" spans="1:15">
      <c r="A34" s="23" t="s">
        <v>60</v>
      </c>
      <c r="B34" s="23">
        <v>4370</v>
      </c>
      <c r="C34" s="25">
        <v>5.9533086999999998E-2</v>
      </c>
      <c r="D34" s="24">
        <v>0.41299999999999998</v>
      </c>
      <c r="E34" s="24">
        <v>56.5</v>
      </c>
      <c r="F34" s="24">
        <v>0.7</v>
      </c>
      <c r="G34" s="24">
        <v>0.09</v>
      </c>
      <c r="H34" s="23">
        <v>1</v>
      </c>
      <c r="I34" s="26">
        <f t="shared" ref="I34:I38" si="12">F34</f>
        <v>0.7</v>
      </c>
      <c r="J34" s="26">
        <f t="shared" ref="J34:J38" si="13">G34</f>
        <v>0.09</v>
      </c>
      <c r="K34" s="24">
        <v>103.8</v>
      </c>
      <c r="L34" s="23">
        <f t="shared" si="0"/>
        <v>0.11576456821679165</v>
      </c>
      <c r="M34">
        <f t="shared" si="1"/>
        <v>143</v>
      </c>
      <c r="N34">
        <f t="shared" si="2"/>
        <v>0</v>
      </c>
      <c r="O34">
        <f t="shared" si="3"/>
        <v>0</v>
      </c>
    </row>
    <row r="35" spans="1:15">
      <c r="A35" s="23" t="s">
        <v>60</v>
      </c>
      <c r="B35" s="23">
        <v>3200</v>
      </c>
      <c r="C35" s="25">
        <v>8.3622903999999998E-2</v>
      </c>
      <c r="D35" s="24">
        <v>0.4</v>
      </c>
      <c r="E35" s="24">
        <v>56.5</v>
      </c>
      <c r="F35" s="24">
        <v>1.2</v>
      </c>
      <c r="G35" s="24">
        <v>6.4000000000000001E-2</v>
      </c>
      <c r="H35" s="23">
        <v>1</v>
      </c>
      <c r="I35" s="26">
        <f t="shared" si="12"/>
        <v>1.2</v>
      </c>
      <c r="J35" s="26">
        <f t="shared" si="13"/>
        <v>6.4000000000000001E-2</v>
      </c>
      <c r="K35" s="24">
        <v>674.2</v>
      </c>
      <c r="L35" s="23">
        <f t="shared" si="0"/>
        <v>0.15748980253333333</v>
      </c>
      <c r="M35">
        <f t="shared" si="1"/>
        <v>194</v>
      </c>
      <c r="N35">
        <f t="shared" si="2"/>
        <v>1</v>
      </c>
      <c r="O35">
        <f t="shared" si="3"/>
        <v>0</v>
      </c>
    </row>
    <row r="36" spans="1:15">
      <c r="A36" s="23" t="s">
        <v>60</v>
      </c>
      <c r="B36" s="23">
        <v>4370</v>
      </c>
      <c r="C36" s="25">
        <v>1.9874176E-2</v>
      </c>
      <c r="D36" s="24">
        <v>0.41299999999999998</v>
      </c>
      <c r="E36" s="24">
        <v>56.5</v>
      </c>
      <c r="F36" s="24">
        <v>0.7</v>
      </c>
      <c r="G36" s="24">
        <v>0.09</v>
      </c>
      <c r="H36" s="23">
        <v>1</v>
      </c>
      <c r="I36" s="26">
        <f t="shared" si="12"/>
        <v>0.7</v>
      </c>
      <c r="J36" s="26">
        <f t="shared" si="13"/>
        <v>0.09</v>
      </c>
      <c r="K36" s="24">
        <v>34.6</v>
      </c>
      <c r="L36" s="23">
        <f t="shared" si="0"/>
        <v>3.8646163322666661E-2</v>
      </c>
      <c r="M36">
        <f t="shared" si="1"/>
        <v>48</v>
      </c>
      <c r="N36">
        <f t="shared" si="2"/>
        <v>0</v>
      </c>
      <c r="O36">
        <f t="shared" si="3"/>
        <v>0</v>
      </c>
    </row>
    <row r="37" spans="1:15">
      <c r="A37" s="23" t="s">
        <v>60</v>
      </c>
      <c r="B37" s="23">
        <v>4370</v>
      </c>
      <c r="C37" s="25">
        <v>7.6946307000000005E-2</v>
      </c>
      <c r="D37" s="24">
        <v>0.41299999999999998</v>
      </c>
      <c r="E37" s="24">
        <v>56.5</v>
      </c>
      <c r="F37" s="24">
        <v>0.7</v>
      </c>
      <c r="G37" s="24">
        <v>0.09</v>
      </c>
      <c r="H37" s="23">
        <v>1</v>
      </c>
      <c r="I37" s="26">
        <f t="shared" si="12"/>
        <v>0.7</v>
      </c>
      <c r="J37" s="26">
        <f t="shared" si="13"/>
        <v>0.09</v>
      </c>
      <c r="K37" s="24">
        <v>134.19999999999999</v>
      </c>
      <c r="L37" s="23">
        <f t="shared" si="0"/>
        <v>0.149625300057625</v>
      </c>
      <c r="M37">
        <f t="shared" si="1"/>
        <v>185</v>
      </c>
      <c r="N37">
        <f t="shared" si="2"/>
        <v>0</v>
      </c>
      <c r="O37">
        <f t="shared" si="3"/>
        <v>0</v>
      </c>
    </row>
    <row r="38" spans="1:15">
      <c r="A38" s="23" t="s">
        <v>60</v>
      </c>
      <c r="B38" s="23">
        <v>4340</v>
      </c>
      <c r="C38" s="25">
        <v>1.8866485999999998E-2</v>
      </c>
      <c r="D38" s="24">
        <v>0.41299999999999998</v>
      </c>
      <c r="E38" s="24">
        <v>56.5</v>
      </c>
      <c r="F38" s="24">
        <v>0.7</v>
      </c>
      <c r="G38" s="24">
        <v>0.09</v>
      </c>
      <c r="H38" s="23">
        <v>1</v>
      </c>
      <c r="I38" s="26">
        <f t="shared" si="12"/>
        <v>0.7</v>
      </c>
      <c r="J38" s="26">
        <f t="shared" si="13"/>
        <v>0.09</v>
      </c>
      <c r="K38" s="24">
        <v>142.5</v>
      </c>
      <c r="L38" s="23">
        <f t="shared" si="0"/>
        <v>3.6686668130583328E-2</v>
      </c>
      <c r="M38">
        <f t="shared" si="1"/>
        <v>45</v>
      </c>
      <c r="N38">
        <f t="shared" si="2"/>
        <v>0</v>
      </c>
      <c r="O38">
        <f t="shared" si="3"/>
        <v>0</v>
      </c>
    </row>
    <row r="39" spans="1:15">
      <c r="A39" s="23" t="s">
        <v>60</v>
      </c>
      <c r="B39" s="23">
        <v>1200</v>
      </c>
      <c r="C39" s="25">
        <v>2.069371E-3</v>
      </c>
      <c r="D39" s="24">
        <v>0.30399999999999999</v>
      </c>
      <c r="E39" s="24">
        <v>56.5</v>
      </c>
      <c r="F39" s="24">
        <v>2.23</v>
      </c>
      <c r="G39" s="24">
        <v>0.316</v>
      </c>
      <c r="H39" s="23">
        <v>0</v>
      </c>
      <c r="I39" s="26">
        <f>F39*0.7</f>
        <v>1.5609999999999999</v>
      </c>
      <c r="J39" s="26">
        <f>G39*0.5</f>
        <v>0.158</v>
      </c>
      <c r="K39" s="24">
        <v>117.1</v>
      </c>
      <c r="L39" s="23">
        <f t="shared" si="0"/>
        <v>2.9619596913333331E-3</v>
      </c>
      <c r="M39">
        <f t="shared" si="1"/>
        <v>4</v>
      </c>
      <c r="N39">
        <f t="shared" si="2"/>
        <v>0</v>
      </c>
      <c r="O39">
        <f t="shared" si="3"/>
        <v>0</v>
      </c>
    </row>
    <row r="40" spans="1:15">
      <c r="C40" s="25">
        <f>SUM(C2:C39)</f>
        <v>49.640054933999991</v>
      </c>
      <c r="N40">
        <f>SUM(N2:N39)</f>
        <v>430</v>
      </c>
      <c r="O40">
        <f>SUM(O2:O39)</f>
        <v>64.400000000000006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1"/>
  <sheetViews>
    <sheetView workbookViewId="0">
      <selection activeCell="L1" sqref="L1:O2"/>
    </sheetView>
  </sheetViews>
  <sheetFormatPr defaultRowHeight="12.75"/>
  <cols>
    <col min="1" max="1" width="9.140625" style="23" bestFit="1" customWidth="1"/>
    <col min="2" max="2" width="9.7109375" style="23" customWidth="1"/>
    <col min="3" max="3" width="11.5703125" style="23" bestFit="1" customWidth="1"/>
    <col min="4" max="4" width="13.7109375" style="24" customWidth="1"/>
    <col min="5" max="5" width="14.7109375" style="24" bestFit="1" customWidth="1"/>
    <col min="6" max="7" width="13.7109375" style="24" customWidth="1"/>
    <col min="8" max="8" width="11.7109375" style="23" bestFit="1" customWidth="1"/>
    <col min="9" max="10" width="13.7109375" style="24" customWidth="1"/>
    <col min="11" max="11" width="17.85546875" style="24" bestFit="1" customWidth="1"/>
    <col min="12" max="12" width="13.42578125" customWidth="1"/>
    <col min="13" max="13" width="13.28515625" style="25" customWidth="1"/>
  </cols>
  <sheetData>
    <row r="1" spans="1:15" ht="25.5">
      <c r="A1" s="30" t="s">
        <v>59</v>
      </c>
      <c r="B1" s="23" t="s">
        <v>51</v>
      </c>
      <c r="C1" s="25" t="s">
        <v>58</v>
      </c>
      <c r="D1" s="31" t="s">
        <v>53</v>
      </c>
      <c r="E1" s="24" t="s">
        <v>52</v>
      </c>
      <c r="F1" s="24" t="s">
        <v>54</v>
      </c>
      <c r="G1" s="24" t="s">
        <v>55</v>
      </c>
      <c r="H1" s="23" t="s">
        <v>57</v>
      </c>
      <c r="I1" s="31" t="s">
        <v>61</v>
      </c>
      <c r="J1" s="31" t="s">
        <v>62</v>
      </c>
      <c r="K1" s="24" t="s">
        <v>56</v>
      </c>
      <c r="L1" s="27" t="s">
        <v>63</v>
      </c>
      <c r="M1" s="27" t="s">
        <v>64</v>
      </c>
      <c r="N1" s="27" t="s">
        <v>65</v>
      </c>
      <c r="O1" s="27" t="s">
        <v>66</v>
      </c>
    </row>
    <row r="2" spans="1:15">
      <c r="A2" s="30" t="s">
        <v>60</v>
      </c>
      <c r="B2" s="23">
        <v>4110</v>
      </c>
      <c r="C2" s="25">
        <v>2.4483099999999999E-4</v>
      </c>
      <c r="D2" s="24">
        <v>0.41299999999999998</v>
      </c>
      <c r="E2" s="24">
        <v>56.5</v>
      </c>
      <c r="F2" s="24">
        <v>0.7</v>
      </c>
      <c r="G2" s="24">
        <v>0.09</v>
      </c>
      <c r="H2" s="23">
        <v>1</v>
      </c>
      <c r="I2" s="24">
        <f>F2</f>
        <v>0.7</v>
      </c>
      <c r="J2" s="24">
        <f>G2</f>
        <v>0.09</v>
      </c>
      <c r="K2" s="24">
        <v>276.2</v>
      </c>
      <c r="L2" s="23">
        <f>E2*D2*C2/12</f>
        <v>4.7608408079166664E-4</v>
      </c>
      <c r="M2">
        <f>ROUND(E2*D2*C2*102.79,0)</f>
        <v>1</v>
      </c>
      <c r="N2">
        <f>ROUND(I2*M2*0.002205,0)</f>
        <v>0</v>
      </c>
      <c r="O2">
        <f>ROUND(J2*M2*0.002205,1)</f>
        <v>0</v>
      </c>
    </row>
    <row r="3" spans="1:15">
      <c r="A3" s="30" t="s">
        <v>60</v>
      </c>
      <c r="B3" s="23">
        <v>1920</v>
      </c>
      <c r="C3" s="25">
        <v>7.9103962999999999E-2</v>
      </c>
      <c r="D3" s="24">
        <v>0.193</v>
      </c>
      <c r="E3" s="24">
        <v>56.5</v>
      </c>
      <c r="F3" s="24">
        <v>1.2</v>
      </c>
      <c r="G3" s="24">
        <v>7.5999999999999998E-2</v>
      </c>
      <c r="H3" s="23">
        <v>0</v>
      </c>
      <c r="I3" s="24">
        <f>F3*0.7</f>
        <v>0.84</v>
      </c>
      <c r="J3" s="24">
        <f>G3*0.5</f>
        <v>3.7999999999999999E-2</v>
      </c>
      <c r="K3" s="24">
        <v>74.599999999999994</v>
      </c>
      <c r="L3" s="23">
        <f t="shared" ref="L3:L10" si="0">E3*D3*C3/12</f>
        <v>7.188243037779167E-2</v>
      </c>
      <c r="M3">
        <f t="shared" ref="M3:M10" si="1">ROUND(E3*D3*C3*102.79,0)</f>
        <v>89</v>
      </c>
      <c r="N3">
        <f t="shared" ref="N3:N10" si="2">ROUND(I3*M3*0.002205,0)</f>
        <v>0</v>
      </c>
      <c r="O3">
        <f t="shared" ref="O3:O10" si="3">ROUND(J3*M3*0.002205,1)</f>
        <v>0</v>
      </c>
    </row>
    <row r="4" spans="1:15">
      <c r="A4" s="30" t="s">
        <v>60</v>
      </c>
      <c r="B4" s="23">
        <v>4110</v>
      </c>
      <c r="C4" s="25">
        <v>0.15740122300000001</v>
      </c>
      <c r="D4" s="24">
        <v>0.41299999999999998</v>
      </c>
      <c r="E4" s="24">
        <v>56.5</v>
      </c>
      <c r="F4" s="24">
        <v>0.7</v>
      </c>
      <c r="G4" s="24">
        <v>0.09</v>
      </c>
      <c r="H4" s="23">
        <v>1</v>
      </c>
      <c r="I4" s="24">
        <f t="shared" ref="I4:I7" si="4">F4</f>
        <v>0.7</v>
      </c>
      <c r="J4" s="24">
        <f t="shared" ref="J4:J7" si="5">G4</f>
        <v>0.09</v>
      </c>
      <c r="K4" s="24">
        <v>87686.6</v>
      </c>
      <c r="L4" s="23">
        <f t="shared" si="0"/>
        <v>0.30607323650779167</v>
      </c>
      <c r="M4">
        <f t="shared" si="1"/>
        <v>378</v>
      </c>
      <c r="N4">
        <f t="shared" si="2"/>
        <v>1</v>
      </c>
      <c r="O4">
        <f t="shared" si="3"/>
        <v>0.1</v>
      </c>
    </row>
    <row r="5" spans="1:15">
      <c r="A5" s="30" t="s">
        <v>60</v>
      </c>
      <c r="B5" s="23">
        <v>1920</v>
      </c>
      <c r="C5" s="25">
        <v>4.6141646539999996</v>
      </c>
      <c r="D5" s="24">
        <v>0.193</v>
      </c>
      <c r="E5" s="24">
        <v>56.5</v>
      </c>
      <c r="F5" s="24">
        <v>1.2</v>
      </c>
      <c r="G5" s="24">
        <v>7.5999999999999998E-2</v>
      </c>
      <c r="H5" s="23">
        <v>1</v>
      </c>
      <c r="I5" s="24">
        <f t="shared" si="4"/>
        <v>1.2</v>
      </c>
      <c r="J5" s="24">
        <f t="shared" si="5"/>
        <v>7.5999999999999998E-2</v>
      </c>
      <c r="K5" s="24">
        <v>4182.7</v>
      </c>
      <c r="L5" s="23">
        <f t="shared" si="0"/>
        <v>4.1929298724619164</v>
      </c>
      <c r="M5">
        <f t="shared" si="1"/>
        <v>5172</v>
      </c>
      <c r="N5">
        <f t="shared" si="2"/>
        <v>14</v>
      </c>
      <c r="O5">
        <f t="shared" si="3"/>
        <v>0.9</v>
      </c>
    </row>
    <row r="6" spans="1:15">
      <c r="A6" s="30" t="s">
        <v>60</v>
      </c>
      <c r="B6" s="23">
        <v>1920</v>
      </c>
      <c r="C6" s="25">
        <v>5.2172414920000003</v>
      </c>
      <c r="D6" s="24">
        <v>0.193</v>
      </c>
      <c r="E6" s="24">
        <v>56.5</v>
      </c>
      <c r="F6" s="24">
        <v>1.2</v>
      </c>
      <c r="G6" s="24">
        <v>7.5999999999999998E-2</v>
      </c>
      <c r="H6" s="23">
        <v>1</v>
      </c>
      <c r="I6" s="24">
        <f t="shared" si="4"/>
        <v>1.2</v>
      </c>
      <c r="J6" s="24">
        <f t="shared" si="5"/>
        <v>7.5999999999999998E-2</v>
      </c>
      <c r="K6" s="24">
        <v>4678.3999999999996</v>
      </c>
      <c r="L6" s="23">
        <f t="shared" si="0"/>
        <v>4.7409508207928335</v>
      </c>
      <c r="M6">
        <f t="shared" si="1"/>
        <v>5848</v>
      </c>
      <c r="N6">
        <f t="shared" si="2"/>
        <v>15</v>
      </c>
      <c r="O6">
        <f t="shared" si="3"/>
        <v>1</v>
      </c>
    </row>
    <row r="7" spans="1:15">
      <c r="A7" s="30" t="s">
        <v>60</v>
      </c>
      <c r="B7" s="23">
        <v>1920</v>
      </c>
      <c r="C7" s="25">
        <v>0.89762038600000005</v>
      </c>
      <c r="D7" s="24">
        <v>0.193</v>
      </c>
      <c r="E7" s="24">
        <v>56.5</v>
      </c>
      <c r="F7" s="24">
        <v>1.2</v>
      </c>
      <c r="G7" s="24">
        <v>7.5999999999999998E-2</v>
      </c>
      <c r="H7" s="23">
        <v>1</v>
      </c>
      <c r="I7" s="24">
        <f t="shared" si="4"/>
        <v>1.2</v>
      </c>
      <c r="J7" s="24">
        <f t="shared" si="5"/>
        <v>7.5999999999999998E-2</v>
      </c>
      <c r="K7" s="24">
        <v>977.1</v>
      </c>
      <c r="L7" s="23">
        <f t="shared" si="0"/>
        <v>0.81567512492808347</v>
      </c>
      <c r="M7">
        <f t="shared" si="1"/>
        <v>1006</v>
      </c>
      <c r="N7">
        <f t="shared" si="2"/>
        <v>3</v>
      </c>
      <c r="O7">
        <f t="shared" si="3"/>
        <v>0.2</v>
      </c>
    </row>
    <row r="8" spans="1:15">
      <c r="A8" s="30" t="s">
        <v>60</v>
      </c>
      <c r="B8" s="23">
        <v>1920</v>
      </c>
      <c r="C8" s="25">
        <v>0.40496881400000001</v>
      </c>
      <c r="D8" s="24">
        <v>0.193</v>
      </c>
      <c r="E8" s="24">
        <v>56.5</v>
      </c>
      <c r="F8" s="24">
        <v>1.2</v>
      </c>
      <c r="G8" s="24">
        <v>7.5999999999999998E-2</v>
      </c>
      <c r="H8" s="23">
        <v>0</v>
      </c>
      <c r="I8" s="24">
        <f>F8*0.7</f>
        <v>0.84</v>
      </c>
      <c r="J8" s="24">
        <f>G8*0.5</f>
        <v>3.7999999999999999E-2</v>
      </c>
      <c r="K8" s="24">
        <v>333.9</v>
      </c>
      <c r="L8" s="23">
        <f t="shared" si="0"/>
        <v>0.36799853602191668</v>
      </c>
      <c r="M8">
        <f t="shared" si="1"/>
        <v>454</v>
      </c>
      <c r="N8">
        <f t="shared" si="2"/>
        <v>1</v>
      </c>
      <c r="O8">
        <f t="shared" si="3"/>
        <v>0</v>
      </c>
    </row>
    <row r="9" spans="1:15">
      <c r="A9" s="30" t="s">
        <v>60</v>
      </c>
      <c r="B9" s="23">
        <v>1920</v>
      </c>
      <c r="C9" s="25">
        <v>0.141784623</v>
      </c>
      <c r="D9" s="24">
        <v>0.193</v>
      </c>
      <c r="E9" s="24">
        <v>56.5</v>
      </c>
      <c r="F9" s="24">
        <v>1.2</v>
      </c>
      <c r="G9" s="24">
        <v>7.5999999999999998E-2</v>
      </c>
      <c r="H9" s="23">
        <v>0</v>
      </c>
      <c r="I9" s="24">
        <f>F9*0.7</f>
        <v>0.84</v>
      </c>
      <c r="J9" s="24">
        <f>G9*0.5</f>
        <v>3.7999999999999999E-2</v>
      </c>
      <c r="K9" s="24">
        <v>130.9</v>
      </c>
      <c r="L9" s="23">
        <f t="shared" si="0"/>
        <v>0.128840868458625</v>
      </c>
      <c r="M9">
        <f t="shared" si="1"/>
        <v>159</v>
      </c>
      <c r="N9">
        <f t="shared" si="2"/>
        <v>0</v>
      </c>
      <c r="O9">
        <f t="shared" si="3"/>
        <v>0</v>
      </c>
    </row>
    <row r="10" spans="1:15">
      <c r="A10" s="30" t="s">
        <v>60</v>
      </c>
      <c r="B10" s="23">
        <v>4110</v>
      </c>
      <c r="C10" s="25">
        <v>1.9428994000000002E-2</v>
      </c>
      <c r="D10" s="24">
        <v>0.41299999999999998</v>
      </c>
      <c r="E10" s="24">
        <v>56.5</v>
      </c>
      <c r="F10" s="24">
        <v>0.7</v>
      </c>
      <c r="G10" s="24">
        <v>0.09</v>
      </c>
      <c r="H10" s="23">
        <v>1</v>
      </c>
      <c r="I10" s="24">
        <f>F10</f>
        <v>0.7</v>
      </c>
      <c r="J10" s="24">
        <f>G10</f>
        <v>0.09</v>
      </c>
      <c r="K10" s="24">
        <v>233.4</v>
      </c>
      <c r="L10" s="23">
        <f t="shared" si="0"/>
        <v>3.7780488374416665E-2</v>
      </c>
      <c r="M10">
        <f t="shared" si="1"/>
        <v>47</v>
      </c>
      <c r="N10">
        <f t="shared" si="2"/>
        <v>0</v>
      </c>
      <c r="O10">
        <f t="shared" si="3"/>
        <v>0</v>
      </c>
    </row>
    <row r="11" spans="1:15">
      <c r="C11" s="23">
        <f>SUM(C2:C10)</f>
        <v>11.531958980000001</v>
      </c>
      <c r="N11">
        <f>SUM(N2:N10)</f>
        <v>34</v>
      </c>
      <c r="O11">
        <f>SUM(O2:O10)</f>
        <v>2.2000000000000002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9"/>
  <sheetViews>
    <sheetView topLeftCell="C1" workbookViewId="0">
      <selection activeCell="L1" sqref="L1:O2"/>
    </sheetView>
  </sheetViews>
  <sheetFormatPr defaultRowHeight="12.75"/>
  <cols>
    <col min="1" max="1" width="9.140625" style="23" bestFit="1" customWidth="1"/>
    <col min="2" max="2" width="9.7109375" style="23" customWidth="1"/>
    <col min="3" max="3" width="11.5703125" style="23" bestFit="1" customWidth="1"/>
    <col min="4" max="4" width="13.7109375" style="24" customWidth="1"/>
    <col min="5" max="5" width="14.7109375" style="24" bestFit="1" customWidth="1"/>
    <col min="6" max="7" width="13.7109375" style="24" customWidth="1"/>
    <col min="8" max="8" width="11.7109375" style="23" bestFit="1" customWidth="1"/>
    <col min="9" max="10" width="13.7109375" style="24" customWidth="1"/>
    <col min="11" max="11" width="19.7109375" style="24" customWidth="1"/>
    <col min="12" max="12" width="12.140625" customWidth="1"/>
    <col min="13" max="13" width="14.5703125" style="25" customWidth="1"/>
  </cols>
  <sheetData>
    <row r="1" spans="1:15" ht="25.5">
      <c r="A1" s="30" t="s">
        <v>59</v>
      </c>
      <c r="B1" s="23" t="s">
        <v>51</v>
      </c>
      <c r="C1" s="25" t="s">
        <v>58</v>
      </c>
      <c r="D1" s="24" t="s">
        <v>53</v>
      </c>
      <c r="E1" s="24" t="s">
        <v>52</v>
      </c>
      <c r="F1" s="24" t="s">
        <v>54</v>
      </c>
      <c r="G1" s="24" t="s">
        <v>55</v>
      </c>
      <c r="H1" s="23" t="s">
        <v>57</v>
      </c>
      <c r="I1" s="31" t="s">
        <v>61</v>
      </c>
      <c r="J1" s="31" t="s">
        <v>62</v>
      </c>
      <c r="K1" s="24" t="s">
        <v>56</v>
      </c>
      <c r="L1" s="27" t="s">
        <v>63</v>
      </c>
      <c r="M1" s="27" t="s">
        <v>64</v>
      </c>
      <c r="N1" s="27" t="s">
        <v>65</v>
      </c>
      <c r="O1" s="27" t="s">
        <v>66</v>
      </c>
    </row>
    <row r="2" spans="1:15">
      <c r="A2" s="30" t="s">
        <v>60</v>
      </c>
      <c r="B2" s="23">
        <v>1100</v>
      </c>
      <c r="C2" s="25">
        <v>3.1055330000000002E-3</v>
      </c>
      <c r="D2" s="24">
        <v>0.34200000000000003</v>
      </c>
      <c r="E2" s="24">
        <v>56.5</v>
      </c>
      <c r="F2" s="24">
        <v>1.85</v>
      </c>
      <c r="G2" s="24">
        <v>0.22</v>
      </c>
      <c r="H2" s="23">
        <v>1</v>
      </c>
      <c r="I2" s="24">
        <f>F2</f>
        <v>1.85</v>
      </c>
      <c r="J2" s="24">
        <f>G2</f>
        <v>0.22</v>
      </c>
      <c r="K2" s="24">
        <v>117514</v>
      </c>
      <c r="L2" s="23">
        <f>E2*D2*C2/12</f>
        <v>5.0006845132500007E-3</v>
      </c>
      <c r="M2">
        <f>ROUND(E2*D2*C2*102.79,0)</f>
        <v>6</v>
      </c>
      <c r="N2">
        <f>ROUND(I2*M2*0.002205,0)</f>
        <v>0</v>
      </c>
      <c r="O2">
        <f>ROUND(J2*M2*0.002205,1)</f>
        <v>0</v>
      </c>
    </row>
    <row r="3" spans="1:15">
      <c r="A3" s="30" t="s">
        <v>60</v>
      </c>
      <c r="B3" s="23">
        <v>1700</v>
      </c>
      <c r="C3" s="25">
        <v>1.0545937990000001</v>
      </c>
      <c r="D3" s="24">
        <v>0.74099999999999999</v>
      </c>
      <c r="E3" s="24">
        <v>56.5</v>
      </c>
      <c r="F3" s="24">
        <v>1.8</v>
      </c>
      <c r="G3" s="24">
        <v>0.47799999999999998</v>
      </c>
      <c r="H3" s="23">
        <v>1</v>
      </c>
      <c r="I3" s="24">
        <f t="shared" ref="I3:I8" si="0">F3</f>
        <v>1.8</v>
      </c>
      <c r="J3" s="24">
        <f t="shared" ref="J3:J8" si="1">G3</f>
        <v>0.47799999999999998</v>
      </c>
      <c r="K3" s="24">
        <v>4421.6000000000004</v>
      </c>
      <c r="L3" s="23">
        <f t="shared" ref="L3:L8" si="2">E3*D3*C3/12</f>
        <v>3.6793459404861255</v>
      </c>
      <c r="M3">
        <f t="shared" ref="M3:M8" si="3">ROUND(E3*D3*C3*102.79,0)</f>
        <v>4538</v>
      </c>
      <c r="N3">
        <f t="shared" ref="N3:N8" si="4">ROUND(I3*M3*0.002205,0)</f>
        <v>18</v>
      </c>
      <c r="O3">
        <f t="shared" ref="O3:O8" si="5">ROUND(J3*M3*0.002205,1)</f>
        <v>4.8</v>
      </c>
    </row>
    <row r="4" spans="1:15">
      <c r="A4" s="30" t="s">
        <v>60</v>
      </c>
      <c r="B4" s="23">
        <v>1700</v>
      </c>
      <c r="C4" s="25">
        <v>6.0155873580000003</v>
      </c>
      <c r="D4" s="24">
        <v>0.74099999999999999</v>
      </c>
      <c r="E4" s="24">
        <v>56.5</v>
      </c>
      <c r="F4" s="24">
        <v>1.8</v>
      </c>
      <c r="G4" s="24">
        <v>0.47799999999999998</v>
      </c>
      <c r="H4" s="23">
        <v>1</v>
      </c>
      <c r="I4" s="24">
        <f t="shared" si="0"/>
        <v>1.8</v>
      </c>
      <c r="J4" s="24">
        <f t="shared" si="1"/>
        <v>0.47799999999999998</v>
      </c>
      <c r="K4" s="24">
        <v>22462.1</v>
      </c>
      <c r="L4" s="23">
        <f t="shared" si="2"/>
        <v>20.98763234364225</v>
      </c>
      <c r="M4">
        <f t="shared" si="3"/>
        <v>25888</v>
      </c>
      <c r="N4">
        <f t="shared" si="4"/>
        <v>103</v>
      </c>
      <c r="O4">
        <f t="shared" si="5"/>
        <v>27.3</v>
      </c>
    </row>
    <row r="5" spans="1:15">
      <c r="A5" s="30" t="s">
        <v>60</v>
      </c>
      <c r="B5" s="23">
        <v>1100</v>
      </c>
      <c r="C5" s="25">
        <v>2.3990263000000001E-2</v>
      </c>
      <c r="D5" s="24">
        <v>0.34200000000000003</v>
      </c>
      <c r="E5" s="24">
        <v>56.5</v>
      </c>
      <c r="F5" s="24">
        <v>1.85</v>
      </c>
      <c r="G5" s="24">
        <v>0.22</v>
      </c>
      <c r="H5" s="23">
        <v>1</v>
      </c>
      <c r="I5" s="24">
        <f t="shared" si="0"/>
        <v>1.85</v>
      </c>
      <c r="J5" s="24">
        <f t="shared" si="1"/>
        <v>0.22</v>
      </c>
      <c r="K5" s="24">
        <v>12011.3</v>
      </c>
      <c r="L5" s="23">
        <f t="shared" si="2"/>
        <v>3.8630320995749999E-2</v>
      </c>
      <c r="M5">
        <f t="shared" si="3"/>
        <v>48</v>
      </c>
      <c r="N5">
        <f t="shared" si="4"/>
        <v>0</v>
      </c>
      <c r="O5">
        <f t="shared" si="5"/>
        <v>0</v>
      </c>
    </row>
    <row r="6" spans="1:15">
      <c r="A6" s="30" t="s">
        <v>60</v>
      </c>
      <c r="B6" s="23">
        <v>1700</v>
      </c>
      <c r="C6" s="25">
        <v>0.104509961</v>
      </c>
      <c r="D6" s="24">
        <v>0.74099999999999999</v>
      </c>
      <c r="E6" s="24">
        <v>56.5</v>
      </c>
      <c r="F6" s="24">
        <v>1.8</v>
      </c>
      <c r="G6" s="24">
        <v>0.47799999999999998</v>
      </c>
      <c r="H6" s="23">
        <v>1</v>
      </c>
      <c r="I6" s="24">
        <f t="shared" si="0"/>
        <v>1.8</v>
      </c>
      <c r="J6" s="24">
        <f t="shared" si="1"/>
        <v>0.47799999999999998</v>
      </c>
      <c r="K6" s="24">
        <v>8539.4</v>
      </c>
      <c r="L6" s="23">
        <f t="shared" si="2"/>
        <v>0.36462219018387504</v>
      </c>
      <c r="M6">
        <f t="shared" si="3"/>
        <v>450</v>
      </c>
      <c r="N6">
        <f t="shared" si="4"/>
        <v>2</v>
      </c>
      <c r="O6">
        <f t="shared" si="5"/>
        <v>0.5</v>
      </c>
    </row>
    <row r="7" spans="1:15">
      <c r="A7" s="30" t="s">
        <v>60</v>
      </c>
      <c r="B7" s="23">
        <v>8330</v>
      </c>
      <c r="C7" s="25">
        <v>0.23918331700000001</v>
      </c>
      <c r="D7" s="24">
        <v>0.23</v>
      </c>
      <c r="E7" s="24">
        <v>56.5</v>
      </c>
      <c r="F7" s="24">
        <v>1.77</v>
      </c>
      <c r="G7" s="24">
        <v>0.17699999999999999</v>
      </c>
      <c r="H7" s="23">
        <v>1</v>
      </c>
      <c r="I7" s="24">
        <f t="shared" si="0"/>
        <v>1.77</v>
      </c>
      <c r="J7" s="24">
        <f t="shared" si="1"/>
        <v>0.17699999999999999</v>
      </c>
      <c r="K7" s="24">
        <v>906.6</v>
      </c>
      <c r="L7" s="23">
        <f t="shared" si="2"/>
        <v>0.25901560036791671</v>
      </c>
      <c r="M7">
        <f t="shared" si="3"/>
        <v>319</v>
      </c>
      <c r="N7">
        <f t="shared" si="4"/>
        <v>1</v>
      </c>
      <c r="O7">
        <f t="shared" si="5"/>
        <v>0.1</v>
      </c>
    </row>
    <row r="8" spans="1:15">
      <c r="A8" s="30" t="s">
        <v>60</v>
      </c>
      <c r="B8" s="23">
        <v>8330</v>
      </c>
      <c r="C8" s="25">
        <v>0.131865021</v>
      </c>
      <c r="D8" s="24">
        <v>0.23</v>
      </c>
      <c r="E8" s="24">
        <v>56.5</v>
      </c>
      <c r="F8" s="24">
        <v>1.77</v>
      </c>
      <c r="G8" s="24">
        <v>0.17699999999999999</v>
      </c>
      <c r="H8" s="23">
        <v>1</v>
      </c>
      <c r="I8" s="24">
        <f t="shared" si="0"/>
        <v>1.77</v>
      </c>
      <c r="J8" s="24">
        <f t="shared" si="1"/>
        <v>0.17699999999999999</v>
      </c>
      <c r="K8" s="24">
        <v>128</v>
      </c>
      <c r="L8" s="23">
        <f t="shared" si="2"/>
        <v>0.14279882899125002</v>
      </c>
      <c r="M8">
        <f t="shared" si="3"/>
        <v>176</v>
      </c>
      <c r="N8">
        <f t="shared" si="4"/>
        <v>1</v>
      </c>
      <c r="O8">
        <f t="shared" si="5"/>
        <v>0.1</v>
      </c>
    </row>
    <row r="9" spans="1:15">
      <c r="C9" s="23">
        <f>SUM(C2:C8)</f>
        <v>7.5728352520000008</v>
      </c>
      <c r="N9">
        <f>SUM(N2:N8)</f>
        <v>125</v>
      </c>
      <c r="O9">
        <f>SUM(O2:O8)</f>
        <v>32.800000000000004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O18"/>
  <sheetViews>
    <sheetView workbookViewId="0">
      <selection activeCell="L1" sqref="L1:O2"/>
    </sheetView>
  </sheetViews>
  <sheetFormatPr defaultRowHeight="12.75"/>
  <cols>
    <col min="1" max="1" width="9.140625" style="23" bestFit="1" customWidth="1"/>
    <col min="2" max="2" width="9.7109375" style="23" customWidth="1"/>
    <col min="3" max="3" width="12.5703125" style="25" bestFit="1" customWidth="1"/>
    <col min="4" max="4" width="13.7109375" style="24" customWidth="1"/>
    <col min="5" max="5" width="14.7109375" style="24" bestFit="1" customWidth="1"/>
    <col min="6" max="6" width="13.7109375" style="24" customWidth="1"/>
    <col min="7" max="7" width="14" style="24" customWidth="1"/>
    <col min="8" max="8" width="11.7109375" style="23" bestFit="1" customWidth="1"/>
    <col min="9" max="10" width="14" style="24" customWidth="1"/>
    <col min="11" max="11" width="19.7109375" style="24" customWidth="1"/>
    <col min="12" max="12" width="12.42578125" bestFit="1" customWidth="1"/>
    <col min="13" max="13" width="12.42578125" customWidth="1"/>
  </cols>
  <sheetData>
    <row r="1" spans="1:15" ht="25.5">
      <c r="A1" s="30" t="s">
        <v>59</v>
      </c>
      <c r="B1" s="23" t="s">
        <v>51</v>
      </c>
      <c r="C1" s="25" t="s">
        <v>58</v>
      </c>
      <c r="D1" s="24" t="s">
        <v>53</v>
      </c>
      <c r="E1" s="24" t="s">
        <v>52</v>
      </c>
      <c r="F1" s="24" t="s">
        <v>54</v>
      </c>
      <c r="G1" s="24" t="s">
        <v>55</v>
      </c>
      <c r="H1" s="23" t="s">
        <v>57</v>
      </c>
      <c r="I1" s="31" t="s">
        <v>61</v>
      </c>
      <c r="J1" s="31" t="s">
        <v>62</v>
      </c>
      <c r="K1" s="24" t="s">
        <v>56</v>
      </c>
      <c r="L1" s="27" t="s">
        <v>63</v>
      </c>
      <c r="M1" s="27" t="s">
        <v>64</v>
      </c>
      <c r="N1" s="27" t="s">
        <v>65</v>
      </c>
      <c r="O1" s="27" t="s">
        <v>66</v>
      </c>
    </row>
    <row r="2" spans="1:15">
      <c r="A2" s="30" t="s">
        <v>60</v>
      </c>
      <c r="B2" s="23">
        <v>1200</v>
      </c>
      <c r="C2" s="25">
        <v>0.147130971</v>
      </c>
      <c r="D2" s="24">
        <v>0.30399999999999999</v>
      </c>
      <c r="E2" s="24">
        <v>56.5</v>
      </c>
      <c r="F2" s="24">
        <v>2.23</v>
      </c>
      <c r="G2" s="24">
        <v>0.316</v>
      </c>
      <c r="H2" s="23">
        <v>0</v>
      </c>
      <c r="I2" s="24">
        <f>F2*0.7</f>
        <v>1.5609999999999999</v>
      </c>
      <c r="J2" s="24">
        <f>G2*0.5</f>
        <v>0.158</v>
      </c>
      <c r="K2" s="24">
        <v>721.1</v>
      </c>
      <c r="L2" s="23">
        <f>E2*D2*C2/12</f>
        <v>0.21059346315799998</v>
      </c>
      <c r="M2">
        <f>ROUND(E2*D2*C2*102.79,0)</f>
        <v>260</v>
      </c>
      <c r="N2">
        <f>ROUND(I2*M2*0.002205,0)</f>
        <v>1</v>
      </c>
      <c r="O2">
        <f>ROUND(J2*M2*0.002205,1)</f>
        <v>0.1</v>
      </c>
    </row>
    <row r="3" spans="1:15">
      <c r="A3" s="30" t="s">
        <v>60</v>
      </c>
      <c r="B3" s="23">
        <v>1200</v>
      </c>
      <c r="C3" s="25">
        <v>8.0620638999999994E-2</v>
      </c>
      <c r="D3" s="24">
        <v>0.30399999999999999</v>
      </c>
      <c r="E3" s="24">
        <v>56.5</v>
      </c>
      <c r="F3" s="24">
        <v>2.23</v>
      </c>
      <c r="G3" s="24">
        <v>0.316</v>
      </c>
      <c r="H3" s="23">
        <v>0</v>
      </c>
      <c r="I3" s="24">
        <f t="shared" ref="I3:I5" si="0">F3*0.7</f>
        <v>1.5609999999999999</v>
      </c>
      <c r="J3" s="24">
        <f t="shared" ref="J3:J5" si="1">G3*0.5</f>
        <v>0.158</v>
      </c>
      <c r="K3" s="24">
        <v>654.1</v>
      </c>
      <c r="L3" s="23">
        <f t="shared" ref="L3:L17" si="2">E3*D3*C3/12</f>
        <v>0.11539500795533331</v>
      </c>
      <c r="M3">
        <f t="shared" ref="M3:M17" si="3">ROUND(E3*D3*C3*102.79,0)</f>
        <v>142</v>
      </c>
      <c r="N3">
        <f t="shared" ref="N3:N17" si="4">ROUND(I3*M3*0.002205,0)</f>
        <v>0</v>
      </c>
      <c r="O3">
        <f t="shared" ref="O3:O17" si="5">ROUND(J3*M3*0.002205,1)</f>
        <v>0</v>
      </c>
    </row>
    <row r="4" spans="1:15">
      <c r="A4" s="30" t="s">
        <v>60</v>
      </c>
      <c r="B4" s="23">
        <v>1200</v>
      </c>
      <c r="C4" s="25">
        <v>0.26820324800000001</v>
      </c>
      <c r="D4" s="24">
        <v>0.30399999999999999</v>
      </c>
      <c r="E4" s="24">
        <v>56.5</v>
      </c>
      <c r="F4" s="24">
        <v>2.23</v>
      </c>
      <c r="G4" s="24">
        <v>0.316</v>
      </c>
      <c r="H4" s="23">
        <v>0</v>
      </c>
      <c r="I4" s="24">
        <f t="shared" si="0"/>
        <v>1.5609999999999999</v>
      </c>
      <c r="J4" s="24">
        <f t="shared" si="1"/>
        <v>0.158</v>
      </c>
      <c r="K4" s="24">
        <v>346.9</v>
      </c>
      <c r="L4" s="23">
        <f t="shared" si="2"/>
        <v>0.38388824897066659</v>
      </c>
      <c r="M4">
        <f t="shared" si="3"/>
        <v>474</v>
      </c>
      <c r="N4">
        <f t="shared" si="4"/>
        <v>2</v>
      </c>
      <c r="O4">
        <f t="shared" si="5"/>
        <v>0.2</v>
      </c>
    </row>
    <row r="5" spans="1:15">
      <c r="A5" s="30" t="s">
        <v>60</v>
      </c>
      <c r="B5" s="23">
        <v>1200</v>
      </c>
      <c r="C5" s="25">
        <v>1.8012332999999998E-2</v>
      </c>
      <c r="D5" s="24">
        <v>0.30399999999999999</v>
      </c>
      <c r="E5" s="24">
        <v>56.5</v>
      </c>
      <c r="F5" s="24">
        <v>2.23</v>
      </c>
      <c r="G5" s="24">
        <v>0.316</v>
      </c>
      <c r="H5" s="23">
        <v>0</v>
      </c>
      <c r="I5" s="24">
        <f t="shared" si="0"/>
        <v>1.5609999999999999</v>
      </c>
      <c r="J5" s="24">
        <f t="shared" si="1"/>
        <v>0.158</v>
      </c>
      <c r="K5" s="24">
        <v>23.1</v>
      </c>
      <c r="L5" s="23">
        <f t="shared" si="2"/>
        <v>2.5781652633999994E-2</v>
      </c>
      <c r="M5">
        <f t="shared" si="3"/>
        <v>32</v>
      </c>
      <c r="N5">
        <f t="shared" si="4"/>
        <v>0</v>
      </c>
      <c r="O5">
        <f t="shared" si="5"/>
        <v>0</v>
      </c>
    </row>
    <row r="6" spans="1:15">
      <c r="A6" s="30" t="s">
        <v>60</v>
      </c>
      <c r="B6" s="23">
        <v>2110</v>
      </c>
      <c r="C6" s="25">
        <v>0.26497451700000002</v>
      </c>
      <c r="D6" s="24">
        <v>0.40500000000000003</v>
      </c>
      <c r="E6" s="24">
        <v>56.5</v>
      </c>
      <c r="F6" s="24">
        <v>2.7</v>
      </c>
      <c r="G6" s="24">
        <v>0.57599999999999996</v>
      </c>
      <c r="H6" s="23">
        <v>1</v>
      </c>
      <c r="I6" s="24">
        <f>F6</f>
        <v>2.7</v>
      </c>
      <c r="J6" s="24">
        <f>G6</f>
        <v>0.57599999999999996</v>
      </c>
      <c r="K6" s="24">
        <v>7891.9</v>
      </c>
      <c r="L6" s="23">
        <f t="shared" si="2"/>
        <v>0.50527328210437505</v>
      </c>
      <c r="M6">
        <f t="shared" si="3"/>
        <v>623</v>
      </c>
      <c r="N6">
        <f t="shared" si="4"/>
        <v>4</v>
      </c>
      <c r="O6">
        <f t="shared" si="5"/>
        <v>0.8</v>
      </c>
    </row>
    <row r="7" spans="1:15">
      <c r="A7" s="30" t="s">
        <v>60</v>
      </c>
      <c r="B7" s="23">
        <v>2110</v>
      </c>
      <c r="C7" s="25">
        <v>0.65431716600000001</v>
      </c>
      <c r="D7" s="24">
        <v>0.40500000000000003</v>
      </c>
      <c r="E7" s="24">
        <v>56.5</v>
      </c>
      <c r="F7" s="24">
        <v>2.7</v>
      </c>
      <c r="G7" s="24">
        <v>0.57599999999999996</v>
      </c>
      <c r="H7" s="23">
        <v>1</v>
      </c>
      <c r="I7" s="24">
        <f>F7</f>
        <v>2.7</v>
      </c>
      <c r="J7" s="24">
        <f>G7</f>
        <v>0.57599999999999996</v>
      </c>
      <c r="K7" s="24">
        <v>13614.2</v>
      </c>
      <c r="L7" s="23">
        <f t="shared" si="2"/>
        <v>1.2477010459162501</v>
      </c>
      <c r="M7">
        <f t="shared" si="3"/>
        <v>1539</v>
      </c>
      <c r="N7">
        <f t="shared" si="4"/>
        <v>9</v>
      </c>
      <c r="O7">
        <f t="shared" si="5"/>
        <v>2</v>
      </c>
    </row>
    <row r="8" spans="1:15">
      <c r="A8" s="30" t="s">
        <v>60</v>
      </c>
      <c r="B8" s="23">
        <v>1200</v>
      </c>
      <c r="C8" s="25">
        <v>7.8683977000000002E-2</v>
      </c>
      <c r="D8" s="24">
        <v>0.38900000000000001</v>
      </c>
      <c r="E8" s="24">
        <v>56.5</v>
      </c>
      <c r="F8" s="24">
        <v>2.23</v>
      </c>
      <c r="G8" s="24">
        <v>0.316</v>
      </c>
      <c r="H8" s="23">
        <v>0</v>
      </c>
      <c r="I8" s="24">
        <f>F8*0.7</f>
        <v>1.5609999999999999</v>
      </c>
      <c r="J8" s="24">
        <f>G8*0.5</f>
        <v>0.158</v>
      </c>
      <c r="K8" s="24">
        <v>2276.8000000000002</v>
      </c>
      <c r="L8" s="23">
        <f t="shared" si="2"/>
        <v>0.14411298237454168</v>
      </c>
      <c r="M8">
        <f t="shared" si="3"/>
        <v>178</v>
      </c>
      <c r="N8">
        <f t="shared" si="4"/>
        <v>1</v>
      </c>
      <c r="O8">
        <f t="shared" si="5"/>
        <v>0.1</v>
      </c>
    </row>
    <row r="9" spans="1:15">
      <c r="A9" s="30" t="s">
        <v>60</v>
      </c>
      <c r="B9" s="23">
        <v>2110</v>
      </c>
      <c r="C9" s="25">
        <v>5.6934648999999997E-2</v>
      </c>
      <c r="D9" s="24">
        <v>0.40500000000000003</v>
      </c>
      <c r="E9" s="24">
        <v>56.5</v>
      </c>
      <c r="F9" s="24">
        <v>2.7</v>
      </c>
      <c r="G9" s="24">
        <v>0.57599999999999996</v>
      </c>
      <c r="H9" s="23">
        <v>1</v>
      </c>
      <c r="I9" s="24">
        <f t="shared" ref="I9:I17" si="6">F9</f>
        <v>2.7</v>
      </c>
      <c r="J9" s="24">
        <f t="shared" ref="J9:J17" si="7">G9</f>
        <v>0.57599999999999996</v>
      </c>
      <c r="K9" s="24">
        <v>192</v>
      </c>
      <c r="L9" s="23">
        <f t="shared" si="2"/>
        <v>0.108567258811875</v>
      </c>
      <c r="M9">
        <f t="shared" si="3"/>
        <v>134</v>
      </c>
      <c r="N9">
        <f t="shared" si="4"/>
        <v>1</v>
      </c>
      <c r="O9">
        <f t="shared" si="5"/>
        <v>0.2</v>
      </c>
    </row>
    <row r="10" spans="1:15">
      <c r="A10" s="30" t="s">
        <v>60</v>
      </c>
      <c r="B10" s="23">
        <v>1200</v>
      </c>
      <c r="C10" s="25">
        <v>0.345122225</v>
      </c>
      <c r="D10" s="24">
        <v>0.30399999999999999</v>
      </c>
      <c r="E10" s="24">
        <v>56.5</v>
      </c>
      <c r="F10" s="24">
        <v>2.23</v>
      </c>
      <c r="G10" s="24">
        <v>0.316</v>
      </c>
      <c r="H10" s="23">
        <v>1</v>
      </c>
      <c r="I10" s="24">
        <f t="shared" si="6"/>
        <v>2.23</v>
      </c>
      <c r="J10" s="24">
        <f t="shared" si="7"/>
        <v>0.316</v>
      </c>
      <c r="K10" s="24">
        <v>36220.400000000001</v>
      </c>
      <c r="L10" s="23">
        <f t="shared" si="2"/>
        <v>0.49398494471666665</v>
      </c>
      <c r="M10">
        <f t="shared" si="3"/>
        <v>609</v>
      </c>
      <c r="N10">
        <f t="shared" si="4"/>
        <v>3</v>
      </c>
      <c r="O10">
        <f t="shared" si="5"/>
        <v>0.4</v>
      </c>
    </row>
    <row r="11" spans="1:15">
      <c r="A11" s="30" t="s">
        <v>60</v>
      </c>
      <c r="B11" s="23">
        <v>1200</v>
      </c>
      <c r="C11" s="25">
        <v>1.1309009999999999E-3</v>
      </c>
      <c r="D11" s="24">
        <v>0.30399999999999999</v>
      </c>
      <c r="E11" s="24">
        <v>56.5</v>
      </c>
      <c r="F11" s="24">
        <v>2.23</v>
      </c>
      <c r="G11" s="24">
        <v>0.316</v>
      </c>
      <c r="H11" s="23">
        <v>1</v>
      </c>
      <c r="I11" s="24">
        <f t="shared" si="6"/>
        <v>2.23</v>
      </c>
      <c r="J11" s="24">
        <f t="shared" si="7"/>
        <v>0.316</v>
      </c>
      <c r="K11" s="24">
        <v>1566.1</v>
      </c>
      <c r="L11" s="23">
        <f t="shared" si="2"/>
        <v>1.6186962979999997E-3</v>
      </c>
      <c r="M11">
        <f t="shared" si="3"/>
        <v>2</v>
      </c>
      <c r="N11">
        <f t="shared" si="4"/>
        <v>0</v>
      </c>
      <c r="O11">
        <f t="shared" si="5"/>
        <v>0</v>
      </c>
    </row>
    <row r="12" spans="1:15">
      <c r="A12" s="30" t="s">
        <v>60</v>
      </c>
      <c r="B12" s="23">
        <v>1200</v>
      </c>
      <c r="C12" s="25">
        <v>3.2318499999999998E-4</v>
      </c>
      <c r="D12" s="24">
        <v>0.30399999999999999</v>
      </c>
      <c r="E12" s="24">
        <v>56.5</v>
      </c>
      <c r="F12" s="24">
        <v>2.23</v>
      </c>
      <c r="G12" s="24">
        <v>0.316</v>
      </c>
      <c r="H12" s="23">
        <v>1</v>
      </c>
      <c r="I12" s="24">
        <f t="shared" si="6"/>
        <v>2.23</v>
      </c>
      <c r="J12" s="24">
        <f t="shared" si="7"/>
        <v>0.316</v>
      </c>
      <c r="K12" s="24">
        <v>98.2</v>
      </c>
      <c r="L12" s="23">
        <f t="shared" si="2"/>
        <v>4.6258546333333324E-4</v>
      </c>
      <c r="M12">
        <f t="shared" si="3"/>
        <v>1</v>
      </c>
      <c r="N12">
        <f t="shared" si="4"/>
        <v>0</v>
      </c>
      <c r="O12">
        <f t="shared" si="5"/>
        <v>0</v>
      </c>
    </row>
    <row r="13" spans="1:15">
      <c r="A13" s="30" t="s">
        <v>60</v>
      </c>
      <c r="B13" s="23">
        <v>2110</v>
      </c>
      <c r="C13" s="25">
        <v>7.9727014999999998E-2</v>
      </c>
      <c r="D13" s="24">
        <v>0.40500000000000003</v>
      </c>
      <c r="E13" s="24">
        <v>56.5</v>
      </c>
      <c r="F13" s="24">
        <v>2.7</v>
      </c>
      <c r="G13" s="24">
        <v>0.57599999999999996</v>
      </c>
      <c r="H13" s="23">
        <v>1</v>
      </c>
      <c r="I13" s="24">
        <f t="shared" si="6"/>
        <v>2.7</v>
      </c>
      <c r="J13" s="24">
        <f t="shared" si="7"/>
        <v>0.57599999999999996</v>
      </c>
      <c r="K13" s="24">
        <v>208.4</v>
      </c>
      <c r="L13" s="23">
        <f t="shared" si="2"/>
        <v>0.15202945172812501</v>
      </c>
      <c r="M13">
        <f t="shared" si="3"/>
        <v>188</v>
      </c>
      <c r="N13">
        <f t="shared" si="4"/>
        <v>1</v>
      </c>
      <c r="O13">
        <f t="shared" si="5"/>
        <v>0.2</v>
      </c>
    </row>
    <row r="14" spans="1:15">
      <c r="A14" s="30" t="s">
        <v>60</v>
      </c>
      <c r="B14" s="23">
        <v>2110</v>
      </c>
      <c r="C14" s="25">
        <v>8.4179597259999994</v>
      </c>
      <c r="D14" s="24">
        <v>0.40500000000000003</v>
      </c>
      <c r="E14" s="24">
        <v>56.5</v>
      </c>
      <c r="F14" s="24">
        <v>2.7</v>
      </c>
      <c r="G14" s="24">
        <v>0.57599999999999996</v>
      </c>
      <c r="H14" s="23">
        <v>1</v>
      </c>
      <c r="I14" s="24">
        <f t="shared" si="6"/>
        <v>2.7</v>
      </c>
      <c r="J14" s="24">
        <f t="shared" si="7"/>
        <v>0.57599999999999996</v>
      </c>
      <c r="K14" s="24">
        <v>19210.2</v>
      </c>
      <c r="L14" s="23">
        <f t="shared" si="2"/>
        <v>16.051996952516248</v>
      </c>
      <c r="M14">
        <f t="shared" si="3"/>
        <v>19800</v>
      </c>
      <c r="N14">
        <f t="shared" si="4"/>
        <v>118</v>
      </c>
      <c r="O14">
        <f t="shared" si="5"/>
        <v>25.1</v>
      </c>
    </row>
    <row r="15" spans="1:15">
      <c r="A15" s="30" t="s">
        <v>60</v>
      </c>
      <c r="B15" s="23">
        <v>2110</v>
      </c>
      <c r="C15" s="25">
        <v>18.187314742000002</v>
      </c>
      <c r="D15" s="24">
        <v>0.40500000000000003</v>
      </c>
      <c r="E15" s="24">
        <v>56.5</v>
      </c>
      <c r="F15" s="24">
        <v>2.7</v>
      </c>
      <c r="G15" s="24">
        <v>0.57599999999999996</v>
      </c>
      <c r="H15" s="23">
        <v>1</v>
      </c>
      <c r="I15" s="24">
        <f t="shared" si="6"/>
        <v>2.7</v>
      </c>
      <c r="J15" s="24">
        <f t="shared" si="7"/>
        <v>0.57599999999999996</v>
      </c>
      <c r="K15" s="24">
        <v>87398.9</v>
      </c>
      <c r="L15" s="23">
        <f t="shared" si="2"/>
        <v>34.680935798651255</v>
      </c>
      <c r="M15">
        <f t="shared" si="3"/>
        <v>42778</v>
      </c>
      <c r="N15">
        <f t="shared" si="4"/>
        <v>255</v>
      </c>
      <c r="O15">
        <f t="shared" si="5"/>
        <v>54.3</v>
      </c>
    </row>
    <row r="16" spans="1:15">
      <c r="A16" s="30" t="s">
        <v>60</v>
      </c>
      <c r="B16" s="23">
        <v>2110</v>
      </c>
      <c r="C16" s="25">
        <v>5.5966061309999997</v>
      </c>
      <c r="D16" s="24">
        <v>0.40500000000000003</v>
      </c>
      <c r="E16" s="24">
        <v>56.5</v>
      </c>
      <c r="F16" s="24">
        <v>2.7</v>
      </c>
      <c r="G16" s="24">
        <v>0.57599999999999996</v>
      </c>
      <c r="H16" s="23">
        <v>1</v>
      </c>
      <c r="I16" s="24">
        <f t="shared" si="6"/>
        <v>2.7</v>
      </c>
      <c r="J16" s="24">
        <f t="shared" si="7"/>
        <v>0.57599999999999996</v>
      </c>
      <c r="K16" s="24">
        <v>10901.7</v>
      </c>
      <c r="L16" s="23">
        <f t="shared" si="2"/>
        <v>10.672028316050623</v>
      </c>
      <c r="M16">
        <f t="shared" si="3"/>
        <v>13164</v>
      </c>
      <c r="N16">
        <f t="shared" si="4"/>
        <v>78</v>
      </c>
      <c r="O16">
        <f t="shared" si="5"/>
        <v>16.7</v>
      </c>
    </row>
    <row r="17" spans="1:15">
      <c r="A17" s="30" t="s">
        <v>60</v>
      </c>
      <c r="B17" s="23">
        <v>2110</v>
      </c>
      <c r="C17" s="25">
        <v>1.9870712049999999</v>
      </c>
      <c r="D17" s="24">
        <v>0.40500000000000003</v>
      </c>
      <c r="E17" s="24">
        <v>56.5</v>
      </c>
      <c r="F17" s="24">
        <v>2.7</v>
      </c>
      <c r="G17" s="24">
        <v>0.57599999999999996</v>
      </c>
      <c r="H17" s="23">
        <v>1</v>
      </c>
      <c r="I17" s="24">
        <f t="shared" si="6"/>
        <v>2.7</v>
      </c>
      <c r="J17" s="24">
        <f t="shared" si="7"/>
        <v>0.57599999999999996</v>
      </c>
      <c r="K17" s="24">
        <v>25067.200000000001</v>
      </c>
      <c r="L17" s="23">
        <f t="shared" si="2"/>
        <v>3.7890964040343746</v>
      </c>
      <c r="M17">
        <f t="shared" si="3"/>
        <v>4674</v>
      </c>
      <c r="N17">
        <f t="shared" si="4"/>
        <v>28</v>
      </c>
      <c r="O17">
        <f t="shared" si="5"/>
        <v>5.9</v>
      </c>
    </row>
    <row r="18" spans="1:15">
      <c r="C18" s="25">
        <f>SUM(C2:C17)</f>
        <v>36.184132630000001</v>
      </c>
      <c r="N18">
        <f>SUM(N2:N17)</f>
        <v>501</v>
      </c>
      <c r="O18">
        <f>SUM(O2:O17)</f>
        <v>106.00000000000001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O22"/>
  <sheetViews>
    <sheetView workbookViewId="0">
      <selection activeCell="L1" sqref="L1:O2"/>
    </sheetView>
  </sheetViews>
  <sheetFormatPr defaultRowHeight="12.75"/>
  <cols>
    <col min="1" max="1" width="9.140625" style="23" bestFit="1" customWidth="1"/>
    <col min="2" max="2" width="9.7109375" style="23" customWidth="1"/>
    <col min="3" max="3" width="12.5703125" style="25" bestFit="1" customWidth="1"/>
    <col min="4" max="4" width="13.7109375" style="24" customWidth="1"/>
    <col min="5" max="5" width="14.7109375" style="24" bestFit="1" customWidth="1"/>
    <col min="6" max="7" width="13.7109375" style="24" customWidth="1"/>
    <col min="8" max="8" width="11.7109375" style="23" bestFit="1" customWidth="1"/>
    <col min="9" max="10" width="13.7109375" style="24" customWidth="1"/>
    <col min="11" max="11" width="19.7109375" style="24" customWidth="1"/>
    <col min="12" max="12" width="12.85546875" customWidth="1"/>
    <col min="13" max="13" width="12.7109375" customWidth="1"/>
  </cols>
  <sheetData>
    <row r="1" spans="1:15" ht="25.5">
      <c r="A1" s="30" t="s">
        <v>59</v>
      </c>
      <c r="B1" s="23" t="s">
        <v>51</v>
      </c>
      <c r="C1" s="25" t="s">
        <v>58</v>
      </c>
      <c r="D1" s="24" t="s">
        <v>53</v>
      </c>
      <c r="E1" s="24" t="s">
        <v>52</v>
      </c>
      <c r="F1" s="24" t="s">
        <v>54</v>
      </c>
      <c r="G1" s="24" t="s">
        <v>55</v>
      </c>
      <c r="H1" s="23" t="s">
        <v>57</v>
      </c>
      <c r="I1" s="31" t="s">
        <v>61</v>
      </c>
      <c r="J1" s="31" t="s">
        <v>62</v>
      </c>
      <c r="K1" s="24" t="s">
        <v>56</v>
      </c>
      <c r="L1" s="27" t="s">
        <v>63</v>
      </c>
      <c r="M1" s="27" t="s">
        <v>64</v>
      </c>
      <c r="N1" s="27" t="s">
        <v>65</v>
      </c>
      <c r="O1" s="27" t="s">
        <v>66</v>
      </c>
    </row>
    <row r="2" spans="1:15">
      <c r="A2" s="30" t="s">
        <v>60</v>
      </c>
      <c r="B2" s="23">
        <v>2110</v>
      </c>
      <c r="C2" s="25">
        <v>0.16207437599999999</v>
      </c>
      <c r="D2" s="24">
        <v>0.40500000000000003</v>
      </c>
      <c r="E2" s="24">
        <v>56.5</v>
      </c>
      <c r="F2" s="24">
        <v>2.7</v>
      </c>
      <c r="G2" s="24">
        <v>0.57599999999999996</v>
      </c>
      <c r="H2" s="23">
        <v>1</v>
      </c>
      <c r="I2" s="24">
        <f t="shared" ref="I2:J4" si="0">F2</f>
        <v>2.7</v>
      </c>
      <c r="J2" s="24">
        <f t="shared" si="0"/>
        <v>0.57599999999999996</v>
      </c>
      <c r="K2" s="24">
        <v>16114.5</v>
      </c>
      <c r="L2" s="23">
        <f>E2*D2*C2/12</f>
        <v>0.30905557573499998</v>
      </c>
      <c r="M2">
        <f>ROUND(E2*D2*C2*102.79,0)</f>
        <v>381</v>
      </c>
      <c r="N2">
        <f>ROUND(I2*M2*0.002205,0)</f>
        <v>2</v>
      </c>
      <c r="O2">
        <f>ROUND(J2*M2*0.002205,1)</f>
        <v>0.5</v>
      </c>
    </row>
    <row r="3" spans="1:15">
      <c r="A3" s="30" t="s">
        <v>60</v>
      </c>
      <c r="B3" s="23">
        <v>2110</v>
      </c>
      <c r="C3" s="25">
        <v>3.7111826000000001E-2</v>
      </c>
      <c r="D3" s="24">
        <v>0.40500000000000003</v>
      </c>
      <c r="E3" s="24">
        <v>56.5</v>
      </c>
      <c r="F3" s="24">
        <v>2.7</v>
      </c>
      <c r="G3" s="24">
        <v>0.57599999999999996</v>
      </c>
      <c r="H3" s="23">
        <v>1</v>
      </c>
      <c r="I3" s="24">
        <f t="shared" si="0"/>
        <v>2.7</v>
      </c>
      <c r="J3" s="24">
        <f t="shared" si="0"/>
        <v>0.57599999999999996</v>
      </c>
      <c r="K3" s="24">
        <v>1570.2</v>
      </c>
      <c r="L3" s="23">
        <f t="shared" ref="L3:L21" si="1">E3*D3*C3/12</f>
        <v>7.076761320375001E-2</v>
      </c>
      <c r="M3">
        <f t="shared" ref="M3:M21" si="2">ROUND(E3*D3*C3*102.79,0)</f>
        <v>87</v>
      </c>
      <c r="N3">
        <f t="shared" ref="N3:N21" si="3">ROUND(I3*M3*0.002205,0)</f>
        <v>1</v>
      </c>
      <c r="O3">
        <f t="shared" ref="O3:O21" si="4">ROUND(J3*M3*0.002205,1)</f>
        <v>0.1</v>
      </c>
    </row>
    <row r="4" spans="1:15">
      <c r="A4" s="30" t="s">
        <v>60</v>
      </c>
      <c r="B4" s="23">
        <v>2110</v>
      </c>
      <c r="C4" s="25">
        <v>0.66083037300000003</v>
      </c>
      <c r="D4" s="24">
        <v>0.40500000000000003</v>
      </c>
      <c r="E4" s="24">
        <v>56.5</v>
      </c>
      <c r="F4" s="24">
        <v>2.7</v>
      </c>
      <c r="G4" s="24">
        <v>0.57599999999999996</v>
      </c>
      <c r="H4" s="23">
        <v>1</v>
      </c>
      <c r="I4" s="24">
        <f t="shared" si="0"/>
        <v>2.7</v>
      </c>
      <c r="J4" s="24">
        <f t="shared" si="0"/>
        <v>0.57599999999999996</v>
      </c>
      <c r="K4" s="24">
        <v>1129.8</v>
      </c>
      <c r="L4" s="23">
        <f t="shared" si="1"/>
        <v>1.260120917514375</v>
      </c>
      <c r="M4">
        <f t="shared" si="2"/>
        <v>1554</v>
      </c>
      <c r="N4">
        <f t="shared" si="3"/>
        <v>9</v>
      </c>
      <c r="O4">
        <f t="shared" si="4"/>
        <v>2</v>
      </c>
    </row>
    <row r="5" spans="1:15">
      <c r="A5" s="30" t="s">
        <v>60</v>
      </c>
      <c r="B5" s="23">
        <v>1300</v>
      </c>
      <c r="C5" s="25">
        <v>3.6084941000000002E-2</v>
      </c>
      <c r="D5" s="24">
        <v>0.66200000000000003</v>
      </c>
      <c r="E5" s="24">
        <v>56.5</v>
      </c>
      <c r="F5" s="24">
        <v>2.1</v>
      </c>
      <c r="G5" s="24">
        <v>0.51600000000000001</v>
      </c>
      <c r="H5" s="23">
        <v>0</v>
      </c>
      <c r="I5" s="24">
        <f>F5*0.7</f>
        <v>1.47</v>
      </c>
      <c r="J5" s="24">
        <f>G5*0.5</f>
        <v>0.25800000000000001</v>
      </c>
      <c r="K5" s="24">
        <v>171</v>
      </c>
      <c r="L5" s="23">
        <f t="shared" si="1"/>
        <v>0.11247375401858334</v>
      </c>
      <c r="M5">
        <f t="shared" si="2"/>
        <v>139</v>
      </c>
      <c r="N5">
        <f t="shared" si="3"/>
        <v>0</v>
      </c>
      <c r="O5">
        <f t="shared" si="4"/>
        <v>0.1</v>
      </c>
    </row>
    <row r="6" spans="1:15">
      <c r="A6" s="30" t="s">
        <v>60</v>
      </c>
      <c r="B6" s="23">
        <v>1300</v>
      </c>
      <c r="C6" s="25">
        <v>8.2721956999999999E-2</v>
      </c>
      <c r="D6" s="24">
        <v>0.69199999999999995</v>
      </c>
      <c r="E6" s="24">
        <v>56.5</v>
      </c>
      <c r="F6" s="24">
        <v>2.1</v>
      </c>
      <c r="G6" s="24">
        <v>0.51600000000000001</v>
      </c>
      <c r="H6" s="23">
        <v>1</v>
      </c>
      <c r="I6" s="24">
        <f t="shared" ref="I6:I12" si="5">F6</f>
        <v>2.1</v>
      </c>
      <c r="J6" s="24">
        <f t="shared" ref="J6:J12" si="6">G6</f>
        <v>0.51600000000000001</v>
      </c>
      <c r="K6" s="24">
        <v>48332.1</v>
      </c>
      <c r="L6" s="23">
        <f t="shared" si="1"/>
        <v>0.26952192289883331</v>
      </c>
      <c r="M6">
        <f t="shared" si="2"/>
        <v>332</v>
      </c>
      <c r="N6">
        <f t="shared" si="3"/>
        <v>2</v>
      </c>
      <c r="O6">
        <f t="shared" si="4"/>
        <v>0.4</v>
      </c>
    </row>
    <row r="7" spans="1:15">
      <c r="A7" s="30" t="s">
        <v>60</v>
      </c>
      <c r="B7" s="23">
        <v>2110</v>
      </c>
      <c r="C7" s="25">
        <v>0.360401941</v>
      </c>
      <c r="D7" s="24">
        <v>0.40500000000000003</v>
      </c>
      <c r="E7" s="24">
        <v>56.5</v>
      </c>
      <c r="F7" s="24">
        <v>2.7</v>
      </c>
      <c r="G7" s="24">
        <v>0.57599999999999996</v>
      </c>
      <c r="H7" s="23">
        <v>1</v>
      </c>
      <c r="I7" s="24">
        <f t="shared" si="5"/>
        <v>2.7</v>
      </c>
      <c r="J7" s="24">
        <f t="shared" si="6"/>
        <v>0.57599999999999996</v>
      </c>
      <c r="K7" s="24">
        <v>616.20000000000005</v>
      </c>
      <c r="L7" s="23">
        <f t="shared" si="1"/>
        <v>0.68724145124437497</v>
      </c>
      <c r="M7">
        <f t="shared" si="2"/>
        <v>848</v>
      </c>
      <c r="N7">
        <f t="shared" si="3"/>
        <v>5</v>
      </c>
      <c r="O7">
        <f t="shared" si="4"/>
        <v>1.1000000000000001</v>
      </c>
    </row>
    <row r="8" spans="1:15">
      <c r="A8" s="30" t="s">
        <v>60</v>
      </c>
      <c r="B8" s="23">
        <v>2110</v>
      </c>
      <c r="C8" s="25">
        <v>7.6721659469999999</v>
      </c>
      <c r="D8" s="24">
        <v>0.40500000000000003</v>
      </c>
      <c r="E8" s="24">
        <v>56.5</v>
      </c>
      <c r="F8" s="24">
        <v>2.7</v>
      </c>
      <c r="G8" s="24">
        <v>0.57599999999999996</v>
      </c>
      <c r="H8" s="23">
        <v>1</v>
      </c>
      <c r="I8" s="24">
        <f t="shared" si="5"/>
        <v>2.7</v>
      </c>
      <c r="J8" s="24">
        <f t="shared" si="6"/>
        <v>0.57599999999999996</v>
      </c>
      <c r="K8" s="24">
        <v>26001.7</v>
      </c>
      <c r="L8" s="23">
        <f t="shared" si="1"/>
        <v>14.629861440185627</v>
      </c>
      <c r="M8">
        <f t="shared" si="2"/>
        <v>18046</v>
      </c>
      <c r="N8">
        <f t="shared" si="3"/>
        <v>107</v>
      </c>
      <c r="O8">
        <f t="shared" si="4"/>
        <v>22.9</v>
      </c>
    </row>
    <row r="9" spans="1:15">
      <c r="A9" s="30" t="s">
        <v>60</v>
      </c>
      <c r="B9" s="23">
        <v>2110</v>
      </c>
      <c r="C9" s="25">
        <v>5.9847800000000005E-4</v>
      </c>
      <c r="D9" s="24">
        <v>0.40500000000000003</v>
      </c>
      <c r="E9" s="24">
        <v>56.5</v>
      </c>
      <c r="F9" s="24">
        <v>2.7</v>
      </c>
      <c r="G9" s="24">
        <v>0.57599999999999996</v>
      </c>
      <c r="H9" s="23">
        <v>1</v>
      </c>
      <c r="I9" s="24">
        <f t="shared" si="5"/>
        <v>2.7</v>
      </c>
      <c r="J9" s="24">
        <f t="shared" si="6"/>
        <v>0.57599999999999996</v>
      </c>
      <c r="K9" s="24">
        <v>2.1</v>
      </c>
      <c r="L9" s="23">
        <f t="shared" si="1"/>
        <v>1.1412227362500001E-3</v>
      </c>
      <c r="M9">
        <f t="shared" si="2"/>
        <v>1</v>
      </c>
      <c r="N9">
        <f t="shared" si="3"/>
        <v>0</v>
      </c>
      <c r="O9">
        <f t="shared" si="4"/>
        <v>0</v>
      </c>
    </row>
    <row r="10" spans="1:15">
      <c r="A10" s="30" t="s">
        <v>60</v>
      </c>
      <c r="B10" s="23">
        <v>2110</v>
      </c>
      <c r="C10" s="25">
        <v>4.8295566999999998E-2</v>
      </c>
      <c r="D10" s="24">
        <v>0.35899999999999999</v>
      </c>
      <c r="E10" s="24">
        <v>56.5</v>
      </c>
      <c r="F10" s="24">
        <v>2.7</v>
      </c>
      <c r="G10" s="24">
        <v>0.57599999999999996</v>
      </c>
      <c r="H10" s="23">
        <v>1</v>
      </c>
      <c r="I10" s="24">
        <f t="shared" si="5"/>
        <v>2.7</v>
      </c>
      <c r="J10" s="24">
        <f t="shared" si="6"/>
        <v>0.57599999999999996</v>
      </c>
      <c r="K10" s="24">
        <v>208.6</v>
      </c>
      <c r="L10" s="23">
        <f t="shared" si="1"/>
        <v>8.1633594437041671E-2</v>
      </c>
      <c r="M10">
        <f t="shared" si="2"/>
        <v>101</v>
      </c>
      <c r="N10">
        <f t="shared" si="3"/>
        <v>1</v>
      </c>
      <c r="O10">
        <f t="shared" si="4"/>
        <v>0.1</v>
      </c>
    </row>
    <row r="11" spans="1:15">
      <c r="A11" s="30" t="s">
        <v>60</v>
      </c>
      <c r="B11" s="23">
        <v>2110</v>
      </c>
      <c r="C11" s="25">
        <v>8.5647638999999998E-2</v>
      </c>
      <c r="D11" s="24">
        <v>0.40500000000000003</v>
      </c>
      <c r="E11" s="24">
        <v>56.5</v>
      </c>
      <c r="F11" s="24">
        <v>2.7</v>
      </c>
      <c r="G11" s="24">
        <v>0.57599999999999996</v>
      </c>
      <c r="H11" s="23">
        <v>1</v>
      </c>
      <c r="I11" s="24">
        <f t="shared" si="5"/>
        <v>2.7</v>
      </c>
      <c r="J11" s="24">
        <f t="shared" si="6"/>
        <v>0.57599999999999996</v>
      </c>
      <c r="K11" s="24">
        <v>7800</v>
      </c>
      <c r="L11" s="23">
        <f t="shared" si="1"/>
        <v>0.163319341618125</v>
      </c>
      <c r="M11">
        <f t="shared" si="2"/>
        <v>201</v>
      </c>
      <c r="N11">
        <f t="shared" si="3"/>
        <v>1</v>
      </c>
      <c r="O11">
        <f t="shared" si="4"/>
        <v>0.3</v>
      </c>
    </row>
    <row r="12" spans="1:15">
      <c r="A12" s="30" t="s">
        <v>60</v>
      </c>
      <c r="B12" s="23">
        <v>1300</v>
      </c>
      <c r="C12" s="25">
        <v>8.3704950000000004E-3</v>
      </c>
      <c r="D12" s="24">
        <v>0.66200000000000003</v>
      </c>
      <c r="E12" s="24">
        <v>56.5</v>
      </c>
      <c r="F12" s="24">
        <v>2.1</v>
      </c>
      <c r="G12" s="24">
        <v>0.51600000000000001</v>
      </c>
      <c r="H12" s="23">
        <v>1</v>
      </c>
      <c r="I12" s="24">
        <f t="shared" si="5"/>
        <v>2.1</v>
      </c>
      <c r="J12" s="24">
        <f t="shared" si="6"/>
        <v>0.51600000000000001</v>
      </c>
      <c r="K12" s="24">
        <v>114.8</v>
      </c>
      <c r="L12" s="23">
        <f t="shared" si="1"/>
        <v>2.609013537375E-2</v>
      </c>
      <c r="M12">
        <f t="shared" si="2"/>
        <v>32</v>
      </c>
      <c r="N12">
        <f t="shared" si="3"/>
        <v>0</v>
      </c>
      <c r="O12">
        <f t="shared" si="4"/>
        <v>0</v>
      </c>
    </row>
    <row r="13" spans="1:15">
      <c r="A13" s="30" t="s">
        <v>60</v>
      </c>
      <c r="B13" s="23">
        <v>1300</v>
      </c>
      <c r="C13" s="25">
        <v>2.198367E-2</v>
      </c>
      <c r="D13" s="24">
        <v>0.69199999999999995</v>
      </c>
      <c r="E13" s="24">
        <v>56.5</v>
      </c>
      <c r="F13" s="24">
        <v>2.1</v>
      </c>
      <c r="G13" s="24">
        <v>0.51600000000000001</v>
      </c>
      <c r="H13" s="23">
        <v>0</v>
      </c>
      <c r="I13" s="24">
        <f>F13*0.7</f>
        <v>1.47</v>
      </c>
      <c r="J13" s="24">
        <f>G13*0.5</f>
        <v>0.25800000000000001</v>
      </c>
      <c r="K13" s="24">
        <v>1634.9</v>
      </c>
      <c r="L13" s="23">
        <f t="shared" si="1"/>
        <v>7.1626460805E-2</v>
      </c>
      <c r="M13">
        <f t="shared" si="2"/>
        <v>88</v>
      </c>
      <c r="N13">
        <f t="shared" si="3"/>
        <v>0</v>
      </c>
      <c r="O13">
        <f t="shared" si="4"/>
        <v>0.1</v>
      </c>
    </row>
    <row r="14" spans="1:15">
      <c r="A14" s="30" t="s">
        <v>60</v>
      </c>
      <c r="B14" s="23">
        <v>1300</v>
      </c>
      <c r="C14" s="25">
        <v>2.8406249999999998E-3</v>
      </c>
      <c r="D14" s="24">
        <v>0.66200000000000003</v>
      </c>
      <c r="E14" s="24">
        <v>56.5</v>
      </c>
      <c r="F14" s="24">
        <v>2.1</v>
      </c>
      <c r="G14" s="24">
        <v>0.51600000000000001</v>
      </c>
      <c r="H14" s="23">
        <v>0</v>
      </c>
      <c r="I14" s="24">
        <f>F14*0.7</f>
        <v>1.47</v>
      </c>
      <c r="J14" s="24">
        <f>G14*0.5</f>
        <v>0.25800000000000001</v>
      </c>
      <c r="K14" s="24">
        <v>583.29999999999995</v>
      </c>
      <c r="L14" s="23">
        <f t="shared" si="1"/>
        <v>8.8539914062499992E-3</v>
      </c>
      <c r="M14">
        <f t="shared" si="2"/>
        <v>11</v>
      </c>
      <c r="N14">
        <f t="shared" si="3"/>
        <v>0</v>
      </c>
      <c r="O14">
        <f t="shared" si="4"/>
        <v>0</v>
      </c>
    </row>
    <row r="15" spans="1:15">
      <c r="A15" s="30" t="s">
        <v>60</v>
      </c>
      <c r="B15" s="23">
        <v>4110</v>
      </c>
      <c r="C15" s="25">
        <v>2.7919373000000001E-2</v>
      </c>
      <c r="D15" s="24">
        <v>0.41299999999999998</v>
      </c>
      <c r="E15" s="24">
        <v>56.5</v>
      </c>
      <c r="F15" s="24">
        <v>0.7</v>
      </c>
      <c r="G15" s="24">
        <v>0.09</v>
      </c>
      <c r="H15" s="23">
        <v>1</v>
      </c>
      <c r="I15" s="24">
        <f t="shared" ref="I15:I21" si="7">F15</f>
        <v>0.7</v>
      </c>
      <c r="J15" s="24">
        <f t="shared" ref="J15:J21" si="8">G15</f>
        <v>0.09</v>
      </c>
      <c r="K15" s="24">
        <v>48.7</v>
      </c>
      <c r="L15" s="23">
        <f t="shared" si="1"/>
        <v>5.4290384105708328E-2</v>
      </c>
      <c r="M15">
        <f t="shared" si="2"/>
        <v>67</v>
      </c>
      <c r="N15">
        <f t="shared" si="3"/>
        <v>0</v>
      </c>
      <c r="O15">
        <f t="shared" si="4"/>
        <v>0</v>
      </c>
    </row>
    <row r="16" spans="1:15">
      <c r="A16" s="30" t="s">
        <v>60</v>
      </c>
      <c r="B16" s="23">
        <v>4110</v>
      </c>
      <c r="C16" s="25">
        <v>3.7753657920000001</v>
      </c>
      <c r="D16" s="24">
        <v>0.41299999999999998</v>
      </c>
      <c r="E16" s="24">
        <v>56.5</v>
      </c>
      <c r="F16" s="24">
        <v>0.7</v>
      </c>
      <c r="G16" s="24">
        <v>0.09</v>
      </c>
      <c r="H16" s="23">
        <v>1</v>
      </c>
      <c r="I16" s="24">
        <f t="shared" si="7"/>
        <v>0.7</v>
      </c>
      <c r="J16" s="24">
        <f t="shared" si="8"/>
        <v>0.09</v>
      </c>
      <c r="K16" s="24">
        <v>12850.8</v>
      </c>
      <c r="L16" s="23">
        <f t="shared" si="1"/>
        <v>7.3413560894519998</v>
      </c>
      <c r="M16">
        <f t="shared" si="2"/>
        <v>9055</v>
      </c>
      <c r="N16">
        <f t="shared" si="3"/>
        <v>14</v>
      </c>
      <c r="O16">
        <f t="shared" si="4"/>
        <v>1.8</v>
      </c>
    </row>
    <row r="17" spans="1:15">
      <c r="A17" s="30" t="s">
        <v>60</v>
      </c>
      <c r="B17" s="23">
        <v>4110</v>
      </c>
      <c r="C17" s="25">
        <v>0.28671787500000001</v>
      </c>
      <c r="D17" s="24">
        <v>0.309</v>
      </c>
      <c r="E17" s="24">
        <v>56.5</v>
      </c>
      <c r="F17" s="24">
        <v>0.7</v>
      </c>
      <c r="G17" s="24">
        <v>0.09</v>
      </c>
      <c r="H17" s="23">
        <v>1</v>
      </c>
      <c r="I17" s="24">
        <f t="shared" si="7"/>
        <v>0.7</v>
      </c>
      <c r="J17" s="24">
        <f t="shared" si="8"/>
        <v>0.09</v>
      </c>
      <c r="K17" s="24">
        <v>374</v>
      </c>
      <c r="L17" s="23">
        <f t="shared" si="1"/>
        <v>0.41713866839062502</v>
      </c>
      <c r="M17">
        <f t="shared" si="2"/>
        <v>515</v>
      </c>
      <c r="N17">
        <f t="shared" si="3"/>
        <v>1</v>
      </c>
      <c r="O17">
        <f t="shared" si="4"/>
        <v>0.1</v>
      </c>
    </row>
    <row r="18" spans="1:15">
      <c r="A18" s="30" t="s">
        <v>60</v>
      </c>
      <c r="B18" s="23">
        <v>4110</v>
      </c>
      <c r="C18" s="25">
        <v>9.1807792999999999E-2</v>
      </c>
      <c r="D18" s="24">
        <v>0.309</v>
      </c>
      <c r="E18" s="24">
        <v>56.5</v>
      </c>
      <c r="F18" s="24">
        <v>0.7</v>
      </c>
      <c r="G18" s="24">
        <v>0.09</v>
      </c>
      <c r="H18" s="23">
        <v>1</v>
      </c>
      <c r="I18" s="24">
        <f t="shared" si="7"/>
        <v>0.7</v>
      </c>
      <c r="J18" s="24">
        <f t="shared" si="8"/>
        <v>0.09</v>
      </c>
      <c r="K18" s="24">
        <v>119.8</v>
      </c>
      <c r="L18" s="23">
        <f t="shared" si="1"/>
        <v>0.13356886284087502</v>
      </c>
      <c r="M18">
        <f t="shared" si="2"/>
        <v>165</v>
      </c>
      <c r="N18">
        <f t="shared" si="3"/>
        <v>0</v>
      </c>
      <c r="O18">
        <f t="shared" si="4"/>
        <v>0</v>
      </c>
    </row>
    <row r="19" spans="1:15">
      <c r="A19" s="30" t="s">
        <v>60</v>
      </c>
      <c r="B19" s="23">
        <v>4110</v>
      </c>
      <c r="C19" s="25">
        <v>0.42640584500000001</v>
      </c>
      <c r="D19" s="24">
        <v>0.41299999999999998</v>
      </c>
      <c r="E19" s="24">
        <v>56.5</v>
      </c>
      <c r="F19" s="24">
        <v>0.7</v>
      </c>
      <c r="G19" s="24">
        <v>0.09</v>
      </c>
      <c r="H19" s="23">
        <v>1</v>
      </c>
      <c r="I19" s="24">
        <f t="shared" si="7"/>
        <v>0.7</v>
      </c>
      <c r="J19" s="24">
        <f t="shared" si="8"/>
        <v>0.09</v>
      </c>
      <c r="K19" s="24">
        <v>1524.6</v>
      </c>
      <c r="L19" s="23">
        <f t="shared" si="1"/>
        <v>0.82916393251270826</v>
      </c>
      <c r="M19">
        <f t="shared" si="2"/>
        <v>1023</v>
      </c>
      <c r="N19">
        <f t="shared" si="3"/>
        <v>2</v>
      </c>
      <c r="O19">
        <f t="shared" si="4"/>
        <v>0.2</v>
      </c>
    </row>
    <row r="20" spans="1:15">
      <c r="A20" s="30" t="s">
        <v>60</v>
      </c>
      <c r="B20" s="23">
        <v>3200</v>
      </c>
      <c r="C20" s="25">
        <v>4.5393631880000003</v>
      </c>
      <c r="D20" s="24">
        <v>0.4</v>
      </c>
      <c r="E20" s="24">
        <v>56.5</v>
      </c>
      <c r="F20" s="24">
        <v>1.2</v>
      </c>
      <c r="G20" s="24">
        <v>6.4000000000000001E-2</v>
      </c>
      <c r="H20" s="23">
        <v>1</v>
      </c>
      <c r="I20" s="24">
        <f t="shared" si="7"/>
        <v>1.2</v>
      </c>
      <c r="J20" s="24">
        <f t="shared" si="8"/>
        <v>6.4000000000000001E-2</v>
      </c>
      <c r="K20" s="24">
        <v>37444.300000000003</v>
      </c>
      <c r="L20" s="23">
        <f t="shared" si="1"/>
        <v>8.5491340040666675</v>
      </c>
      <c r="M20">
        <f t="shared" si="2"/>
        <v>10545</v>
      </c>
      <c r="N20">
        <f t="shared" si="3"/>
        <v>28</v>
      </c>
      <c r="O20">
        <f t="shared" si="4"/>
        <v>1.5</v>
      </c>
    </row>
    <row r="21" spans="1:15">
      <c r="A21" s="30" t="s">
        <v>60</v>
      </c>
      <c r="B21" s="23">
        <v>4340</v>
      </c>
      <c r="C21" s="25">
        <v>1.5820442000000001E-2</v>
      </c>
      <c r="D21" s="24">
        <v>0.41299999999999998</v>
      </c>
      <c r="E21" s="24">
        <v>56.5</v>
      </c>
      <c r="F21" s="24">
        <v>0.7</v>
      </c>
      <c r="G21" s="24">
        <v>0.09</v>
      </c>
      <c r="H21" s="23">
        <v>1</v>
      </c>
      <c r="I21" s="24">
        <f t="shared" si="7"/>
        <v>0.7</v>
      </c>
      <c r="J21" s="24">
        <f t="shared" si="8"/>
        <v>0.09</v>
      </c>
      <c r="K21" s="24">
        <v>4083.4</v>
      </c>
      <c r="L21" s="23">
        <f t="shared" si="1"/>
        <v>3.0763508654083335E-2</v>
      </c>
      <c r="M21">
        <f t="shared" si="2"/>
        <v>38</v>
      </c>
      <c r="N21">
        <f t="shared" si="3"/>
        <v>0</v>
      </c>
      <c r="O21">
        <f t="shared" si="4"/>
        <v>0</v>
      </c>
    </row>
    <row r="22" spans="1:15">
      <c r="C22" s="25">
        <f>SUM(C2:C21)</f>
        <v>18.342528142999996</v>
      </c>
      <c r="N22">
        <f>SUM(N2:N21)</f>
        <v>173</v>
      </c>
      <c r="O22">
        <f>SUM(O2:O21)</f>
        <v>31.200000000000003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L1" sqref="L1:O2"/>
    </sheetView>
  </sheetViews>
  <sheetFormatPr defaultRowHeight="12.75"/>
  <cols>
    <col min="1" max="1" width="9.140625" style="23" bestFit="1" customWidth="1"/>
    <col min="2" max="2" width="9.7109375" style="23" customWidth="1"/>
    <col min="3" max="3" width="11.5703125" style="25" bestFit="1" customWidth="1"/>
    <col min="4" max="4" width="13.7109375" style="24" customWidth="1"/>
    <col min="5" max="5" width="14.7109375" style="24" bestFit="1" customWidth="1"/>
    <col min="6" max="10" width="13.7109375" style="24" customWidth="1"/>
    <col min="11" max="11" width="16.7109375" style="24" bestFit="1" customWidth="1"/>
    <col min="12" max="12" width="12.42578125" style="23" customWidth="1"/>
    <col min="13" max="13" width="12.42578125" customWidth="1"/>
  </cols>
  <sheetData>
    <row r="1" spans="1:15" ht="25.5">
      <c r="A1" s="30" t="s">
        <v>59</v>
      </c>
      <c r="B1" s="23" t="s">
        <v>51</v>
      </c>
      <c r="C1" s="25" t="s">
        <v>58</v>
      </c>
      <c r="D1" s="24" t="s">
        <v>53</v>
      </c>
      <c r="E1" s="24" t="s">
        <v>52</v>
      </c>
      <c r="F1" s="24" t="s">
        <v>54</v>
      </c>
      <c r="G1" s="24" t="s">
        <v>55</v>
      </c>
      <c r="H1" s="30" t="s">
        <v>57</v>
      </c>
      <c r="I1" s="31" t="s">
        <v>61</v>
      </c>
      <c r="J1" s="31" t="s">
        <v>62</v>
      </c>
      <c r="K1" s="24" t="s">
        <v>56</v>
      </c>
      <c r="L1" s="27" t="s">
        <v>63</v>
      </c>
      <c r="M1" s="27" t="s">
        <v>64</v>
      </c>
      <c r="N1" s="27" t="s">
        <v>65</v>
      </c>
      <c r="O1" s="27" t="s">
        <v>66</v>
      </c>
    </row>
    <row r="2" spans="1:15">
      <c r="A2" s="30" t="s">
        <v>60</v>
      </c>
      <c r="B2" s="23">
        <v>1920</v>
      </c>
      <c r="C2" s="25">
        <v>2.1106291150000001</v>
      </c>
      <c r="D2" s="24">
        <v>0.193</v>
      </c>
      <c r="E2" s="24">
        <v>56.5</v>
      </c>
      <c r="F2" s="24">
        <v>1.2</v>
      </c>
      <c r="G2" s="24">
        <v>7.5999999999999998E-2</v>
      </c>
      <c r="H2" s="23">
        <v>0</v>
      </c>
      <c r="I2" s="24">
        <f>F2*0.7</f>
        <v>0.84</v>
      </c>
      <c r="J2" s="24">
        <f>G2*0.5</f>
        <v>3.7999999999999999E-2</v>
      </c>
      <c r="K2" s="24">
        <v>8942.2999999999993</v>
      </c>
      <c r="L2" s="23">
        <f>E2*D2*C2/12</f>
        <v>1.9179462653764585</v>
      </c>
      <c r="M2">
        <f>ROUND(E2*D2*C2*102.79,0)</f>
        <v>2366</v>
      </c>
      <c r="N2">
        <f>ROUND(I2*M2*0.002205,0)</f>
        <v>4</v>
      </c>
      <c r="O2">
        <f>ROUND(J2*M2*0.002205,1)</f>
        <v>0.2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O13"/>
  <sheetViews>
    <sheetView workbookViewId="0">
      <selection activeCell="L1" sqref="L1:O2"/>
    </sheetView>
  </sheetViews>
  <sheetFormatPr defaultRowHeight="12.75"/>
  <cols>
    <col min="1" max="1" width="12.85546875" style="23" customWidth="1"/>
    <col min="2" max="2" width="9.7109375" style="23" customWidth="1"/>
    <col min="3" max="3" width="11.5703125" style="25" bestFit="1" customWidth="1"/>
    <col min="4" max="4" width="13.7109375" style="24" customWidth="1"/>
    <col min="5" max="5" width="14.7109375" style="24" bestFit="1" customWidth="1"/>
    <col min="6" max="7" width="13.7109375" style="24" customWidth="1"/>
    <col min="8" max="8" width="11.7109375" style="23" bestFit="1" customWidth="1"/>
    <col min="9" max="10" width="13.7109375" style="24" customWidth="1"/>
    <col min="11" max="11" width="19.7109375" style="24" customWidth="1"/>
    <col min="12" max="12" width="14.42578125" customWidth="1"/>
    <col min="13" max="13" width="13.42578125" customWidth="1"/>
  </cols>
  <sheetData>
    <row r="1" spans="1:15" ht="25.5">
      <c r="A1" s="23" t="s">
        <v>50</v>
      </c>
      <c r="B1" s="23" t="s">
        <v>51</v>
      </c>
      <c r="C1" s="25" t="s">
        <v>58</v>
      </c>
      <c r="D1" s="24" t="s">
        <v>53</v>
      </c>
      <c r="E1" s="24" t="s">
        <v>52</v>
      </c>
      <c r="F1" s="24" t="s">
        <v>54</v>
      </c>
      <c r="G1" s="24" t="s">
        <v>55</v>
      </c>
      <c r="H1" s="23" t="s">
        <v>57</v>
      </c>
      <c r="I1" s="24" t="s">
        <v>61</v>
      </c>
      <c r="J1" s="24" t="s">
        <v>62</v>
      </c>
      <c r="K1" s="24" t="s">
        <v>56</v>
      </c>
      <c r="L1" s="27" t="s">
        <v>63</v>
      </c>
      <c r="M1" s="27" t="s">
        <v>64</v>
      </c>
      <c r="N1" s="27" t="s">
        <v>65</v>
      </c>
      <c r="O1" s="27" t="s">
        <v>66</v>
      </c>
    </row>
    <row r="2" spans="1:15">
      <c r="A2" s="23" t="s">
        <v>60</v>
      </c>
      <c r="B2" s="23">
        <v>2110</v>
      </c>
      <c r="C2" s="25">
        <v>2.9215598109999998</v>
      </c>
      <c r="D2" s="24">
        <v>0.40500000000000003</v>
      </c>
      <c r="E2" s="24">
        <v>56.5</v>
      </c>
      <c r="F2" s="24">
        <v>2.7</v>
      </c>
      <c r="G2" s="24">
        <v>0.57599999999999996</v>
      </c>
      <c r="H2" s="23">
        <v>1</v>
      </c>
      <c r="I2" s="24">
        <f>F2</f>
        <v>2.7</v>
      </c>
      <c r="J2" s="24">
        <f>G2</f>
        <v>0.57599999999999996</v>
      </c>
      <c r="K2" s="24">
        <v>87398.9</v>
      </c>
      <c r="L2" s="23">
        <f>E2*D2*C2/12</f>
        <v>5.5710493646006247</v>
      </c>
      <c r="M2">
        <f>ROUND(E2*D2*C2*102.79,0)</f>
        <v>6872</v>
      </c>
      <c r="N2">
        <f>ROUND(I2*M2*0.002205,0)</f>
        <v>41</v>
      </c>
      <c r="O2">
        <f>ROUND(J2*M2*0.002205,1)</f>
        <v>8.6999999999999993</v>
      </c>
    </row>
    <row r="3" spans="1:15">
      <c r="A3" s="23" t="s">
        <v>60</v>
      </c>
      <c r="B3" s="23">
        <v>2110</v>
      </c>
      <c r="C3" s="25">
        <v>2.2987351E-2</v>
      </c>
      <c r="D3" s="24">
        <v>0.40500000000000003</v>
      </c>
      <c r="E3" s="24">
        <v>56.5</v>
      </c>
      <c r="F3" s="24">
        <v>2.7</v>
      </c>
      <c r="G3" s="24">
        <v>0.57599999999999996</v>
      </c>
      <c r="H3" s="23">
        <v>1</v>
      </c>
      <c r="I3" s="24">
        <f t="shared" ref="I3:I6" si="0">F3</f>
        <v>2.7</v>
      </c>
      <c r="J3" s="24">
        <f t="shared" ref="J3:J6" si="1">G3</f>
        <v>0.57599999999999996</v>
      </c>
      <c r="K3" s="24">
        <v>910</v>
      </c>
      <c r="L3" s="23">
        <f t="shared" ref="L3:L12" si="2">E3*D3*C3/12</f>
        <v>4.3834004938125004E-2</v>
      </c>
      <c r="M3">
        <f t="shared" ref="M3:M12" si="3">ROUND(E3*D3*C3*102.79,0)</f>
        <v>54</v>
      </c>
      <c r="N3">
        <f t="shared" ref="N3:N12" si="4">ROUND(I3*M3*0.002205,0)</f>
        <v>0</v>
      </c>
      <c r="O3">
        <f t="shared" ref="O3:O12" si="5">ROUND(J3*M3*0.002205,1)</f>
        <v>0.1</v>
      </c>
    </row>
    <row r="4" spans="1:15">
      <c r="A4" s="23" t="s">
        <v>60</v>
      </c>
      <c r="B4" s="23">
        <v>1400</v>
      </c>
      <c r="C4" s="25">
        <v>0.114152291</v>
      </c>
      <c r="D4" s="24">
        <v>0.88700000000000001</v>
      </c>
      <c r="E4" s="24">
        <v>56.5</v>
      </c>
      <c r="F4" s="24">
        <v>1.93</v>
      </c>
      <c r="G4" s="24">
        <v>0.497</v>
      </c>
      <c r="H4" s="23">
        <v>1</v>
      </c>
      <c r="I4" s="24">
        <f t="shared" si="0"/>
        <v>1.93</v>
      </c>
      <c r="J4" s="24">
        <f t="shared" si="1"/>
        <v>0.497</v>
      </c>
      <c r="K4" s="24">
        <v>9204.1</v>
      </c>
      <c r="L4" s="23">
        <f t="shared" si="2"/>
        <v>0.47673326163420832</v>
      </c>
      <c r="M4">
        <f t="shared" si="3"/>
        <v>588</v>
      </c>
      <c r="N4">
        <f t="shared" si="4"/>
        <v>3</v>
      </c>
      <c r="O4">
        <f t="shared" si="5"/>
        <v>0.6</v>
      </c>
    </row>
    <row r="5" spans="1:15">
      <c r="A5" s="23" t="s">
        <v>60</v>
      </c>
      <c r="B5" s="23">
        <v>1400</v>
      </c>
      <c r="C5" s="25">
        <v>1.2534931119999999</v>
      </c>
      <c r="D5" s="24">
        <v>0.88700000000000001</v>
      </c>
      <c r="E5" s="24">
        <v>56.5</v>
      </c>
      <c r="F5" s="24">
        <v>1.93</v>
      </c>
      <c r="G5" s="24">
        <v>0.497</v>
      </c>
      <c r="H5" s="23">
        <v>1</v>
      </c>
      <c r="I5" s="24">
        <f t="shared" si="0"/>
        <v>1.93</v>
      </c>
      <c r="J5" s="24">
        <f t="shared" si="1"/>
        <v>0.497</v>
      </c>
      <c r="K5" s="24">
        <v>7923.3</v>
      </c>
      <c r="L5" s="23">
        <f t="shared" si="2"/>
        <v>5.2349528378696659</v>
      </c>
      <c r="M5">
        <f t="shared" si="3"/>
        <v>6457</v>
      </c>
      <c r="N5">
        <f t="shared" si="4"/>
        <v>27</v>
      </c>
      <c r="O5">
        <f t="shared" si="5"/>
        <v>7.1</v>
      </c>
    </row>
    <row r="6" spans="1:15">
      <c r="A6" s="23" t="s">
        <v>60</v>
      </c>
      <c r="B6" s="23">
        <v>2110</v>
      </c>
      <c r="C6" s="25">
        <v>2.4542600000000002E-3</v>
      </c>
      <c r="D6" s="24">
        <v>0.40500000000000003</v>
      </c>
      <c r="E6" s="24">
        <v>56.5</v>
      </c>
      <c r="F6" s="24">
        <v>2.7</v>
      </c>
      <c r="G6" s="24">
        <v>0.57599999999999996</v>
      </c>
      <c r="H6" s="23">
        <v>1</v>
      </c>
      <c r="I6" s="24">
        <f t="shared" si="0"/>
        <v>2.7</v>
      </c>
      <c r="J6" s="24">
        <f t="shared" si="1"/>
        <v>0.57599999999999996</v>
      </c>
      <c r="K6" s="24">
        <v>20.2</v>
      </c>
      <c r="L6" s="23">
        <f t="shared" si="2"/>
        <v>4.6799670375000007E-3</v>
      </c>
      <c r="M6">
        <f t="shared" si="3"/>
        <v>6</v>
      </c>
      <c r="N6">
        <f t="shared" si="4"/>
        <v>0</v>
      </c>
      <c r="O6">
        <f t="shared" si="5"/>
        <v>0</v>
      </c>
    </row>
    <row r="7" spans="1:15">
      <c r="A7" s="23" t="s">
        <v>60</v>
      </c>
      <c r="B7" s="23">
        <v>1400</v>
      </c>
      <c r="C7" s="25">
        <v>0.146402644</v>
      </c>
      <c r="D7" s="24">
        <v>0.88700000000000001</v>
      </c>
      <c r="E7" s="24">
        <v>56.5</v>
      </c>
      <c r="F7" s="24">
        <v>1.93</v>
      </c>
      <c r="G7" s="24">
        <v>0.497</v>
      </c>
      <c r="H7" s="23">
        <v>0</v>
      </c>
      <c r="I7" s="24">
        <f>F7*0.7</f>
        <v>1.351</v>
      </c>
      <c r="J7" s="24">
        <f>G7*0.5</f>
        <v>0.2485</v>
      </c>
      <c r="K7" s="24">
        <v>548.1</v>
      </c>
      <c r="L7" s="23">
        <f t="shared" si="2"/>
        <v>0.6114201421151666</v>
      </c>
      <c r="M7">
        <f t="shared" si="3"/>
        <v>754</v>
      </c>
      <c r="N7">
        <f t="shared" si="4"/>
        <v>2</v>
      </c>
      <c r="O7">
        <f t="shared" si="5"/>
        <v>0.4</v>
      </c>
    </row>
    <row r="8" spans="1:15">
      <c r="A8" s="23" t="s">
        <v>60</v>
      </c>
      <c r="B8" s="23">
        <v>2130</v>
      </c>
      <c r="C8" s="25">
        <v>0.40539835400000002</v>
      </c>
      <c r="D8" s="24">
        <v>0.41099999999999998</v>
      </c>
      <c r="E8" s="24">
        <v>56.5</v>
      </c>
      <c r="F8" s="24">
        <v>2.52</v>
      </c>
      <c r="G8" s="24">
        <v>0.09</v>
      </c>
      <c r="H8" s="23">
        <v>1</v>
      </c>
      <c r="I8" s="24">
        <f t="shared" ref="I8:I9" si="6">F8</f>
        <v>2.52</v>
      </c>
      <c r="J8" s="24">
        <f t="shared" ref="J8:J9" si="7">G8</f>
        <v>0.09</v>
      </c>
      <c r="K8" s="24">
        <v>5800.7</v>
      </c>
      <c r="L8" s="23">
        <f t="shared" si="2"/>
        <v>0.78449648978425002</v>
      </c>
      <c r="M8">
        <f t="shared" si="3"/>
        <v>968</v>
      </c>
      <c r="N8">
        <f t="shared" si="4"/>
        <v>5</v>
      </c>
      <c r="O8">
        <f t="shared" si="5"/>
        <v>0.2</v>
      </c>
    </row>
    <row r="9" spans="1:15">
      <c r="A9" s="23" t="s">
        <v>60</v>
      </c>
      <c r="B9" s="23">
        <v>2110</v>
      </c>
      <c r="C9" s="25">
        <v>0.111792291</v>
      </c>
      <c r="D9" s="24">
        <v>0.40500000000000003</v>
      </c>
      <c r="E9" s="24">
        <v>56.5</v>
      </c>
      <c r="F9" s="24">
        <v>2.7</v>
      </c>
      <c r="G9" s="24">
        <v>0.57599999999999996</v>
      </c>
      <c r="H9" s="23">
        <v>1</v>
      </c>
      <c r="I9" s="24">
        <f t="shared" si="6"/>
        <v>2.7</v>
      </c>
      <c r="J9" s="24">
        <f t="shared" si="7"/>
        <v>0.57599999999999996</v>
      </c>
      <c r="K9" s="24">
        <v>191.1</v>
      </c>
      <c r="L9" s="23">
        <f t="shared" si="2"/>
        <v>0.21317392490062501</v>
      </c>
      <c r="M9">
        <f t="shared" si="3"/>
        <v>263</v>
      </c>
      <c r="N9">
        <f t="shared" si="4"/>
        <v>2</v>
      </c>
      <c r="O9">
        <f t="shared" si="5"/>
        <v>0.3</v>
      </c>
    </row>
    <row r="10" spans="1:15">
      <c r="A10" s="23" t="s">
        <v>60</v>
      </c>
      <c r="B10" s="23">
        <v>1400</v>
      </c>
      <c r="C10" s="25">
        <v>2.0719387999999998E-2</v>
      </c>
      <c r="D10" s="24">
        <v>0.88700000000000001</v>
      </c>
      <c r="E10" s="24">
        <v>56.5</v>
      </c>
      <c r="F10" s="24">
        <v>1.93</v>
      </c>
      <c r="G10" s="24">
        <v>0.497</v>
      </c>
      <c r="H10" s="23">
        <v>0</v>
      </c>
      <c r="I10" s="24">
        <f>F10*0.7</f>
        <v>1.351</v>
      </c>
      <c r="J10" s="24">
        <f>G10*0.5</f>
        <v>0.2485</v>
      </c>
      <c r="K10" s="24">
        <v>77.599999999999994</v>
      </c>
      <c r="L10" s="23">
        <f t="shared" si="2"/>
        <v>8.653020744283331E-2</v>
      </c>
      <c r="M10">
        <f t="shared" si="3"/>
        <v>107</v>
      </c>
      <c r="N10">
        <f t="shared" si="4"/>
        <v>0</v>
      </c>
      <c r="O10">
        <f t="shared" si="5"/>
        <v>0.1</v>
      </c>
    </row>
    <row r="11" spans="1:15">
      <c r="A11" s="23" t="s">
        <v>60</v>
      </c>
      <c r="B11" s="23">
        <v>2110</v>
      </c>
      <c r="C11" s="25">
        <v>3.4256366000000003E-2</v>
      </c>
      <c r="D11" s="24">
        <v>0.40500000000000003</v>
      </c>
      <c r="E11" s="24">
        <v>56.5</v>
      </c>
      <c r="F11" s="24">
        <v>2.7</v>
      </c>
      <c r="G11" s="24">
        <v>0.57599999999999996</v>
      </c>
      <c r="H11" s="23">
        <v>1</v>
      </c>
      <c r="I11" s="24">
        <f t="shared" ref="I11" si="8">F11</f>
        <v>2.7</v>
      </c>
      <c r="J11" s="24">
        <f t="shared" ref="J11" si="9">G11</f>
        <v>0.57599999999999996</v>
      </c>
      <c r="K11" s="24">
        <v>58.6</v>
      </c>
      <c r="L11" s="23">
        <f t="shared" si="2"/>
        <v>6.5322607916250011E-2</v>
      </c>
      <c r="M11">
        <f t="shared" si="3"/>
        <v>81</v>
      </c>
      <c r="N11">
        <f t="shared" si="4"/>
        <v>0</v>
      </c>
      <c r="O11">
        <f t="shared" si="5"/>
        <v>0.1</v>
      </c>
    </row>
    <row r="12" spans="1:15">
      <c r="A12" s="23" t="s">
        <v>60</v>
      </c>
      <c r="B12" s="23">
        <v>1400</v>
      </c>
      <c r="C12" s="25">
        <v>4.0631488E-2</v>
      </c>
      <c r="D12" s="24">
        <v>0.88700000000000001</v>
      </c>
      <c r="E12" s="24">
        <v>56.5</v>
      </c>
      <c r="F12" s="24">
        <v>1.93</v>
      </c>
      <c r="G12" s="24">
        <v>0.497</v>
      </c>
      <c r="H12" s="23">
        <v>0</v>
      </c>
      <c r="I12" s="24">
        <f>F12*0.7</f>
        <v>1.351</v>
      </c>
      <c r="J12" s="24">
        <f>G12*0.5</f>
        <v>0.2485</v>
      </c>
      <c r="K12" s="24">
        <v>152.1</v>
      </c>
      <c r="L12" s="23">
        <f t="shared" si="2"/>
        <v>0.16968894473866666</v>
      </c>
      <c r="M12">
        <f t="shared" si="3"/>
        <v>209</v>
      </c>
      <c r="N12">
        <f t="shared" si="4"/>
        <v>1</v>
      </c>
      <c r="O12">
        <f t="shared" si="5"/>
        <v>0.1</v>
      </c>
    </row>
    <row r="13" spans="1:15">
      <c r="C13" s="25">
        <f>SUM(C2:C12)</f>
        <v>5.0738473559999999</v>
      </c>
      <c r="N13">
        <f>SUM(N2:N12)</f>
        <v>81</v>
      </c>
      <c r="O13">
        <f>SUM(O2:O12)</f>
        <v>17.700000000000003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Summary</vt:lpstr>
      <vt:lpstr>Wet Pond Calcs</vt:lpstr>
      <vt:lpstr>01 State Street</vt:lpstr>
      <vt:lpstr>02 Senior League</vt:lpstr>
      <vt:lpstr>03 City Hall_Orange Street</vt:lpstr>
      <vt:lpstr>04 Sonrise Apts</vt:lpstr>
      <vt:lpstr>05 Grace Meadows</vt:lpstr>
      <vt:lpstr>06 Raceway</vt:lpstr>
      <vt:lpstr>07 Solid Waste Transfer Station</vt:lpstr>
      <vt:lpstr>08 Water Plant</vt:lpstr>
      <vt:lpstr>Summary!Print_Area</vt:lpstr>
      <vt:lpstr>Summary!Print_Titles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 Employee</dc:creator>
  <cp:lastModifiedBy>Marcy Policastro</cp:lastModifiedBy>
  <cp:lastPrinted>2010-11-23T14:17:32Z</cp:lastPrinted>
  <dcterms:created xsi:type="dcterms:W3CDTF">2006-03-30T19:10:57Z</dcterms:created>
  <dcterms:modified xsi:type="dcterms:W3CDTF">2012-02-20T20:52:32Z</dcterms:modified>
</cp:coreProperties>
</file>