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Swales" sheetId="5" r:id="rId2"/>
    <sheet name="Retention BMPs" sheetId="3" r:id="rId3"/>
    <sheet name="TP Factors" sheetId="4" r:id="rId4"/>
  </sheets>
  <definedNames>
    <definedName name="_xlnm.Print_Area" localSheetId="0">Summary!$A$1:$J$3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AB24" i="3"/>
  <c r="AB24" i="5"/>
  <c r="AF23"/>
  <c r="AC23"/>
  <c r="AE23" s="1"/>
  <c r="Z23"/>
  <c r="Y23"/>
  <c r="AD23" s="1"/>
  <c r="AF22"/>
  <c r="AD22"/>
  <c r="AC22"/>
  <c r="Z22"/>
  <c r="AE22" s="1"/>
  <c r="Y22"/>
  <c r="AF21"/>
  <c r="AC21"/>
  <c r="AE21" s="1"/>
  <c r="AG21" s="1"/>
  <c r="Z21"/>
  <c r="Y21"/>
  <c r="AD21" s="1"/>
  <c r="AF20"/>
  <c r="AD20"/>
  <c r="AC20"/>
  <c r="Z20"/>
  <c r="AE20" s="1"/>
  <c r="AG20" s="1"/>
  <c r="Y20"/>
  <c r="AF19"/>
  <c r="AC19"/>
  <c r="AE19" s="1"/>
  <c r="Z19"/>
  <c r="Y19"/>
  <c r="AD19" s="1"/>
  <c r="AF18"/>
  <c r="AD18"/>
  <c r="AC18"/>
  <c r="Z18"/>
  <c r="AE18" s="1"/>
  <c r="Y18"/>
  <c r="AF17"/>
  <c r="AC17"/>
  <c r="AE17" s="1"/>
  <c r="AG17" s="1"/>
  <c r="Z17"/>
  <c r="Y17"/>
  <c r="AD17" s="1"/>
  <c r="AF16"/>
  <c r="AD16"/>
  <c r="AC16"/>
  <c r="Z16"/>
  <c r="AE16" s="1"/>
  <c r="AG16" s="1"/>
  <c r="Y16"/>
  <c r="AF15"/>
  <c r="AC15"/>
  <c r="AE15" s="1"/>
  <c r="Z15"/>
  <c r="Y15"/>
  <c r="AD15" s="1"/>
  <c r="AF14"/>
  <c r="AD14"/>
  <c r="AC14"/>
  <c r="Z14"/>
  <c r="AE14" s="1"/>
  <c r="Y14"/>
  <c r="AF13"/>
  <c r="AC13"/>
  <c r="AE13" s="1"/>
  <c r="AG13" s="1"/>
  <c r="Z13"/>
  <c r="Y13"/>
  <c r="AD13" s="1"/>
  <c r="AF12"/>
  <c r="AD12"/>
  <c r="AC12"/>
  <c r="Z12"/>
  <c r="AE12" s="1"/>
  <c r="AG12" s="1"/>
  <c r="Y12"/>
  <c r="AF11"/>
  <c r="AC11"/>
  <c r="AE11" s="1"/>
  <c r="Z11"/>
  <c r="Y11"/>
  <c r="AD11" s="1"/>
  <c r="AF10"/>
  <c r="AD10"/>
  <c r="AC10"/>
  <c r="Z10"/>
  <c r="AE10" s="1"/>
  <c r="Y10"/>
  <c r="AF9"/>
  <c r="AC9"/>
  <c r="AE9" s="1"/>
  <c r="AG9" s="1"/>
  <c r="Z9"/>
  <c r="Y9"/>
  <c r="AD9" s="1"/>
  <c r="AF8"/>
  <c r="AD8"/>
  <c r="AC8"/>
  <c r="Z8"/>
  <c r="AE8" s="1"/>
  <c r="AG8" s="1"/>
  <c r="Y8"/>
  <c r="AF7"/>
  <c r="AC7"/>
  <c r="AE7" s="1"/>
  <c r="Z7"/>
  <c r="Y7"/>
  <c r="AD7" s="1"/>
  <c r="AF6"/>
  <c r="AD6"/>
  <c r="AC6"/>
  <c r="Z6"/>
  <c r="AE6" s="1"/>
  <c r="Y6"/>
  <c r="AF5"/>
  <c r="AC5"/>
  <c r="AE5" s="1"/>
  <c r="AG5" s="1"/>
  <c r="Z5"/>
  <c r="Y5"/>
  <c r="AD5" s="1"/>
  <c r="AF4"/>
  <c r="AD4"/>
  <c r="AC4"/>
  <c r="Z4"/>
  <c r="AE4" s="1"/>
  <c r="AG4" s="1"/>
  <c r="Y4"/>
  <c r="AF3"/>
  <c r="AC3"/>
  <c r="AE3" s="1"/>
  <c r="Z3"/>
  <c r="Y3"/>
  <c r="AD3" s="1"/>
  <c r="AF2"/>
  <c r="AD2"/>
  <c r="AD24" s="1"/>
  <c r="AC2"/>
  <c r="Z2"/>
  <c r="AE2" s="1"/>
  <c r="Y2"/>
  <c r="AD24" i="3"/>
  <c r="AG4"/>
  <c r="AG6"/>
  <c r="AG8"/>
  <c r="AG10"/>
  <c r="AG12"/>
  <c r="AG14"/>
  <c r="AG16"/>
  <c r="AG18"/>
  <c r="AG20"/>
  <c r="AG22"/>
  <c r="AF3"/>
  <c r="AG3" s="1"/>
  <c r="AF4"/>
  <c r="AF5"/>
  <c r="AG5" s="1"/>
  <c r="AF6"/>
  <c r="AF7"/>
  <c r="AG7" s="1"/>
  <c r="AF8"/>
  <c r="AF9"/>
  <c r="AG9" s="1"/>
  <c r="AF10"/>
  <c r="AF11"/>
  <c r="AG11" s="1"/>
  <c r="AF12"/>
  <c r="AF13"/>
  <c r="AG13" s="1"/>
  <c r="AF14"/>
  <c r="AF15"/>
  <c r="AG15" s="1"/>
  <c r="AF16"/>
  <c r="AF17"/>
  <c r="AG17" s="1"/>
  <c r="AF18"/>
  <c r="AF19"/>
  <c r="AG19" s="1"/>
  <c r="AF20"/>
  <c r="AF21"/>
  <c r="AG21" s="1"/>
  <c r="AF22"/>
  <c r="AF23"/>
  <c r="AG23" s="1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"/>
  <c r="AD2" s="1"/>
  <c r="D7" i="4"/>
  <c r="D6"/>
  <c r="D5"/>
  <c r="D4"/>
  <c r="D3"/>
  <c r="D2"/>
  <c r="AG2" i="5" l="1"/>
  <c r="AG3"/>
  <c r="AG6"/>
  <c r="AG7"/>
  <c r="AG10"/>
  <c r="AG11"/>
  <c r="AG14"/>
  <c r="AG15"/>
  <c r="AG18"/>
  <c r="AG19"/>
  <c r="AG22"/>
  <c r="AG23"/>
  <c r="AE2" i="3"/>
  <c r="AG2" s="1"/>
  <c r="AG24" s="1"/>
  <c r="AG24" i="5" l="1"/>
  <c r="Y22" i="3"/>
  <c r="Z22"/>
  <c r="Y23"/>
  <c r="Z23"/>
  <c r="Z21"/>
  <c r="Y21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Z2"/>
  <c r="Y2"/>
</calcChain>
</file>

<file path=xl/sharedStrings.xml><?xml version="1.0" encoding="utf-8"?>
<sst xmlns="http://schemas.openxmlformats.org/spreadsheetml/2006/main" count="402" uniqueCount="66">
  <si>
    <t>Project Name</t>
  </si>
  <si>
    <t>Project Number</t>
  </si>
  <si>
    <t>Education</t>
  </si>
  <si>
    <t>Project Type</t>
  </si>
  <si>
    <t>TN Efficiency (%)</t>
  </si>
  <si>
    <t>TN Credit (lbs/yr)</t>
  </si>
  <si>
    <t>TP Base Load (lbs/yr)</t>
  </si>
  <si>
    <t>TP Efficiency (%)</t>
  </si>
  <si>
    <t>TP Credit (lbs/yr)</t>
  </si>
  <si>
    <t>Project Zone</t>
  </si>
  <si>
    <t>TN Base Load (lbs/yr)</t>
  </si>
  <si>
    <t>Pamplet, website</t>
  </si>
  <si>
    <t>TI-3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</si>
  <si>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</si>
  <si>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</si>
  <si>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</si>
  <si>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</si>
  <si>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</si>
  <si>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</si>
  <si>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</si>
  <si>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</si>
  <si>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</si>
  <si>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</si>
  <si>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</si>
  <si>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</si>
  <si>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</si>
  <si>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</si>
  <si>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</si>
  <si>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</si>
  <si>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</si>
  <si>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</si>
  <si>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</si>
  <si>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</si>
  <si>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</si>
  <si>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</si>
  <si>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</si>
  <si>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</si>
  <si>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</si>
  <si>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</si>
  <si>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Patrick AFB</t>
  </si>
  <si>
    <t>Crane Creek</t>
  </si>
  <si>
    <t>No</t>
  </si>
  <si>
    <t>IR9-11</t>
  </si>
  <si>
    <t>North IRL</t>
  </si>
  <si>
    <t>C</t>
  </si>
  <si>
    <t>8140 C</t>
  </si>
  <si>
    <t>1200 C</t>
  </si>
  <si>
    <t>1400 C</t>
  </si>
  <si>
    <t>8310 C</t>
  </si>
  <si>
    <t>1700 C</t>
  </si>
  <si>
    <t>TN EMC</t>
  </si>
  <si>
    <t>TP EMC</t>
  </si>
  <si>
    <t>PLSM TP</t>
  </si>
  <si>
    <t>TMDL TP</t>
  </si>
  <si>
    <t>TP Factor</t>
  </si>
  <si>
    <t>IR1-3</t>
  </si>
  <si>
    <t>IR4</t>
  </si>
  <si>
    <t>IR5</t>
  </si>
  <si>
    <t>IR6-7</t>
  </si>
  <si>
    <t>IR8</t>
  </si>
  <si>
    <t>Annual Runoff (m3)</t>
  </si>
  <si>
    <t>TN Load (lbs/yr)</t>
  </si>
  <si>
    <t>TP Load (lbs/yr)</t>
  </si>
  <si>
    <t>Adjusted TP (lbs/yr)</t>
  </si>
  <si>
    <t>Central A</t>
  </si>
  <si>
    <t>Not quantified</t>
  </si>
</sst>
</file>

<file path=xl/styles.xml><?xml version="1.0" encoding="utf-8"?>
<styleSheet xmlns="http://schemas.openxmlformats.org/spreadsheetml/2006/main">
  <numFmts count="6">
    <numFmt numFmtId="164" formatCode="0.0%"/>
    <numFmt numFmtId="165" formatCode="0.0"/>
    <numFmt numFmtId="166" formatCode="#,##0.0"/>
    <numFmt numFmtId="167" formatCode="0.00000000000"/>
    <numFmt numFmtId="168" formatCode="0.000000"/>
    <numFmt numFmtId="169" formatCode="0.00000000000000000"/>
  </numFmts>
  <fonts count="6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Border="1" applyAlignment="1">
      <alignment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left" wrapText="1"/>
    </xf>
    <xf numFmtId="164" fontId="4" fillId="0" borderId="3" xfId="0" applyNumberFormat="1" applyFont="1" applyBorder="1"/>
    <xf numFmtId="3" fontId="5" fillId="0" borderId="3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2" fillId="3" borderId="3" xfId="0" applyFont="1" applyFill="1" applyBorder="1" applyAlignment="1">
      <alignment horizontal="center"/>
    </xf>
    <xf numFmtId="0" fontId="0" fillId="0" borderId="3" xfId="0" applyBorder="1"/>
    <xf numFmtId="166" fontId="0" fillId="0" borderId="3" xfId="0" applyNumberFormat="1" applyBorder="1"/>
    <xf numFmtId="3" fontId="0" fillId="0" borderId="3" xfId="0" applyNumberFormat="1" applyBorder="1"/>
    <xf numFmtId="1" fontId="0" fillId="0" borderId="0" xfId="0" applyNumberFormat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zoomScaleNormal="100" zoomScaleSheetLayoutView="75" workbookViewId="0">
      <selection activeCell="G25" sqref="G25"/>
    </sheetView>
  </sheetViews>
  <sheetFormatPr defaultRowHeight="15"/>
  <cols>
    <col min="1" max="1" width="10.28515625" style="2" customWidth="1"/>
    <col min="2" max="2" width="16.7109375" style="2" bestFit="1" customWidth="1"/>
    <col min="3" max="3" width="15.7109375" style="2" customWidth="1"/>
    <col min="4" max="4" width="9.42578125" style="2" customWidth="1"/>
    <col min="5" max="5" width="16.140625" style="10" customWidth="1"/>
    <col min="6" max="6" width="13.5703125" style="2" customWidth="1"/>
    <col min="7" max="7" width="14.140625" style="2" bestFit="1" customWidth="1"/>
    <col min="8" max="8" width="14.7109375" style="2" customWidth="1"/>
    <col min="9" max="9" width="13.5703125" style="2" customWidth="1"/>
    <col min="10" max="10" width="15.42578125" style="2" customWidth="1"/>
    <col min="11" max="16384" width="9.140625" style="2"/>
  </cols>
  <sheetData>
    <row r="1" spans="1:10" s="1" customFormat="1" ht="30">
      <c r="A1" s="4" t="s">
        <v>1</v>
      </c>
      <c r="B1" s="4" t="s">
        <v>0</v>
      </c>
      <c r="C1" s="4" t="s">
        <v>3</v>
      </c>
      <c r="D1" s="5" t="s">
        <v>9</v>
      </c>
      <c r="E1" s="25" t="s">
        <v>10</v>
      </c>
      <c r="F1" s="12" t="s">
        <v>4</v>
      </c>
      <c r="G1" s="13" t="s">
        <v>5</v>
      </c>
      <c r="H1" s="13" t="s">
        <v>6</v>
      </c>
      <c r="I1" s="12" t="s">
        <v>7</v>
      </c>
      <c r="J1" s="13" t="s">
        <v>8</v>
      </c>
    </row>
    <row r="2" spans="1:10">
      <c r="A2" s="11" t="s">
        <v>12</v>
      </c>
      <c r="B2" s="6" t="s">
        <v>11</v>
      </c>
      <c r="C2" s="6" t="s">
        <v>2</v>
      </c>
      <c r="D2" s="6" t="s">
        <v>64</v>
      </c>
      <c r="E2" s="8" t="s">
        <v>65</v>
      </c>
      <c r="F2" s="7">
        <v>5.0000000000000001E-3</v>
      </c>
      <c r="G2" s="8" t="s">
        <v>65</v>
      </c>
      <c r="H2" s="8" t="s">
        <v>65</v>
      </c>
      <c r="I2" s="7">
        <v>5.0000000000000001E-3</v>
      </c>
      <c r="J2" s="8" t="s">
        <v>65</v>
      </c>
    </row>
    <row r="3" spans="1:10">
      <c r="B3" s="3"/>
      <c r="C3" s="3"/>
      <c r="D3" s="3"/>
      <c r="E3" s="9"/>
    </row>
    <row r="4" spans="1:10">
      <c r="B4" s="3"/>
      <c r="C4" s="3"/>
      <c r="D4" s="3"/>
      <c r="E4" s="9"/>
    </row>
    <row r="5" spans="1:10">
      <c r="A5" s="3"/>
      <c r="B5" s="3"/>
      <c r="C5" s="3"/>
      <c r="D5" s="3"/>
      <c r="E5" s="9"/>
    </row>
    <row r="6" spans="1:10">
      <c r="A6" s="3"/>
      <c r="B6" s="3"/>
      <c r="C6" s="3"/>
      <c r="D6" s="3"/>
      <c r="E6" s="9"/>
    </row>
    <row r="7" spans="1:10">
      <c r="A7" s="3"/>
      <c r="B7" s="3"/>
      <c r="C7" s="3"/>
      <c r="D7" s="3"/>
      <c r="E7" s="9"/>
    </row>
    <row r="8" spans="1:10">
      <c r="A8" s="3"/>
      <c r="B8" s="3"/>
      <c r="C8" s="3"/>
      <c r="D8" s="3"/>
      <c r="E8" s="9"/>
    </row>
    <row r="9" spans="1:10">
      <c r="A9" s="3"/>
      <c r="B9" s="3"/>
      <c r="C9" s="3"/>
      <c r="D9" s="3"/>
      <c r="E9" s="9"/>
    </row>
    <row r="10" spans="1:10">
      <c r="A10" s="3"/>
      <c r="B10" s="3"/>
      <c r="C10" s="3"/>
      <c r="D10" s="3"/>
      <c r="E10" s="9"/>
    </row>
    <row r="11" spans="1:10">
      <c r="A11" s="3"/>
      <c r="B11" s="3"/>
      <c r="C11" s="3"/>
      <c r="D11" s="3"/>
      <c r="E11" s="9"/>
    </row>
    <row r="12" spans="1:10">
      <c r="A12" s="3"/>
      <c r="B12" s="3"/>
      <c r="C12" s="3"/>
      <c r="D12" s="3"/>
      <c r="E12" s="9"/>
    </row>
    <row r="13" spans="1:10">
      <c r="A13" s="3"/>
      <c r="B13" s="3"/>
      <c r="C13" s="3"/>
      <c r="D13" s="3"/>
      <c r="E13" s="9"/>
    </row>
    <row r="14" spans="1:10">
      <c r="A14" s="3"/>
      <c r="B14" s="3"/>
      <c r="C14" s="3"/>
      <c r="D14" s="3"/>
      <c r="E14" s="9"/>
    </row>
    <row r="15" spans="1:10">
      <c r="A15" s="3"/>
      <c r="B15" s="3"/>
      <c r="C15" s="3"/>
      <c r="D15" s="3"/>
      <c r="E15" s="9"/>
    </row>
    <row r="16" spans="1:10">
      <c r="A16" s="3"/>
      <c r="B16" s="3"/>
      <c r="C16" s="3"/>
      <c r="D16" s="3"/>
      <c r="E16" s="9"/>
    </row>
    <row r="17" spans="1:5">
      <c r="A17" s="3"/>
      <c r="B17" s="3"/>
      <c r="C17" s="3"/>
      <c r="D17" s="3"/>
      <c r="E17" s="9"/>
    </row>
    <row r="18" spans="1:5">
      <c r="A18" s="3"/>
      <c r="B18" s="3"/>
      <c r="C18" s="3"/>
      <c r="D18" s="3"/>
      <c r="E18" s="9"/>
    </row>
    <row r="19" spans="1:5">
      <c r="A19" s="3"/>
      <c r="B19" s="3"/>
      <c r="C19" s="3"/>
      <c r="D19" s="3"/>
      <c r="E19" s="9"/>
    </row>
    <row r="20" spans="1:5">
      <c r="A20" s="3"/>
      <c r="B20" s="3"/>
      <c r="C20" s="3"/>
      <c r="D20" s="3"/>
      <c r="E20" s="9"/>
    </row>
    <row r="21" spans="1:5">
      <c r="A21" s="3"/>
      <c r="B21" s="3"/>
      <c r="C21" s="3"/>
      <c r="D21" s="3"/>
      <c r="E21" s="9"/>
    </row>
    <row r="22" spans="1:5">
      <c r="A22" s="3"/>
      <c r="B22" s="3"/>
      <c r="C22" s="3"/>
      <c r="D22" s="3"/>
      <c r="E22" s="9"/>
    </row>
    <row r="23" spans="1:5">
      <c r="A23" s="3"/>
      <c r="B23" s="3"/>
      <c r="C23" s="3"/>
      <c r="D23" s="3"/>
      <c r="E23" s="9"/>
    </row>
    <row r="24" spans="1:5">
      <c r="A24" s="3"/>
      <c r="B24" s="3"/>
      <c r="C24" s="3"/>
      <c r="D24" s="3"/>
      <c r="E24" s="9"/>
    </row>
    <row r="25" spans="1:5">
      <c r="A25" s="3"/>
      <c r="B25" s="3"/>
      <c r="C25" s="3"/>
      <c r="D25" s="3"/>
      <c r="E25" s="9"/>
    </row>
    <row r="26" spans="1:5">
      <c r="A26" s="3"/>
      <c r="B26" s="3"/>
      <c r="C26" s="3"/>
      <c r="D26" s="3"/>
      <c r="E26" s="9"/>
    </row>
    <row r="27" spans="1:5">
      <c r="A27" s="3"/>
      <c r="B27" s="3"/>
      <c r="C27" s="3"/>
      <c r="D27" s="3"/>
      <c r="E27" s="9"/>
    </row>
    <row r="28" spans="1:5">
      <c r="A28" s="3"/>
      <c r="B28" s="3"/>
      <c r="C28" s="3"/>
      <c r="D28" s="3"/>
      <c r="E28" s="9"/>
    </row>
    <row r="29" spans="1:5">
      <c r="A29" s="3"/>
      <c r="B29" s="3"/>
      <c r="C29" s="3"/>
      <c r="D29" s="3"/>
      <c r="E29" s="9"/>
    </row>
    <row r="30" spans="1:5">
      <c r="A30" s="3"/>
      <c r="B30" s="3"/>
      <c r="C30" s="3"/>
      <c r="D30" s="3"/>
      <c r="E30" s="9"/>
    </row>
    <row r="31" spans="1:5">
      <c r="A31" s="3"/>
      <c r="B31" s="3"/>
      <c r="C31" s="3"/>
      <c r="D31" s="3"/>
      <c r="E31" s="9"/>
    </row>
    <row r="32" spans="1:5">
      <c r="A32" s="3"/>
      <c r="B32" s="3"/>
      <c r="C32" s="3"/>
      <c r="D32" s="3"/>
      <c r="E32" s="9"/>
    </row>
    <row r="33" spans="1:5">
      <c r="A33" s="3"/>
      <c r="B33" s="3"/>
      <c r="C33" s="3"/>
      <c r="D33" s="3"/>
      <c r="E33" s="9"/>
    </row>
    <row r="34" spans="1:5">
      <c r="A34" s="3"/>
      <c r="B34" s="3"/>
      <c r="C34" s="3"/>
      <c r="D34" s="3"/>
      <c r="E34" s="9"/>
    </row>
    <row r="35" spans="1:5">
      <c r="A35" s="3"/>
      <c r="B35" s="3"/>
      <c r="C35" s="3"/>
      <c r="D35" s="3"/>
      <c r="E35" s="9"/>
    </row>
    <row r="36" spans="1:5">
      <c r="A36" s="3"/>
      <c r="B36" s="3"/>
      <c r="C36" s="3"/>
      <c r="D36" s="3"/>
      <c r="E36" s="9"/>
    </row>
    <row r="37" spans="1:5">
      <c r="A37" s="3"/>
      <c r="B37" s="3"/>
      <c r="C37" s="3"/>
      <c r="D37" s="3"/>
      <c r="E37" s="9"/>
    </row>
    <row r="38" spans="1:5">
      <c r="A38" s="3"/>
      <c r="B38" s="3"/>
      <c r="C38" s="3"/>
      <c r="D38" s="3"/>
      <c r="E38" s="9"/>
    </row>
    <row r="39" spans="1:5">
      <c r="A39" s="3"/>
      <c r="B39" s="3"/>
      <c r="C39" s="3"/>
      <c r="D39" s="3"/>
      <c r="E39" s="9"/>
    </row>
    <row r="40" spans="1:5">
      <c r="A40" s="3"/>
      <c r="B40" s="3"/>
      <c r="C40" s="3"/>
      <c r="D40" s="3"/>
      <c r="E40" s="9"/>
    </row>
    <row r="41" spans="1:5">
      <c r="A41" s="3"/>
      <c r="B41" s="3"/>
      <c r="C41" s="3"/>
      <c r="D41" s="3"/>
      <c r="E41" s="9"/>
    </row>
    <row r="42" spans="1:5">
      <c r="A42" s="3"/>
      <c r="B42" s="3"/>
      <c r="C42" s="3"/>
      <c r="D42" s="3"/>
      <c r="E42" s="9"/>
    </row>
    <row r="43" spans="1:5">
      <c r="A43" s="3"/>
      <c r="B43" s="3"/>
      <c r="C43" s="3"/>
      <c r="D43" s="3"/>
      <c r="E43" s="9"/>
    </row>
    <row r="44" spans="1:5">
      <c r="A44" s="3"/>
      <c r="B44" s="3"/>
      <c r="C44" s="3"/>
      <c r="D44" s="3"/>
      <c r="E44" s="9"/>
    </row>
    <row r="45" spans="1:5">
      <c r="A45" s="3"/>
      <c r="B45" s="3"/>
      <c r="C45" s="3"/>
      <c r="D45" s="3"/>
      <c r="E45" s="9"/>
    </row>
    <row r="46" spans="1:5">
      <c r="A46" s="3"/>
      <c r="B46" s="3"/>
      <c r="C46" s="3"/>
      <c r="D46" s="3"/>
      <c r="E46" s="9"/>
    </row>
    <row r="47" spans="1:5">
      <c r="A47" s="3"/>
      <c r="B47" s="3"/>
      <c r="C47" s="3"/>
      <c r="D47" s="3"/>
      <c r="E47" s="9"/>
    </row>
    <row r="48" spans="1:5">
      <c r="A48" s="3"/>
      <c r="B48" s="3"/>
      <c r="C48" s="3"/>
      <c r="D48" s="3"/>
      <c r="E48" s="9"/>
    </row>
    <row r="49" spans="1:5">
      <c r="A49" s="3"/>
      <c r="B49" s="3"/>
      <c r="C49" s="3"/>
      <c r="D49" s="3"/>
      <c r="E49" s="9"/>
    </row>
    <row r="50" spans="1:5">
      <c r="A50" s="3"/>
      <c r="B50" s="3"/>
      <c r="C50" s="3"/>
      <c r="D50" s="3"/>
      <c r="E50" s="9"/>
    </row>
    <row r="51" spans="1:5">
      <c r="A51" s="3"/>
      <c r="B51" s="3"/>
      <c r="C51" s="3"/>
      <c r="D51" s="3"/>
      <c r="E51" s="9"/>
    </row>
    <row r="52" spans="1:5">
      <c r="A52" s="3"/>
      <c r="B52" s="3"/>
      <c r="C52" s="3"/>
      <c r="D52" s="3"/>
      <c r="E52" s="9"/>
    </row>
    <row r="53" spans="1:5">
      <c r="A53" s="3"/>
      <c r="B53" s="3"/>
      <c r="C53" s="3"/>
      <c r="D53" s="3"/>
      <c r="E53" s="9"/>
    </row>
    <row r="54" spans="1:5">
      <c r="A54" s="3"/>
      <c r="B54" s="3"/>
      <c r="C54" s="3"/>
      <c r="D54" s="3"/>
      <c r="E54" s="9"/>
    </row>
    <row r="55" spans="1:5">
      <c r="A55" s="3"/>
      <c r="B55" s="3"/>
      <c r="C55" s="3"/>
      <c r="D55" s="3"/>
      <c r="E55" s="9"/>
    </row>
    <row r="56" spans="1:5">
      <c r="A56" s="3"/>
      <c r="B56" s="3"/>
      <c r="C56" s="3"/>
      <c r="D56" s="3"/>
      <c r="E56" s="9"/>
    </row>
    <row r="57" spans="1:5">
      <c r="A57" s="3"/>
      <c r="B57" s="3"/>
      <c r="C57" s="3"/>
      <c r="D57" s="3"/>
      <c r="E57" s="9"/>
    </row>
    <row r="58" spans="1:5">
      <c r="A58" s="3"/>
      <c r="B58" s="3"/>
      <c r="C58" s="3"/>
      <c r="D58" s="3"/>
      <c r="E58" s="9"/>
    </row>
    <row r="59" spans="1:5">
      <c r="A59" s="3"/>
      <c r="B59" s="3"/>
      <c r="C59" s="3"/>
      <c r="D59" s="3"/>
      <c r="E59" s="9"/>
    </row>
    <row r="60" spans="1:5">
      <c r="A60" s="3"/>
      <c r="B60" s="3"/>
      <c r="C60" s="3"/>
      <c r="D60" s="3"/>
      <c r="E60" s="9"/>
    </row>
    <row r="61" spans="1:5">
      <c r="A61" s="3"/>
      <c r="B61" s="3"/>
      <c r="C61" s="3"/>
      <c r="D61" s="3"/>
      <c r="E61" s="9"/>
    </row>
  </sheetData>
  <phoneticPr fontId="1" type="noConversion"/>
  <printOptions gridLines="1"/>
  <pageMargins left="0.5" right="0.25" top="1" bottom="1" header="0.5" footer="0.5"/>
  <pageSetup scale="92" fitToWidth="0" fitToHeight="0" orientation="landscape" blackAndWhite="1" r:id="rId1"/>
  <headerFooter alignWithMargins="0">
    <oddHeader>&amp;C&amp;"Arial,Bold"Central Indian River Lagoon
Indialantic Projects</oddHeader>
    <oddFooter>&amp;CPage &amp;P of &amp;N&amp;RFebruary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G24"/>
  <sheetViews>
    <sheetView topLeftCell="L1" workbookViewId="0">
      <selection activeCell="AB2" sqref="AB2:AB24"/>
    </sheetView>
  </sheetViews>
  <sheetFormatPr defaultRowHeight="12.75"/>
  <cols>
    <col min="1" max="1" width="11.140625" style="14" bestFit="1" customWidth="1"/>
    <col min="2" max="2" width="11.28515625" style="14" bestFit="1" customWidth="1"/>
    <col min="3" max="3" width="11.42578125" style="14" bestFit="1" customWidth="1"/>
    <col min="4" max="4" width="10.28515625" style="15" bestFit="1" customWidth="1"/>
    <col min="5" max="5" width="10" style="14" bestFit="1" customWidth="1"/>
    <col min="6" max="6" width="11" style="14" bestFit="1" customWidth="1"/>
    <col min="7" max="7" width="10.5703125" style="16" bestFit="1" customWidth="1"/>
    <col min="8" max="8" width="8.42578125" style="14" bestFit="1" customWidth="1"/>
    <col min="9" max="9" width="11.42578125" style="14" bestFit="1" customWidth="1"/>
    <col min="10" max="10" width="12" style="14" bestFit="1" customWidth="1"/>
    <col min="11" max="11" width="16.7109375" style="17" bestFit="1" customWidth="1"/>
    <col min="12" max="12" width="18.85546875" style="17" bestFit="1" customWidth="1"/>
    <col min="13" max="14" width="7" style="15" bestFit="1" customWidth="1"/>
    <col min="15" max="16" width="6" style="14" bestFit="1" customWidth="1"/>
    <col min="17" max="17" width="12.5703125" style="18" bestFit="1" customWidth="1"/>
    <col min="18" max="18" width="11.5703125" style="18" bestFit="1" customWidth="1"/>
    <col min="19" max="19" width="10" style="14" bestFit="1" customWidth="1"/>
    <col min="20" max="20" width="10.85546875" style="14" bestFit="1" customWidth="1"/>
    <col min="21" max="21" width="14" style="18" bestFit="1" customWidth="1"/>
    <col min="22" max="22" width="13.42578125" style="18" bestFit="1" customWidth="1"/>
    <col min="23" max="24" width="8.5703125" style="18" bestFit="1" customWidth="1"/>
    <col min="25" max="26" width="8.5703125" style="18" customWidth="1"/>
    <col min="27" max="27" width="8.5703125" style="18" bestFit="1" customWidth="1"/>
    <col min="28" max="28" width="22" style="19" bestFit="1" customWidth="1"/>
    <col min="29" max="29" width="13.7109375" customWidth="1"/>
    <col min="33" max="33" width="10.85546875" customWidth="1"/>
  </cols>
  <sheetData>
    <row r="1" spans="1:33" ht="25.5">
      <c r="A1" s="14" t="s">
        <v>13</v>
      </c>
      <c r="B1" s="14" t="s">
        <v>14</v>
      </c>
      <c r="C1" s="14" t="s">
        <v>15</v>
      </c>
      <c r="D1" s="15" t="s">
        <v>16</v>
      </c>
      <c r="E1" s="14" t="s">
        <v>17</v>
      </c>
      <c r="F1" s="14" t="s">
        <v>18</v>
      </c>
      <c r="G1" s="16" t="s">
        <v>19</v>
      </c>
      <c r="H1" s="14" t="s">
        <v>20</v>
      </c>
      <c r="I1" s="14" t="s">
        <v>21</v>
      </c>
      <c r="J1" s="14" t="s">
        <v>22</v>
      </c>
      <c r="K1" s="17" t="s">
        <v>23</v>
      </c>
      <c r="L1" s="17" t="s">
        <v>24</v>
      </c>
      <c r="M1" s="15" t="s">
        <v>25</v>
      </c>
      <c r="N1" s="15" t="s">
        <v>26</v>
      </c>
      <c r="O1" s="14" t="s">
        <v>27</v>
      </c>
      <c r="P1" s="14" t="s">
        <v>28</v>
      </c>
      <c r="Q1" s="18" t="s">
        <v>29</v>
      </c>
      <c r="R1" s="18" t="s">
        <v>30</v>
      </c>
      <c r="S1" s="14" t="s">
        <v>31</v>
      </c>
      <c r="T1" s="14" t="s">
        <v>32</v>
      </c>
      <c r="U1" s="18" t="s">
        <v>33</v>
      </c>
      <c r="V1" s="18" t="s">
        <v>34</v>
      </c>
      <c r="W1" s="18" t="s">
        <v>35</v>
      </c>
      <c r="X1" s="18" t="s">
        <v>36</v>
      </c>
      <c r="Y1" s="18" t="s">
        <v>50</v>
      </c>
      <c r="Z1" s="18" t="s">
        <v>51</v>
      </c>
      <c r="AA1" s="18" t="s">
        <v>37</v>
      </c>
      <c r="AB1" s="19" t="s">
        <v>38</v>
      </c>
      <c r="AC1" s="24" t="s">
        <v>60</v>
      </c>
      <c r="AD1" s="24" t="s">
        <v>61</v>
      </c>
      <c r="AE1" s="24" t="s">
        <v>62</v>
      </c>
      <c r="AF1" s="24" t="s">
        <v>54</v>
      </c>
      <c r="AG1" s="24" t="s">
        <v>63</v>
      </c>
    </row>
    <row r="2" spans="1:33">
      <c r="A2" s="14" t="s">
        <v>39</v>
      </c>
      <c r="B2" s="14">
        <v>21</v>
      </c>
      <c r="C2" s="14" t="s">
        <v>40</v>
      </c>
      <c r="D2" s="15">
        <v>40.090000000000003</v>
      </c>
      <c r="E2" s="14" t="s">
        <v>41</v>
      </c>
      <c r="F2" s="14">
        <v>1234</v>
      </c>
      <c r="G2" s="16">
        <v>45</v>
      </c>
      <c r="H2" s="14" t="s">
        <v>42</v>
      </c>
      <c r="I2" s="14" t="s">
        <v>43</v>
      </c>
      <c r="J2" s="14">
        <v>6121</v>
      </c>
      <c r="K2" s="17">
        <v>1163.10360728</v>
      </c>
      <c r="L2" s="17">
        <v>9003.7221343500005</v>
      </c>
      <c r="M2" s="15">
        <v>7.35</v>
      </c>
      <c r="N2" s="15">
        <v>2.94</v>
      </c>
      <c r="O2" s="14">
        <v>72115</v>
      </c>
      <c r="P2" s="14">
        <v>69829</v>
      </c>
      <c r="Q2" s="18">
        <v>72115</v>
      </c>
      <c r="R2" s="18">
        <v>8140</v>
      </c>
      <c r="S2" s="14" t="s">
        <v>44</v>
      </c>
      <c r="T2" s="14" t="s">
        <v>45</v>
      </c>
      <c r="U2" s="18">
        <v>46.66</v>
      </c>
      <c r="V2" s="18">
        <v>1</v>
      </c>
      <c r="W2" s="18">
        <v>1.2</v>
      </c>
      <c r="X2" s="18">
        <v>0.48</v>
      </c>
      <c r="Y2" s="18">
        <f>W2</f>
        <v>1.2</v>
      </c>
      <c r="Z2" s="18">
        <f>X2</f>
        <v>0.48</v>
      </c>
      <c r="AA2" s="18">
        <v>0.77700000000000002</v>
      </c>
      <c r="AB2" s="19">
        <v>1.42851949923371</v>
      </c>
      <c r="AC2">
        <f>ROUND(AB2*AA2*U2*102.79,0)</f>
        <v>5324</v>
      </c>
      <c r="AD2">
        <f>ROUND(Y2*AC2*0.002205,0)</f>
        <v>14</v>
      </c>
      <c r="AE2">
        <f>ROUND(Z2*AC2*0.002205,1)</f>
        <v>5.6</v>
      </c>
      <c r="AF2">
        <f>'TP Factors'!$D$7</f>
        <v>1.0291758621024898</v>
      </c>
      <c r="AG2">
        <f>ROUND(AE2*AF2,1)</f>
        <v>5.8</v>
      </c>
    </row>
    <row r="3" spans="1:33">
      <c r="A3" s="14" t="s">
        <v>39</v>
      </c>
      <c r="B3" s="14">
        <v>21</v>
      </c>
      <c r="C3" s="14" t="s">
        <v>40</v>
      </c>
      <c r="D3" s="15">
        <v>40.090000000000003</v>
      </c>
      <c r="E3" s="14" t="s">
        <v>41</v>
      </c>
      <c r="F3" s="14">
        <v>1234</v>
      </c>
      <c r="G3" s="16">
        <v>29</v>
      </c>
      <c r="H3" s="14" t="s">
        <v>42</v>
      </c>
      <c r="I3" s="14" t="s">
        <v>43</v>
      </c>
      <c r="J3" s="14">
        <v>202256</v>
      </c>
      <c r="K3" s="17">
        <v>6035.8445619300001</v>
      </c>
      <c r="L3" s="17">
        <v>594278.19029900001</v>
      </c>
      <c r="M3" s="15">
        <v>451.03</v>
      </c>
      <c r="N3" s="15">
        <v>63.91</v>
      </c>
      <c r="O3" s="14">
        <v>72276</v>
      </c>
      <c r="P3" s="14">
        <v>69983</v>
      </c>
      <c r="Q3" s="18">
        <v>72276</v>
      </c>
      <c r="R3" s="18">
        <v>1200</v>
      </c>
      <c r="S3" s="14" t="s">
        <v>44</v>
      </c>
      <c r="T3" s="14" t="s">
        <v>46</v>
      </c>
      <c r="U3" s="18">
        <v>46.66</v>
      </c>
      <c r="V3" s="18">
        <v>1</v>
      </c>
      <c r="W3" s="18">
        <v>2.23</v>
      </c>
      <c r="X3" s="18">
        <v>0.316</v>
      </c>
      <c r="Y3" s="18">
        <f t="shared" ref="Y3:Z20" si="0">W3</f>
        <v>2.23</v>
      </c>
      <c r="Z3" s="18">
        <f t="shared" si="0"/>
        <v>0.316</v>
      </c>
      <c r="AA3" s="18">
        <v>0.38900000000000001</v>
      </c>
      <c r="AB3" s="19">
        <v>63.070563702699999</v>
      </c>
      <c r="AC3">
        <f t="shared" ref="AC3:AC23" si="1">ROUND(AB3*AA3*U3*102.79,0)</f>
        <v>117672</v>
      </c>
      <c r="AD3">
        <f t="shared" ref="AD3:AD23" si="2">ROUND(Y3*AC3*0.002205,0)</f>
        <v>579</v>
      </c>
      <c r="AE3">
        <f t="shared" ref="AE3:AE23" si="3">ROUND(Z3*AC3*0.002205,1)</f>
        <v>82</v>
      </c>
      <c r="AF3">
        <f>'TP Factors'!$D$7</f>
        <v>1.0291758621024898</v>
      </c>
      <c r="AG3">
        <f t="shared" ref="AG3:AG23" si="4">ROUND(AE3*AF3,1)</f>
        <v>84.4</v>
      </c>
    </row>
    <row r="4" spans="1:33">
      <c r="A4" s="14" t="s">
        <v>39</v>
      </c>
      <c r="B4" s="14">
        <v>25</v>
      </c>
      <c r="C4" s="14" t="s">
        <v>39</v>
      </c>
      <c r="D4" s="15">
        <v>27.62</v>
      </c>
      <c r="E4" s="14" t="s">
        <v>41</v>
      </c>
      <c r="F4" s="14">
        <v>1234</v>
      </c>
      <c r="G4" s="16">
        <v>29</v>
      </c>
      <c r="H4" s="14" t="s">
        <v>42</v>
      </c>
      <c r="I4" s="14" t="s">
        <v>43</v>
      </c>
      <c r="J4" s="14">
        <v>33</v>
      </c>
      <c r="K4" s="17">
        <v>82.385862010899999</v>
      </c>
      <c r="L4" s="17">
        <v>205.665528717</v>
      </c>
      <c r="M4" s="15">
        <v>7.0000000000000007E-2</v>
      </c>
      <c r="N4" s="15">
        <v>0.01</v>
      </c>
      <c r="O4" s="14">
        <v>72372</v>
      </c>
      <c r="P4" s="14">
        <v>70078</v>
      </c>
      <c r="Q4" s="18">
        <v>72372</v>
      </c>
      <c r="R4" s="18">
        <v>1200</v>
      </c>
      <c r="S4" s="14" t="s">
        <v>44</v>
      </c>
      <c r="T4" s="14" t="s">
        <v>46</v>
      </c>
      <c r="U4" s="18">
        <v>46.66</v>
      </c>
      <c r="V4" s="18">
        <v>1</v>
      </c>
      <c r="W4" s="18">
        <v>2.23</v>
      </c>
      <c r="X4" s="18">
        <v>0.316</v>
      </c>
      <c r="Y4" s="18">
        <f t="shared" si="0"/>
        <v>2.23</v>
      </c>
      <c r="Z4" s="18">
        <f t="shared" si="0"/>
        <v>0.316</v>
      </c>
      <c r="AA4" s="18">
        <v>0.38900000000000001</v>
      </c>
      <c r="AB4" s="19">
        <v>5.0820855641075302E-2</v>
      </c>
      <c r="AC4">
        <f t="shared" si="1"/>
        <v>95</v>
      </c>
      <c r="AD4">
        <f t="shared" si="2"/>
        <v>0</v>
      </c>
      <c r="AE4">
        <f t="shared" si="3"/>
        <v>0.1</v>
      </c>
      <c r="AF4">
        <f>'TP Factors'!$D$7</f>
        <v>1.0291758621024898</v>
      </c>
      <c r="AG4">
        <f t="shared" si="4"/>
        <v>0.1</v>
      </c>
    </row>
    <row r="5" spans="1:33">
      <c r="A5" s="14" t="s">
        <v>39</v>
      </c>
      <c r="B5" s="14">
        <v>25</v>
      </c>
      <c r="C5" s="14" t="s">
        <v>39</v>
      </c>
      <c r="D5" s="15">
        <v>27.62</v>
      </c>
      <c r="E5" s="14" t="s">
        <v>41</v>
      </c>
      <c r="F5" s="14">
        <v>1234</v>
      </c>
      <c r="G5" s="16">
        <v>29</v>
      </c>
      <c r="H5" s="14" t="s">
        <v>42</v>
      </c>
      <c r="I5" s="14" t="s">
        <v>43</v>
      </c>
      <c r="J5" s="14">
        <v>69808</v>
      </c>
      <c r="K5" s="17">
        <v>4040.9824615799998</v>
      </c>
      <c r="L5" s="17">
        <v>432132.32571399998</v>
      </c>
      <c r="M5" s="15">
        <v>155.66999999999999</v>
      </c>
      <c r="N5" s="15">
        <v>22.06</v>
      </c>
      <c r="O5" s="14">
        <v>72417</v>
      </c>
      <c r="P5" s="14">
        <v>70108</v>
      </c>
      <c r="Q5" s="18">
        <v>72417</v>
      </c>
      <c r="R5" s="18">
        <v>1200</v>
      </c>
      <c r="S5" s="14" t="s">
        <v>44</v>
      </c>
      <c r="T5" s="14" t="s">
        <v>46</v>
      </c>
      <c r="U5" s="18">
        <v>46.66</v>
      </c>
      <c r="V5" s="18">
        <v>1</v>
      </c>
      <c r="W5" s="18">
        <v>2.23</v>
      </c>
      <c r="X5" s="18">
        <v>0.316</v>
      </c>
      <c r="Y5" s="18">
        <f t="shared" si="0"/>
        <v>2.23</v>
      </c>
      <c r="Z5" s="18">
        <f t="shared" si="0"/>
        <v>0.316</v>
      </c>
      <c r="AA5" s="18">
        <v>0.38900000000000001</v>
      </c>
      <c r="AB5" s="19">
        <v>51.013497169099999</v>
      </c>
      <c r="AC5">
        <f t="shared" si="1"/>
        <v>95177</v>
      </c>
      <c r="AD5">
        <f t="shared" si="2"/>
        <v>468</v>
      </c>
      <c r="AE5">
        <f t="shared" si="3"/>
        <v>66.3</v>
      </c>
      <c r="AF5">
        <f>'TP Factors'!$D$7</f>
        <v>1.0291758621024898</v>
      </c>
      <c r="AG5">
        <f t="shared" si="4"/>
        <v>68.2</v>
      </c>
    </row>
    <row r="6" spans="1:33">
      <c r="A6" s="14" t="s">
        <v>39</v>
      </c>
      <c r="B6" s="14">
        <v>25</v>
      </c>
      <c r="C6" s="14" t="s">
        <v>39</v>
      </c>
      <c r="D6" s="15">
        <v>27.62</v>
      </c>
      <c r="E6" s="14" t="s">
        <v>41</v>
      </c>
      <c r="F6" s="14">
        <v>1234</v>
      </c>
      <c r="G6" s="16">
        <v>105</v>
      </c>
      <c r="H6" s="14" t="s">
        <v>42</v>
      </c>
      <c r="I6" s="14" t="s">
        <v>43</v>
      </c>
      <c r="J6" s="14">
        <v>7252</v>
      </c>
      <c r="K6" s="17">
        <v>1058.27622064</v>
      </c>
      <c r="L6" s="17">
        <v>19665.983506600001</v>
      </c>
      <c r="M6" s="15">
        <v>14</v>
      </c>
      <c r="N6" s="15">
        <v>3.6</v>
      </c>
      <c r="O6" s="14">
        <v>72464</v>
      </c>
      <c r="P6" s="14">
        <v>70154</v>
      </c>
      <c r="Q6" s="18">
        <v>72464</v>
      </c>
      <c r="R6" s="18">
        <v>1400</v>
      </c>
      <c r="S6" s="14" t="s">
        <v>44</v>
      </c>
      <c r="T6" s="14" t="s">
        <v>47</v>
      </c>
      <c r="U6" s="18">
        <v>46.66</v>
      </c>
      <c r="V6" s="18">
        <v>1</v>
      </c>
      <c r="W6" s="18">
        <v>1.93</v>
      </c>
      <c r="X6" s="18">
        <v>0.497</v>
      </c>
      <c r="Y6" s="18">
        <f t="shared" si="0"/>
        <v>1.93</v>
      </c>
      <c r="Z6" s="18">
        <f t="shared" si="0"/>
        <v>0.497</v>
      </c>
      <c r="AA6" s="18">
        <v>0.88800000000000001</v>
      </c>
      <c r="AB6" s="19">
        <v>1.5519812737656499E-2</v>
      </c>
      <c r="AC6">
        <f t="shared" si="1"/>
        <v>66</v>
      </c>
      <c r="AD6">
        <f t="shared" si="2"/>
        <v>0</v>
      </c>
      <c r="AE6">
        <f t="shared" si="3"/>
        <v>0.1</v>
      </c>
      <c r="AF6">
        <f>'TP Factors'!$D$7</f>
        <v>1.0291758621024898</v>
      </c>
      <c r="AG6">
        <f t="shared" si="4"/>
        <v>0.1</v>
      </c>
    </row>
    <row r="7" spans="1:33">
      <c r="A7" s="14" t="s">
        <v>39</v>
      </c>
      <c r="B7" s="14">
        <v>25</v>
      </c>
      <c r="C7" s="14" t="s">
        <v>39</v>
      </c>
      <c r="D7" s="15">
        <v>27.62</v>
      </c>
      <c r="E7" s="14" t="s">
        <v>41</v>
      </c>
      <c r="F7" s="14">
        <v>1234</v>
      </c>
      <c r="G7" s="16">
        <v>93.9</v>
      </c>
      <c r="H7" s="14" t="s">
        <v>42</v>
      </c>
      <c r="I7" s="14" t="s">
        <v>43</v>
      </c>
      <c r="J7" s="14">
        <v>3988</v>
      </c>
      <c r="K7" s="17">
        <v>533.60077453400004</v>
      </c>
      <c r="L7" s="17">
        <v>11639.8060109</v>
      </c>
      <c r="M7" s="15">
        <v>7.14</v>
      </c>
      <c r="N7" s="15">
        <v>1.24</v>
      </c>
      <c r="O7" s="14">
        <v>72580</v>
      </c>
      <c r="P7" s="14">
        <v>70260</v>
      </c>
      <c r="Q7" s="18">
        <v>72580</v>
      </c>
      <c r="R7" s="18">
        <v>8310</v>
      </c>
      <c r="S7" s="14" t="s">
        <v>44</v>
      </c>
      <c r="T7" s="14" t="s">
        <v>48</v>
      </c>
      <c r="U7" s="18">
        <v>46.66</v>
      </c>
      <c r="V7" s="18">
        <v>1</v>
      </c>
      <c r="W7" s="18">
        <v>1.79</v>
      </c>
      <c r="X7" s="18">
        <v>0.31</v>
      </c>
      <c r="Y7" s="18">
        <f t="shared" si="0"/>
        <v>1.79</v>
      </c>
      <c r="Z7" s="18">
        <f t="shared" si="0"/>
        <v>0.31</v>
      </c>
      <c r="AA7" s="18">
        <v>0.82499999999999996</v>
      </c>
      <c r="AB7" s="19">
        <v>7.9938599499093498E-3</v>
      </c>
      <c r="AC7">
        <f t="shared" si="1"/>
        <v>32</v>
      </c>
      <c r="AD7">
        <f t="shared" si="2"/>
        <v>0</v>
      </c>
      <c r="AE7">
        <f t="shared" si="3"/>
        <v>0</v>
      </c>
      <c r="AF7">
        <f>'TP Factors'!$D$7</f>
        <v>1.0291758621024898</v>
      </c>
      <c r="AG7">
        <f t="shared" si="4"/>
        <v>0</v>
      </c>
    </row>
    <row r="8" spans="1:33">
      <c r="A8" s="14" t="s">
        <v>39</v>
      </c>
      <c r="B8" s="14">
        <v>25</v>
      </c>
      <c r="C8" s="14" t="s">
        <v>39</v>
      </c>
      <c r="D8" s="15">
        <v>27.62</v>
      </c>
      <c r="E8" s="14" t="s">
        <v>41</v>
      </c>
      <c r="F8" s="14">
        <v>1234</v>
      </c>
      <c r="G8" s="16">
        <v>105</v>
      </c>
      <c r="H8" s="14" t="s">
        <v>42</v>
      </c>
      <c r="I8" s="14" t="s">
        <v>43</v>
      </c>
      <c r="J8" s="14">
        <v>145</v>
      </c>
      <c r="K8" s="17">
        <v>127.782743399</v>
      </c>
      <c r="L8" s="17">
        <v>393.59622578199998</v>
      </c>
      <c r="M8" s="15">
        <v>0.28000000000000003</v>
      </c>
      <c r="N8" s="15">
        <v>7.0000000000000007E-2</v>
      </c>
      <c r="O8" s="14">
        <v>72592</v>
      </c>
      <c r="P8" s="14">
        <v>70270</v>
      </c>
      <c r="Q8" s="18">
        <v>72592</v>
      </c>
      <c r="R8" s="18">
        <v>1400</v>
      </c>
      <c r="S8" s="14" t="s">
        <v>44</v>
      </c>
      <c r="T8" s="14" t="s">
        <v>47</v>
      </c>
      <c r="U8" s="18">
        <v>46.66</v>
      </c>
      <c r="V8" s="18">
        <v>1</v>
      </c>
      <c r="W8" s="18">
        <v>1.93</v>
      </c>
      <c r="X8" s="18">
        <v>0.497</v>
      </c>
      <c r="Y8" s="18">
        <f t="shared" si="0"/>
        <v>1.93</v>
      </c>
      <c r="Z8" s="18">
        <f t="shared" si="0"/>
        <v>0.497</v>
      </c>
      <c r="AA8" s="18">
        <v>0.88800000000000001</v>
      </c>
      <c r="AB8" s="19">
        <v>1.8381640354901901E-2</v>
      </c>
      <c r="AC8">
        <f t="shared" si="1"/>
        <v>78</v>
      </c>
      <c r="AD8">
        <f t="shared" si="2"/>
        <v>0</v>
      </c>
      <c r="AE8">
        <f t="shared" si="3"/>
        <v>0.1</v>
      </c>
      <c r="AF8">
        <f>'TP Factors'!$D$7</f>
        <v>1.0291758621024898</v>
      </c>
      <c r="AG8">
        <f t="shared" si="4"/>
        <v>0.1</v>
      </c>
    </row>
    <row r="9" spans="1:33">
      <c r="A9" s="14" t="s">
        <v>39</v>
      </c>
      <c r="B9" s="14">
        <v>25</v>
      </c>
      <c r="C9" s="14" t="s">
        <v>39</v>
      </c>
      <c r="D9" s="15">
        <v>27.62</v>
      </c>
      <c r="E9" s="14" t="s">
        <v>41</v>
      </c>
      <c r="F9" s="14">
        <v>1234</v>
      </c>
      <c r="G9" s="16">
        <v>29</v>
      </c>
      <c r="H9" s="14" t="s">
        <v>42</v>
      </c>
      <c r="I9" s="14" t="s">
        <v>43</v>
      </c>
      <c r="J9" s="14">
        <v>0</v>
      </c>
      <c r="K9" s="17">
        <v>14.095609745899999</v>
      </c>
      <c r="L9" s="17">
        <v>3.3393532271400002</v>
      </c>
      <c r="M9" s="15">
        <v>0</v>
      </c>
      <c r="N9" s="15">
        <v>0</v>
      </c>
      <c r="O9" s="14">
        <v>72607</v>
      </c>
      <c r="P9" s="14">
        <v>70284</v>
      </c>
      <c r="Q9" s="18">
        <v>72607</v>
      </c>
      <c r="R9" s="18">
        <v>1200</v>
      </c>
      <c r="S9" s="14" t="s">
        <v>44</v>
      </c>
      <c r="T9" s="14" t="s">
        <v>46</v>
      </c>
      <c r="U9" s="18">
        <v>46.66</v>
      </c>
      <c r="V9" s="18">
        <v>1</v>
      </c>
      <c r="W9" s="18">
        <v>2.23</v>
      </c>
      <c r="X9" s="18">
        <v>0.316</v>
      </c>
      <c r="Y9" s="18">
        <f t="shared" si="0"/>
        <v>2.23</v>
      </c>
      <c r="Z9" s="18">
        <f t="shared" si="0"/>
        <v>0.316</v>
      </c>
      <c r="AA9" s="18">
        <v>0.38900000000000001</v>
      </c>
      <c r="AB9" s="19">
        <v>8.2516885259811996E-4</v>
      </c>
      <c r="AC9">
        <f t="shared" si="1"/>
        <v>2</v>
      </c>
      <c r="AD9">
        <f t="shared" si="2"/>
        <v>0</v>
      </c>
      <c r="AE9">
        <f t="shared" si="3"/>
        <v>0</v>
      </c>
      <c r="AF9">
        <f>'TP Factors'!$D$7</f>
        <v>1.0291758621024898</v>
      </c>
      <c r="AG9">
        <f t="shared" si="4"/>
        <v>0</v>
      </c>
    </row>
    <row r="10" spans="1:33">
      <c r="A10" s="14" t="s">
        <v>39</v>
      </c>
      <c r="B10" s="14">
        <v>25</v>
      </c>
      <c r="C10" s="14" t="s">
        <v>39</v>
      </c>
      <c r="D10" s="15">
        <v>27.62</v>
      </c>
      <c r="E10" s="14" t="s">
        <v>41</v>
      </c>
      <c r="F10" s="14">
        <v>1234</v>
      </c>
      <c r="G10" s="16">
        <v>105</v>
      </c>
      <c r="H10" s="14" t="s">
        <v>42</v>
      </c>
      <c r="I10" s="14" t="s">
        <v>43</v>
      </c>
      <c r="J10" s="14">
        <v>2</v>
      </c>
      <c r="K10" s="17">
        <v>17.663996799700001</v>
      </c>
      <c r="L10" s="17">
        <v>5.2054181451600003</v>
      </c>
      <c r="M10" s="15">
        <v>0</v>
      </c>
      <c r="N10" s="15">
        <v>0</v>
      </c>
      <c r="O10" s="14">
        <v>72610</v>
      </c>
      <c r="P10" s="14">
        <v>70287</v>
      </c>
      <c r="Q10" s="18">
        <v>72610</v>
      </c>
      <c r="R10" s="18">
        <v>1400</v>
      </c>
      <c r="S10" s="14" t="s">
        <v>44</v>
      </c>
      <c r="T10" s="14" t="s">
        <v>47</v>
      </c>
      <c r="U10" s="18">
        <v>46.66</v>
      </c>
      <c r="V10" s="18">
        <v>1</v>
      </c>
      <c r="W10" s="18">
        <v>1.93</v>
      </c>
      <c r="X10" s="18">
        <v>0.497</v>
      </c>
      <c r="Y10" s="18">
        <f t="shared" si="0"/>
        <v>1.93</v>
      </c>
      <c r="Z10" s="18">
        <f t="shared" si="0"/>
        <v>0.497</v>
      </c>
      <c r="AA10" s="18">
        <v>0.88800000000000001</v>
      </c>
      <c r="AB10" s="19">
        <v>1.28628169074529E-3</v>
      </c>
      <c r="AC10">
        <f t="shared" si="1"/>
        <v>5</v>
      </c>
      <c r="AD10">
        <f t="shared" si="2"/>
        <v>0</v>
      </c>
      <c r="AE10">
        <f t="shared" si="3"/>
        <v>0</v>
      </c>
      <c r="AF10">
        <f>'TP Factors'!$D$7</f>
        <v>1.0291758621024898</v>
      </c>
      <c r="AG10">
        <f t="shared" si="4"/>
        <v>0</v>
      </c>
    </row>
    <row r="11" spans="1:33">
      <c r="A11" s="14" t="s">
        <v>39</v>
      </c>
      <c r="B11" s="14">
        <v>25</v>
      </c>
      <c r="C11" s="14" t="s">
        <v>39</v>
      </c>
      <c r="D11" s="15">
        <v>27.62</v>
      </c>
      <c r="E11" s="14" t="s">
        <v>41</v>
      </c>
      <c r="F11" s="14">
        <v>1234</v>
      </c>
      <c r="G11" s="16">
        <v>29</v>
      </c>
      <c r="H11" s="14" t="s">
        <v>42</v>
      </c>
      <c r="I11" s="14" t="s">
        <v>43</v>
      </c>
      <c r="J11" s="14">
        <v>36</v>
      </c>
      <c r="K11" s="17">
        <v>88.526637161300002</v>
      </c>
      <c r="L11" s="17">
        <v>223.108555416</v>
      </c>
      <c r="M11" s="15">
        <v>0.08</v>
      </c>
      <c r="N11" s="15">
        <v>0.01</v>
      </c>
      <c r="O11" s="14">
        <v>72616</v>
      </c>
      <c r="P11" s="14">
        <v>70293</v>
      </c>
      <c r="Q11" s="18">
        <v>72616</v>
      </c>
      <c r="R11" s="18">
        <v>1200</v>
      </c>
      <c r="S11" s="14" t="s">
        <v>44</v>
      </c>
      <c r="T11" s="14" t="s">
        <v>46</v>
      </c>
      <c r="U11" s="18">
        <v>46.66</v>
      </c>
      <c r="V11" s="18">
        <v>1</v>
      </c>
      <c r="W11" s="18">
        <v>2.23</v>
      </c>
      <c r="X11" s="18">
        <v>0.316</v>
      </c>
      <c r="Y11" s="18">
        <f t="shared" si="0"/>
        <v>2.23</v>
      </c>
      <c r="Z11" s="18">
        <f t="shared" si="0"/>
        <v>0.316</v>
      </c>
      <c r="AA11" s="18">
        <v>0.38900000000000001</v>
      </c>
      <c r="AB11" s="19">
        <v>5.5131104176952501E-2</v>
      </c>
      <c r="AC11">
        <f t="shared" si="1"/>
        <v>103</v>
      </c>
      <c r="AD11">
        <f t="shared" si="2"/>
        <v>1</v>
      </c>
      <c r="AE11">
        <f t="shared" si="3"/>
        <v>0.1</v>
      </c>
      <c r="AF11">
        <f>'TP Factors'!$D$7</f>
        <v>1.0291758621024898</v>
      </c>
      <c r="AG11">
        <f t="shared" si="4"/>
        <v>0.1</v>
      </c>
    </row>
    <row r="12" spans="1:33">
      <c r="A12" s="14" t="s">
        <v>39</v>
      </c>
      <c r="B12" s="14">
        <v>25</v>
      </c>
      <c r="C12" s="14" t="s">
        <v>39</v>
      </c>
      <c r="D12" s="15">
        <v>27.62</v>
      </c>
      <c r="E12" s="14" t="s">
        <v>41</v>
      </c>
      <c r="F12" s="14">
        <v>1234</v>
      </c>
      <c r="G12" s="16">
        <v>29</v>
      </c>
      <c r="H12" s="14" t="s">
        <v>42</v>
      </c>
      <c r="I12" s="14" t="s">
        <v>43</v>
      </c>
      <c r="J12" s="14">
        <v>75</v>
      </c>
      <c r="K12" s="17">
        <v>116.68567075599999</v>
      </c>
      <c r="L12" s="17">
        <v>461.66088383800002</v>
      </c>
      <c r="M12" s="15">
        <v>0.17</v>
      </c>
      <c r="N12" s="15">
        <v>0.02</v>
      </c>
      <c r="O12" s="14">
        <v>72635</v>
      </c>
      <c r="P12" s="14">
        <v>70311</v>
      </c>
      <c r="Q12" s="18">
        <v>72635</v>
      </c>
      <c r="R12" s="18">
        <v>1200</v>
      </c>
      <c r="S12" s="14" t="s">
        <v>44</v>
      </c>
      <c r="T12" s="14" t="s">
        <v>46</v>
      </c>
      <c r="U12" s="18">
        <v>46.66</v>
      </c>
      <c r="V12" s="18">
        <v>1</v>
      </c>
      <c r="W12" s="18">
        <v>2.23</v>
      </c>
      <c r="X12" s="18">
        <v>0.316</v>
      </c>
      <c r="Y12" s="18">
        <f t="shared" si="0"/>
        <v>2.23</v>
      </c>
      <c r="Z12" s="18">
        <f t="shared" si="0"/>
        <v>0.316</v>
      </c>
      <c r="AA12" s="18">
        <v>0.38900000000000001</v>
      </c>
      <c r="AB12" s="19">
        <v>0.11407843248459</v>
      </c>
      <c r="AC12">
        <f t="shared" si="1"/>
        <v>213</v>
      </c>
      <c r="AD12">
        <f t="shared" si="2"/>
        <v>1</v>
      </c>
      <c r="AE12">
        <f t="shared" si="3"/>
        <v>0.1</v>
      </c>
      <c r="AF12">
        <f>'TP Factors'!$D$7</f>
        <v>1.0291758621024898</v>
      </c>
      <c r="AG12">
        <f t="shared" si="4"/>
        <v>0.1</v>
      </c>
    </row>
    <row r="13" spans="1:33">
      <c r="A13" s="14" t="s">
        <v>39</v>
      </c>
      <c r="B13" s="14">
        <v>25</v>
      </c>
      <c r="C13" s="14" t="s">
        <v>39</v>
      </c>
      <c r="D13" s="15">
        <v>27.62</v>
      </c>
      <c r="E13" s="14" t="s">
        <v>41</v>
      </c>
      <c r="F13" s="14">
        <v>1234</v>
      </c>
      <c r="G13" s="16">
        <v>29</v>
      </c>
      <c r="H13" s="14" t="s">
        <v>42</v>
      </c>
      <c r="I13" s="14" t="s">
        <v>43</v>
      </c>
      <c r="J13" s="14">
        <v>25</v>
      </c>
      <c r="K13" s="17">
        <v>67.581766871799999</v>
      </c>
      <c r="L13" s="17">
        <v>153.14123880099999</v>
      </c>
      <c r="M13" s="15">
        <v>0.06</v>
      </c>
      <c r="N13" s="15">
        <v>0.01</v>
      </c>
      <c r="O13" s="14">
        <v>72660</v>
      </c>
      <c r="P13" s="14">
        <v>70334</v>
      </c>
      <c r="Q13" s="18">
        <v>72660</v>
      </c>
      <c r="R13" s="18">
        <v>1200</v>
      </c>
      <c r="S13" s="14" t="s">
        <v>44</v>
      </c>
      <c r="T13" s="14" t="s">
        <v>46</v>
      </c>
      <c r="U13" s="18">
        <v>46.66</v>
      </c>
      <c r="V13" s="18">
        <v>1</v>
      </c>
      <c r="W13" s="18">
        <v>2.23</v>
      </c>
      <c r="X13" s="18">
        <v>0.316</v>
      </c>
      <c r="Y13" s="18">
        <f t="shared" si="0"/>
        <v>2.23</v>
      </c>
      <c r="Z13" s="18">
        <f t="shared" si="0"/>
        <v>0.316</v>
      </c>
      <c r="AA13" s="18">
        <v>0.38900000000000001</v>
      </c>
      <c r="AB13" s="19">
        <v>3.7841872869696501E-2</v>
      </c>
      <c r="AC13">
        <f t="shared" si="1"/>
        <v>71</v>
      </c>
      <c r="AD13">
        <f t="shared" si="2"/>
        <v>0</v>
      </c>
      <c r="AE13">
        <f t="shared" si="3"/>
        <v>0</v>
      </c>
      <c r="AF13">
        <f>'TP Factors'!$D$7</f>
        <v>1.0291758621024898</v>
      </c>
      <c r="AG13">
        <f t="shared" si="4"/>
        <v>0</v>
      </c>
    </row>
    <row r="14" spans="1:33">
      <c r="A14" s="14" t="s">
        <v>39</v>
      </c>
      <c r="B14" s="14">
        <v>25</v>
      </c>
      <c r="C14" s="14" t="s">
        <v>39</v>
      </c>
      <c r="D14" s="15">
        <v>27.62</v>
      </c>
      <c r="E14" s="14" t="s">
        <v>41</v>
      </c>
      <c r="F14" s="14">
        <v>1234</v>
      </c>
      <c r="G14" s="16">
        <v>105</v>
      </c>
      <c r="H14" s="14" t="s">
        <v>42</v>
      </c>
      <c r="I14" s="14" t="s">
        <v>43</v>
      </c>
      <c r="J14" s="14">
        <v>11198</v>
      </c>
      <c r="K14" s="17">
        <v>985.75952306800002</v>
      </c>
      <c r="L14" s="17">
        <v>30365.3474379</v>
      </c>
      <c r="M14" s="15">
        <v>21.61</v>
      </c>
      <c r="N14" s="15">
        <v>5.57</v>
      </c>
      <c r="O14" s="14">
        <v>72673</v>
      </c>
      <c r="P14" s="14">
        <v>70347</v>
      </c>
      <c r="Q14" s="18">
        <v>72673</v>
      </c>
      <c r="R14" s="18">
        <v>1400</v>
      </c>
      <c r="S14" s="14" t="s">
        <v>44</v>
      </c>
      <c r="T14" s="14" t="s">
        <v>47</v>
      </c>
      <c r="U14" s="18">
        <v>46.66</v>
      </c>
      <c r="V14" s="18">
        <v>1</v>
      </c>
      <c r="W14" s="18">
        <v>1.93</v>
      </c>
      <c r="X14" s="18">
        <v>0.497</v>
      </c>
      <c r="Y14" s="18">
        <f t="shared" si="0"/>
        <v>1.93</v>
      </c>
      <c r="Z14" s="18">
        <f t="shared" si="0"/>
        <v>0.497</v>
      </c>
      <c r="AA14" s="18">
        <v>0.88800000000000001</v>
      </c>
      <c r="AB14" s="19">
        <v>7.50341074834677</v>
      </c>
      <c r="AC14">
        <f t="shared" si="1"/>
        <v>31957</v>
      </c>
      <c r="AD14">
        <f t="shared" si="2"/>
        <v>136</v>
      </c>
      <c r="AE14">
        <f t="shared" si="3"/>
        <v>35</v>
      </c>
      <c r="AF14">
        <f>'TP Factors'!$D$7</f>
        <v>1.0291758621024898</v>
      </c>
      <c r="AG14">
        <f t="shared" si="4"/>
        <v>36</v>
      </c>
    </row>
    <row r="15" spans="1:33">
      <c r="A15" s="14" t="s">
        <v>39</v>
      </c>
      <c r="B15" s="14">
        <v>25</v>
      </c>
      <c r="C15" s="14" t="s">
        <v>39</v>
      </c>
      <c r="D15" s="15">
        <v>27.62</v>
      </c>
      <c r="E15" s="14" t="s">
        <v>41</v>
      </c>
      <c r="F15" s="14">
        <v>1234</v>
      </c>
      <c r="G15" s="16">
        <v>105</v>
      </c>
      <c r="H15" s="14" t="s">
        <v>42</v>
      </c>
      <c r="I15" s="14" t="s">
        <v>43</v>
      </c>
      <c r="J15" s="14">
        <v>132</v>
      </c>
      <c r="K15" s="17">
        <v>93.041132601499996</v>
      </c>
      <c r="L15" s="17">
        <v>359.03769241200001</v>
      </c>
      <c r="M15" s="15">
        <v>0.25</v>
      </c>
      <c r="N15" s="15">
        <v>7.0000000000000007E-2</v>
      </c>
      <c r="O15" s="14">
        <v>72679</v>
      </c>
      <c r="P15" s="14">
        <v>70353</v>
      </c>
      <c r="Q15" s="18">
        <v>72679</v>
      </c>
      <c r="R15" s="18">
        <v>1400</v>
      </c>
      <c r="S15" s="14" t="s">
        <v>44</v>
      </c>
      <c r="T15" s="14" t="s">
        <v>47</v>
      </c>
      <c r="U15" s="18">
        <v>46.66</v>
      </c>
      <c r="V15" s="18">
        <v>1</v>
      </c>
      <c r="W15" s="18">
        <v>1.93</v>
      </c>
      <c r="X15" s="18">
        <v>0.497</v>
      </c>
      <c r="Y15" s="18">
        <f t="shared" si="0"/>
        <v>1.93</v>
      </c>
      <c r="Z15" s="18">
        <f t="shared" si="0"/>
        <v>0.497</v>
      </c>
      <c r="AA15" s="18">
        <v>0.88800000000000001</v>
      </c>
      <c r="AB15" s="19">
        <v>8.87197910657814E-2</v>
      </c>
      <c r="AC15">
        <f t="shared" si="1"/>
        <v>378</v>
      </c>
      <c r="AD15">
        <f t="shared" si="2"/>
        <v>2</v>
      </c>
      <c r="AE15">
        <f t="shared" si="3"/>
        <v>0.4</v>
      </c>
      <c r="AF15">
        <f>'TP Factors'!$D$7</f>
        <v>1.0291758621024898</v>
      </c>
      <c r="AG15">
        <f t="shared" si="4"/>
        <v>0.4</v>
      </c>
    </row>
    <row r="16" spans="1:33">
      <c r="A16" s="14" t="s">
        <v>39</v>
      </c>
      <c r="B16" s="14">
        <v>25</v>
      </c>
      <c r="C16" s="14" t="s">
        <v>39</v>
      </c>
      <c r="D16" s="15">
        <v>27.62</v>
      </c>
      <c r="E16" s="14" t="s">
        <v>41</v>
      </c>
      <c r="F16" s="14">
        <v>1234</v>
      </c>
      <c r="G16" s="16">
        <v>105</v>
      </c>
      <c r="H16" s="14" t="s">
        <v>42</v>
      </c>
      <c r="I16" s="14" t="s">
        <v>43</v>
      </c>
      <c r="J16" s="14">
        <v>54</v>
      </c>
      <c r="K16" s="17">
        <v>78.519598207100003</v>
      </c>
      <c r="L16" s="17">
        <v>145.89093093899999</v>
      </c>
      <c r="M16" s="15">
        <v>0.1</v>
      </c>
      <c r="N16" s="15">
        <v>0.03</v>
      </c>
      <c r="O16" s="14">
        <v>72683</v>
      </c>
      <c r="P16" s="14">
        <v>70357</v>
      </c>
      <c r="Q16" s="18">
        <v>72683</v>
      </c>
      <c r="R16" s="18">
        <v>1400</v>
      </c>
      <c r="S16" s="14" t="s">
        <v>44</v>
      </c>
      <c r="T16" s="14" t="s">
        <v>47</v>
      </c>
      <c r="U16" s="18">
        <v>46.66</v>
      </c>
      <c r="V16" s="18">
        <v>1</v>
      </c>
      <c r="W16" s="18">
        <v>1.93</v>
      </c>
      <c r="X16" s="18">
        <v>0.497</v>
      </c>
      <c r="Y16" s="18">
        <f t="shared" si="0"/>
        <v>1.93</v>
      </c>
      <c r="Z16" s="18">
        <f t="shared" si="0"/>
        <v>0.497</v>
      </c>
      <c r="AA16" s="18">
        <v>0.88800000000000001</v>
      </c>
      <c r="AB16" s="19">
        <v>3.6050289938417003E-2</v>
      </c>
      <c r="AC16">
        <f t="shared" si="1"/>
        <v>154</v>
      </c>
      <c r="AD16">
        <f t="shared" si="2"/>
        <v>1</v>
      </c>
      <c r="AE16">
        <f t="shared" si="3"/>
        <v>0.2</v>
      </c>
      <c r="AF16">
        <f>'TP Factors'!$D$7</f>
        <v>1.0291758621024898</v>
      </c>
      <c r="AG16">
        <f t="shared" si="4"/>
        <v>0.2</v>
      </c>
    </row>
    <row r="17" spans="1:33">
      <c r="A17" s="14" t="s">
        <v>39</v>
      </c>
      <c r="B17" s="14">
        <v>25</v>
      </c>
      <c r="C17" s="14" t="s">
        <v>39</v>
      </c>
      <c r="D17" s="15">
        <v>27.62</v>
      </c>
      <c r="E17" s="14" t="s">
        <v>41</v>
      </c>
      <c r="F17" s="14">
        <v>1234</v>
      </c>
      <c r="G17" s="16">
        <v>105</v>
      </c>
      <c r="H17" s="14" t="s">
        <v>42</v>
      </c>
      <c r="I17" s="14" t="s">
        <v>43</v>
      </c>
      <c r="J17" s="14">
        <v>20</v>
      </c>
      <c r="K17" s="17">
        <v>38.567745471099997</v>
      </c>
      <c r="L17" s="17">
        <v>55.2827181822</v>
      </c>
      <c r="M17" s="15">
        <v>0.04</v>
      </c>
      <c r="N17" s="15">
        <v>0.01</v>
      </c>
      <c r="O17" s="14">
        <v>72695</v>
      </c>
      <c r="P17" s="14">
        <v>70369</v>
      </c>
      <c r="Q17" s="18">
        <v>72695</v>
      </c>
      <c r="R17" s="18">
        <v>1400</v>
      </c>
      <c r="S17" s="14" t="s">
        <v>44</v>
      </c>
      <c r="T17" s="14" t="s">
        <v>47</v>
      </c>
      <c r="U17" s="18">
        <v>46.66</v>
      </c>
      <c r="V17" s="18">
        <v>1</v>
      </c>
      <c r="W17" s="18">
        <v>1.93</v>
      </c>
      <c r="X17" s="18">
        <v>0.497</v>
      </c>
      <c r="Y17" s="18">
        <f t="shared" si="0"/>
        <v>1.93</v>
      </c>
      <c r="Z17" s="18">
        <f t="shared" si="0"/>
        <v>0.497</v>
      </c>
      <c r="AA17" s="18">
        <v>0.88800000000000001</v>
      </c>
      <c r="AB17" s="19">
        <v>1.36606025229437E-2</v>
      </c>
      <c r="AC17">
        <f t="shared" si="1"/>
        <v>58</v>
      </c>
      <c r="AD17">
        <f t="shared" si="2"/>
        <v>0</v>
      </c>
      <c r="AE17">
        <f t="shared" si="3"/>
        <v>0.1</v>
      </c>
      <c r="AF17">
        <f>'TP Factors'!$D$7</f>
        <v>1.0291758621024898</v>
      </c>
      <c r="AG17">
        <f t="shared" si="4"/>
        <v>0.1</v>
      </c>
    </row>
    <row r="18" spans="1:33">
      <c r="A18" s="14" t="s">
        <v>39</v>
      </c>
      <c r="B18" s="14">
        <v>25</v>
      </c>
      <c r="C18" s="14" t="s">
        <v>39</v>
      </c>
      <c r="D18" s="15">
        <v>27.62</v>
      </c>
      <c r="E18" s="14" t="s">
        <v>41</v>
      </c>
      <c r="F18" s="14">
        <v>1234</v>
      </c>
      <c r="G18" s="16">
        <v>45</v>
      </c>
      <c r="H18" s="14" t="s">
        <v>42</v>
      </c>
      <c r="I18" s="14" t="s">
        <v>43</v>
      </c>
      <c r="J18" s="14">
        <v>620</v>
      </c>
      <c r="K18" s="17">
        <v>770.27206032100003</v>
      </c>
      <c r="L18" s="17">
        <v>1922.50576583</v>
      </c>
      <c r="M18" s="15">
        <v>0.74</v>
      </c>
      <c r="N18" s="15">
        <v>0.3</v>
      </c>
      <c r="O18" s="14">
        <v>72698</v>
      </c>
      <c r="P18" s="14">
        <v>70372</v>
      </c>
      <c r="Q18" s="18">
        <v>72698</v>
      </c>
      <c r="R18" s="18">
        <v>8140</v>
      </c>
      <c r="S18" s="14" t="s">
        <v>44</v>
      </c>
      <c r="T18" s="14" t="s">
        <v>45</v>
      </c>
      <c r="U18" s="18">
        <v>46.66</v>
      </c>
      <c r="V18" s="18">
        <v>1</v>
      </c>
      <c r="W18" s="18">
        <v>1.2</v>
      </c>
      <c r="X18" s="18">
        <v>0.48</v>
      </c>
      <c r="Y18" s="18">
        <f t="shared" si="0"/>
        <v>1.2</v>
      </c>
      <c r="Z18" s="18">
        <f t="shared" si="0"/>
        <v>0.48</v>
      </c>
      <c r="AA18" s="18">
        <v>0.77700000000000002</v>
      </c>
      <c r="AB18" s="19">
        <v>0.47505962034056898</v>
      </c>
      <c r="AC18">
        <f t="shared" si="1"/>
        <v>1770</v>
      </c>
      <c r="AD18">
        <f t="shared" si="2"/>
        <v>5</v>
      </c>
      <c r="AE18">
        <f t="shared" si="3"/>
        <v>1.9</v>
      </c>
      <c r="AF18">
        <f>'TP Factors'!$D$7</f>
        <v>1.0291758621024898</v>
      </c>
      <c r="AG18">
        <f t="shared" si="4"/>
        <v>2</v>
      </c>
    </row>
    <row r="19" spans="1:33">
      <c r="A19" s="14" t="s">
        <v>39</v>
      </c>
      <c r="B19" s="14">
        <v>21</v>
      </c>
      <c r="C19" s="14" t="s">
        <v>40</v>
      </c>
      <c r="D19" s="15">
        <v>40.090000000000003</v>
      </c>
      <c r="E19" s="14" t="s">
        <v>41</v>
      </c>
      <c r="F19" s="14">
        <v>1234</v>
      </c>
      <c r="G19" s="16">
        <v>98</v>
      </c>
      <c r="H19" s="14" t="s">
        <v>42</v>
      </c>
      <c r="I19" s="14" t="s">
        <v>43</v>
      </c>
      <c r="J19" s="14">
        <v>9874</v>
      </c>
      <c r="K19" s="17">
        <v>602.12000020999994</v>
      </c>
      <c r="L19" s="17">
        <v>14357.713539599999</v>
      </c>
      <c r="M19" s="15">
        <v>17.77</v>
      </c>
      <c r="N19" s="15">
        <v>4.72</v>
      </c>
      <c r="O19" s="14">
        <v>72714</v>
      </c>
      <c r="P19" s="14">
        <v>70387</v>
      </c>
      <c r="Q19" s="18">
        <v>72714</v>
      </c>
      <c r="R19" s="18">
        <v>1700</v>
      </c>
      <c r="S19" s="14" t="s">
        <v>44</v>
      </c>
      <c r="T19" s="14" t="s">
        <v>49</v>
      </c>
      <c r="U19" s="18">
        <v>46.66</v>
      </c>
      <c r="V19" s="18">
        <v>1</v>
      </c>
      <c r="W19" s="18">
        <v>1.8</v>
      </c>
      <c r="X19" s="18">
        <v>0.47799999999999998</v>
      </c>
      <c r="Y19" s="18">
        <f t="shared" si="0"/>
        <v>1.8</v>
      </c>
      <c r="Z19" s="18">
        <f t="shared" si="0"/>
        <v>0.47799999999999998</v>
      </c>
      <c r="AA19" s="18">
        <v>0.78600000000000003</v>
      </c>
      <c r="AB19" s="19">
        <v>0.14295849897881499</v>
      </c>
      <c r="AC19">
        <f t="shared" si="1"/>
        <v>539</v>
      </c>
      <c r="AD19">
        <f t="shared" si="2"/>
        <v>2</v>
      </c>
      <c r="AE19">
        <f t="shared" si="3"/>
        <v>0.6</v>
      </c>
      <c r="AF19">
        <f>'TP Factors'!$D$7</f>
        <v>1.0291758621024898</v>
      </c>
      <c r="AG19">
        <f t="shared" si="4"/>
        <v>0.6</v>
      </c>
    </row>
    <row r="20" spans="1:33">
      <c r="A20" s="14" t="s">
        <v>39</v>
      </c>
      <c r="B20" s="14">
        <v>21</v>
      </c>
      <c r="C20" s="14" t="s">
        <v>40</v>
      </c>
      <c r="D20" s="15">
        <v>40.090000000000003</v>
      </c>
      <c r="E20" s="14" t="s">
        <v>41</v>
      </c>
      <c r="F20" s="14">
        <v>1234</v>
      </c>
      <c r="G20" s="16">
        <v>105</v>
      </c>
      <c r="H20" s="14" t="s">
        <v>42</v>
      </c>
      <c r="I20" s="14" t="s">
        <v>43</v>
      </c>
      <c r="J20" s="14">
        <v>23640</v>
      </c>
      <c r="K20" s="17">
        <v>989.31372953300001</v>
      </c>
      <c r="L20" s="17">
        <v>30427.316203999999</v>
      </c>
      <c r="M20" s="15">
        <v>45.63</v>
      </c>
      <c r="N20" s="15">
        <v>11.75</v>
      </c>
      <c r="O20" s="14">
        <v>72715</v>
      </c>
      <c r="P20" s="14">
        <v>70388</v>
      </c>
      <c r="Q20" s="18">
        <v>72715</v>
      </c>
      <c r="R20" s="18">
        <v>1400</v>
      </c>
      <c r="S20" s="14" t="s">
        <v>44</v>
      </c>
      <c r="T20" s="14" t="s">
        <v>47</v>
      </c>
      <c r="U20" s="18">
        <v>46.66</v>
      </c>
      <c r="V20" s="18">
        <v>1</v>
      </c>
      <c r="W20" s="18">
        <v>1.93</v>
      </c>
      <c r="X20" s="18">
        <v>0.497</v>
      </c>
      <c r="Y20" s="18">
        <f t="shared" si="0"/>
        <v>1.93</v>
      </c>
      <c r="Z20" s="18">
        <f t="shared" si="0"/>
        <v>0.497</v>
      </c>
      <c r="AA20" s="18">
        <v>0.88800000000000001</v>
      </c>
      <c r="AB20" s="19">
        <v>7.51494181691361</v>
      </c>
      <c r="AC20">
        <f t="shared" si="1"/>
        <v>32006</v>
      </c>
      <c r="AD20">
        <f t="shared" si="2"/>
        <v>136</v>
      </c>
      <c r="AE20">
        <f t="shared" si="3"/>
        <v>35.1</v>
      </c>
      <c r="AF20">
        <f>'TP Factors'!$D$7</f>
        <v>1.0291758621024898</v>
      </c>
      <c r="AG20">
        <f t="shared" si="4"/>
        <v>36.1</v>
      </c>
    </row>
    <row r="21" spans="1:33">
      <c r="A21" s="14" t="s">
        <v>39</v>
      </c>
      <c r="B21" s="14">
        <v>25</v>
      </c>
      <c r="C21" s="14" t="s">
        <v>39</v>
      </c>
      <c r="D21" s="15">
        <v>27.62</v>
      </c>
      <c r="E21" s="14" t="s">
        <v>41</v>
      </c>
      <c r="F21" s="14">
        <v>1234</v>
      </c>
      <c r="G21" s="16">
        <v>93.9</v>
      </c>
      <c r="H21" s="14" t="s">
        <v>42</v>
      </c>
      <c r="I21" s="14" t="s">
        <v>43</v>
      </c>
      <c r="J21" s="14">
        <v>888</v>
      </c>
      <c r="K21" s="17">
        <v>245.18275520200001</v>
      </c>
      <c r="L21" s="17">
        <v>2592.84786919</v>
      </c>
      <c r="M21" s="15">
        <v>1.1100000000000001</v>
      </c>
      <c r="N21" s="15">
        <v>0.14000000000000001</v>
      </c>
      <c r="O21" s="14">
        <v>72602</v>
      </c>
      <c r="P21" s="14">
        <v>70280</v>
      </c>
      <c r="Q21" s="18">
        <v>72602</v>
      </c>
      <c r="R21" s="18">
        <v>8310</v>
      </c>
      <c r="S21" s="14" t="s">
        <v>44</v>
      </c>
      <c r="T21" s="14" t="s">
        <v>48</v>
      </c>
      <c r="U21" s="18">
        <v>46.66</v>
      </c>
      <c r="V21" s="18">
        <v>0</v>
      </c>
      <c r="W21" s="18">
        <v>1.79</v>
      </c>
      <c r="X21" s="18">
        <v>0.31</v>
      </c>
      <c r="Y21" s="18">
        <f>W21*0.5</f>
        <v>0.89500000000000002</v>
      </c>
      <c r="Z21" s="18">
        <f>X21*0.7</f>
        <v>0.217</v>
      </c>
      <c r="AA21" s="18">
        <v>0.82499999999999996</v>
      </c>
      <c r="AB21" s="19">
        <v>9.7445222740135395E-3</v>
      </c>
      <c r="AC21">
        <f t="shared" si="1"/>
        <v>39</v>
      </c>
      <c r="AD21">
        <f t="shared" si="2"/>
        <v>0</v>
      </c>
      <c r="AE21">
        <f t="shared" si="3"/>
        <v>0</v>
      </c>
      <c r="AF21">
        <f>'TP Factors'!$D$7</f>
        <v>1.0291758621024898</v>
      </c>
      <c r="AG21">
        <f t="shared" si="4"/>
        <v>0</v>
      </c>
    </row>
    <row r="22" spans="1:33">
      <c r="A22" s="14" t="s">
        <v>39</v>
      </c>
      <c r="B22" s="14">
        <v>25</v>
      </c>
      <c r="C22" s="14" t="s">
        <v>39</v>
      </c>
      <c r="D22" s="15">
        <v>27.62</v>
      </c>
      <c r="E22" s="14" t="s">
        <v>41</v>
      </c>
      <c r="F22" s="14">
        <v>1234</v>
      </c>
      <c r="G22" s="16">
        <v>29</v>
      </c>
      <c r="H22" s="14" t="s">
        <v>42</v>
      </c>
      <c r="I22" s="14" t="s">
        <v>43</v>
      </c>
      <c r="J22" s="14">
        <v>562</v>
      </c>
      <c r="K22" s="17">
        <v>263.71281747299997</v>
      </c>
      <c r="L22" s="17">
        <v>3476.89609505</v>
      </c>
      <c r="M22" s="15">
        <v>0.88</v>
      </c>
      <c r="N22" s="15">
        <v>0.09</v>
      </c>
      <c r="O22" s="14">
        <v>72606</v>
      </c>
      <c r="P22" s="14">
        <v>70283</v>
      </c>
      <c r="Q22" s="18">
        <v>72606</v>
      </c>
      <c r="R22" s="18">
        <v>1200</v>
      </c>
      <c r="S22" s="14" t="s">
        <v>44</v>
      </c>
      <c r="T22" s="14" t="s">
        <v>46</v>
      </c>
      <c r="U22" s="18">
        <v>46.66</v>
      </c>
      <c r="V22" s="18">
        <v>0</v>
      </c>
      <c r="W22" s="18">
        <v>2.23</v>
      </c>
      <c r="X22" s="18">
        <v>0.316</v>
      </c>
      <c r="Y22" s="18">
        <f t="shared" ref="Y22:Y23" si="5">W22*0.5</f>
        <v>1.115</v>
      </c>
      <c r="Z22" s="18">
        <f t="shared" ref="Z22:Z23" si="6">X22*0.7</f>
        <v>0.22119999999999998</v>
      </c>
      <c r="AA22" s="18">
        <v>0.38900000000000001</v>
      </c>
      <c r="AB22" s="19">
        <v>0.85915629929317305</v>
      </c>
      <c r="AC22">
        <f t="shared" si="1"/>
        <v>1603</v>
      </c>
      <c r="AD22">
        <f t="shared" si="2"/>
        <v>4</v>
      </c>
      <c r="AE22">
        <f t="shared" si="3"/>
        <v>0.8</v>
      </c>
      <c r="AF22">
        <f>'TP Factors'!$D$7</f>
        <v>1.0291758621024898</v>
      </c>
      <c r="AG22">
        <f t="shared" si="4"/>
        <v>0.8</v>
      </c>
    </row>
    <row r="23" spans="1:33">
      <c r="A23" s="14" t="s">
        <v>39</v>
      </c>
      <c r="B23" s="14">
        <v>25</v>
      </c>
      <c r="C23" s="14" t="s">
        <v>39</v>
      </c>
      <c r="D23" s="15">
        <v>27.62</v>
      </c>
      <c r="E23" s="14" t="s">
        <v>41</v>
      </c>
      <c r="F23" s="14">
        <v>1234</v>
      </c>
      <c r="G23" s="16">
        <v>29</v>
      </c>
      <c r="H23" s="14" t="s">
        <v>42</v>
      </c>
      <c r="I23" s="14" t="s">
        <v>43</v>
      </c>
      <c r="J23" s="14">
        <v>99</v>
      </c>
      <c r="K23" s="17">
        <v>102.623790503</v>
      </c>
      <c r="L23" s="17">
        <v>612.11531776899994</v>
      </c>
      <c r="M23" s="15">
        <v>0.15</v>
      </c>
      <c r="N23" s="15">
        <v>0.02</v>
      </c>
      <c r="O23" s="14">
        <v>72646</v>
      </c>
      <c r="P23" s="14">
        <v>70321</v>
      </c>
      <c r="Q23" s="18">
        <v>72646</v>
      </c>
      <c r="R23" s="18">
        <v>1200</v>
      </c>
      <c r="S23" s="14" t="s">
        <v>44</v>
      </c>
      <c r="T23" s="14" t="s">
        <v>46</v>
      </c>
      <c r="U23" s="18">
        <v>46.66</v>
      </c>
      <c r="V23" s="18">
        <v>0</v>
      </c>
      <c r="W23" s="18">
        <v>2.23</v>
      </c>
      <c r="X23" s="18">
        <v>0.316</v>
      </c>
      <c r="Y23" s="18">
        <f t="shared" si="5"/>
        <v>1.115</v>
      </c>
      <c r="Z23" s="18">
        <f t="shared" si="6"/>
        <v>0.22119999999999998</v>
      </c>
      <c r="AA23" s="18">
        <v>0.38900000000000001</v>
      </c>
      <c r="AB23" s="19">
        <v>0.15125638406942801</v>
      </c>
      <c r="AC23">
        <f t="shared" si="1"/>
        <v>282</v>
      </c>
      <c r="AD23">
        <f t="shared" si="2"/>
        <v>1</v>
      </c>
      <c r="AE23">
        <f t="shared" si="3"/>
        <v>0.1</v>
      </c>
      <c r="AF23">
        <f>'TP Factors'!$D$7</f>
        <v>1.0291758621024898</v>
      </c>
      <c r="AG23">
        <f t="shared" si="4"/>
        <v>0.1</v>
      </c>
    </row>
    <row r="24" spans="1:33">
      <c r="AB24" s="19">
        <f>SUM(AB2:AB23)</f>
        <v>132.60941797353536</v>
      </c>
      <c r="AD24">
        <f>SUM(AD2:AD23)</f>
        <v>1350</v>
      </c>
      <c r="AG24">
        <f>SUM(AG2:AG23)</f>
        <v>235.19999999999996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4"/>
  <sheetViews>
    <sheetView topLeftCell="L1" workbookViewId="0">
      <selection activeCell="AB2" sqref="AB2:AB24"/>
    </sheetView>
  </sheetViews>
  <sheetFormatPr defaultRowHeight="12.75"/>
  <cols>
    <col min="1" max="1" width="11.140625" style="14" bestFit="1" customWidth="1"/>
    <col min="2" max="2" width="11.28515625" style="14" bestFit="1" customWidth="1"/>
    <col min="3" max="3" width="11.42578125" style="14" bestFit="1" customWidth="1"/>
    <col min="4" max="4" width="10.28515625" style="15" bestFit="1" customWidth="1"/>
    <col min="5" max="5" width="10" style="14" bestFit="1" customWidth="1"/>
    <col min="6" max="6" width="11" style="14" bestFit="1" customWidth="1"/>
    <col min="7" max="7" width="10.5703125" style="16" bestFit="1" customWidth="1"/>
    <col min="8" max="8" width="8.42578125" style="14" bestFit="1" customWidth="1"/>
    <col min="9" max="9" width="11.42578125" style="14" bestFit="1" customWidth="1"/>
    <col min="10" max="10" width="12" style="14" bestFit="1" customWidth="1"/>
    <col min="11" max="11" width="16.7109375" style="17" bestFit="1" customWidth="1"/>
    <col min="12" max="12" width="18.85546875" style="17" bestFit="1" customWidth="1"/>
    <col min="13" max="14" width="7" style="15" bestFit="1" customWidth="1"/>
    <col min="15" max="16" width="6" style="14" bestFit="1" customWidth="1"/>
    <col min="17" max="17" width="12.5703125" style="18" bestFit="1" customWidth="1"/>
    <col min="18" max="18" width="11.5703125" style="18" bestFit="1" customWidth="1"/>
    <col min="19" max="19" width="10" style="14" bestFit="1" customWidth="1"/>
    <col min="20" max="20" width="10.85546875" style="14" bestFit="1" customWidth="1"/>
    <col min="21" max="21" width="14" style="18" bestFit="1" customWidth="1"/>
    <col min="22" max="22" width="13.42578125" style="18" bestFit="1" customWidth="1"/>
    <col min="23" max="24" width="8.5703125" style="18" bestFit="1" customWidth="1"/>
    <col min="25" max="26" width="8.5703125" style="18" customWidth="1"/>
    <col min="27" max="27" width="8.5703125" style="18" bestFit="1" customWidth="1"/>
    <col min="28" max="28" width="22" style="19" bestFit="1" customWidth="1"/>
    <col min="29" max="29" width="13.7109375" customWidth="1"/>
    <col min="33" max="33" width="10.85546875" customWidth="1"/>
  </cols>
  <sheetData>
    <row r="1" spans="1:33" ht="25.5">
      <c r="A1" s="14" t="s">
        <v>13</v>
      </c>
      <c r="B1" s="14" t="s">
        <v>14</v>
      </c>
      <c r="C1" s="14" t="s">
        <v>15</v>
      </c>
      <c r="D1" s="15" t="s">
        <v>16</v>
      </c>
      <c r="E1" s="14" t="s">
        <v>17</v>
      </c>
      <c r="F1" s="14" t="s">
        <v>18</v>
      </c>
      <c r="G1" s="16" t="s">
        <v>19</v>
      </c>
      <c r="H1" s="14" t="s">
        <v>20</v>
      </c>
      <c r="I1" s="14" t="s">
        <v>21</v>
      </c>
      <c r="J1" s="14" t="s">
        <v>22</v>
      </c>
      <c r="K1" s="17" t="s">
        <v>23</v>
      </c>
      <c r="L1" s="17" t="s">
        <v>24</v>
      </c>
      <c r="M1" s="15" t="s">
        <v>25</v>
      </c>
      <c r="N1" s="15" t="s">
        <v>26</v>
      </c>
      <c r="O1" s="14" t="s">
        <v>27</v>
      </c>
      <c r="P1" s="14" t="s">
        <v>28</v>
      </c>
      <c r="Q1" s="18" t="s">
        <v>29</v>
      </c>
      <c r="R1" s="18" t="s">
        <v>30</v>
      </c>
      <c r="S1" s="14" t="s">
        <v>31</v>
      </c>
      <c r="T1" s="14" t="s">
        <v>32</v>
      </c>
      <c r="U1" s="18" t="s">
        <v>33</v>
      </c>
      <c r="V1" s="18" t="s">
        <v>34</v>
      </c>
      <c r="W1" s="18" t="s">
        <v>35</v>
      </c>
      <c r="X1" s="18" t="s">
        <v>36</v>
      </c>
      <c r="Y1" s="18" t="s">
        <v>50</v>
      </c>
      <c r="Z1" s="18" t="s">
        <v>51</v>
      </c>
      <c r="AA1" s="18" t="s">
        <v>37</v>
      </c>
      <c r="AB1" s="19" t="s">
        <v>38</v>
      </c>
      <c r="AC1" s="24" t="s">
        <v>60</v>
      </c>
      <c r="AD1" s="24" t="s">
        <v>61</v>
      </c>
      <c r="AE1" s="24" t="s">
        <v>62</v>
      </c>
      <c r="AF1" s="24" t="s">
        <v>54</v>
      </c>
      <c r="AG1" s="24" t="s">
        <v>63</v>
      </c>
    </row>
    <row r="2" spans="1:33">
      <c r="A2" s="14" t="s">
        <v>39</v>
      </c>
      <c r="B2" s="14">
        <v>21</v>
      </c>
      <c r="C2" s="14" t="s">
        <v>40</v>
      </c>
      <c r="D2" s="15">
        <v>40.090000000000003</v>
      </c>
      <c r="E2" s="14" t="s">
        <v>41</v>
      </c>
      <c r="F2" s="14">
        <v>1234</v>
      </c>
      <c r="G2" s="16">
        <v>45</v>
      </c>
      <c r="H2" s="14" t="s">
        <v>42</v>
      </c>
      <c r="I2" s="14" t="s">
        <v>43</v>
      </c>
      <c r="J2" s="14">
        <v>6121</v>
      </c>
      <c r="K2" s="17">
        <v>1163.10360728</v>
      </c>
      <c r="L2" s="17">
        <v>9003.7221343500005</v>
      </c>
      <c r="M2" s="15">
        <v>7.35</v>
      </c>
      <c r="N2" s="15">
        <v>2.94</v>
      </c>
      <c r="O2" s="14">
        <v>72115</v>
      </c>
      <c r="P2" s="14">
        <v>69829</v>
      </c>
      <c r="Q2" s="18">
        <v>72115</v>
      </c>
      <c r="R2" s="18">
        <v>8140</v>
      </c>
      <c r="S2" s="14" t="s">
        <v>44</v>
      </c>
      <c r="T2" s="14" t="s">
        <v>45</v>
      </c>
      <c r="U2" s="18">
        <v>46.66</v>
      </c>
      <c r="V2" s="18">
        <v>1</v>
      </c>
      <c r="W2" s="18">
        <v>1.2</v>
      </c>
      <c r="X2" s="18">
        <v>0.48</v>
      </c>
      <c r="Y2" s="18">
        <f>W2</f>
        <v>1.2</v>
      </c>
      <c r="Z2" s="18">
        <f>X2</f>
        <v>0.48</v>
      </c>
      <c r="AA2" s="18">
        <v>0.77700000000000002</v>
      </c>
      <c r="AB2" s="19">
        <v>1.42851949923371</v>
      </c>
      <c r="AC2">
        <f>ROUND(AB2*AA2*U2*102.79,0)</f>
        <v>5324</v>
      </c>
      <c r="AD2">
        <f>ROUND(Y2*AC2*0.002205,0)</f>
        <v>14</v>
      </c>
      <c r="AE2">
        <f>ROUND(Z2*AC2*0.002205,1)</f>
        <v>5.6</v>
      </c>
      <c r="AF2">
        <f>'TP Factors'!$D$7</f>
        <v>1.0291758621024898</v>
      </c>
      <c r="AG2">
        <f>ROUND(AE2*AF2,1)</f>
        <v>5.8</v>
      </c>
    </row>
    <row r="3" spans="1:33">
      <c r="A3" s="14" t="s">
        <v>39</v>
      </c>
      <c r="B3" s="14">
        <v>21</v>
      </c>
      <c r="C3" s="14" t="s">
        <v>40</v>
      </c>
      <c r="D3" s="15">
        <v>40.090000000000003</v>
      </c>
      <c r="E3" s="14" t="s">
        <v>41</v>
      </c>
      <c r="F3" s="14">
        <v>1234</v>
      </c>
      <c r="G3" s="16">
        <v>29</v>
      </c>
      <c r="H3" s="14" t="s">
        <v>42</v>
      </c>
      <c r="I3" s="14" t="s">
        <v>43</v>
      </c>
      <c r="J3" s="14">
        <v>202256</v>
      </c>
      <c r="K3" s="17">
        <v>6035.8445619300001</v>
      </c>
      <c r="L3" s="17">
        <v>594278.19029900001</v>
      </c>
      <c r="M3" s="15">
        <v>451.03</v>
      </c>
      <c r="N3" s="15">
        <v>63.91</v>
      </c>
      <c r="O3" s="14">
        <v>72276</v>
      </c>
      <c r="P3" s="14">
        <v>69983</v>
      </c>
      <c r="Q3" s="18">
        <v>72276</v>
      </c>
      <c r="R3" s="18">
        <v>1200</v>
      </c>
      <c r="S3" s="14" t="s">
        <v>44</v>
      </c>
      <c r="T3" s="14" t="s">
        <v>46</v>
      </c>
      <c r="U3" s="18">
        <v>46.66</v>
      </c>
      <c r="V3" s="18">
        <v>1</v>
      </c>
      <c r="W3" s="18">
        <v>2.23</v>
      </c>
      <c r="X3" s="18">
        <v>0.316</v>
      </c>
      <c r="Y3" s="18">
        <f t="shared" ref="Y3:Y20" si="0">W3</f>
        <v>2.23</v>
      </c>
      <c r="Z3" s="18">
        <f t="shared" ref="Z3:Z20" si="1">X3</f>
        <v>0.316</v>
      </c>
      <c r="AA3" s="18">
        <v>0.38900000000000001</v>
      </c>
      <c r="AB3" s="19">
        <v>63.070563702699999</v>
      </c>
      <c r="AC3">
        <f t="shared" ref="AC3:AC23" si="2">ROUND(AB3*AA3*U3*102.79,0)</f>
        <v>117672</v>
      </c>
      <c r="AD3">
        <f t="shared" ref="AD3:AD23" si="3">ROUND(Y3*AC3*0.002205,0)</f>
        <v>579</v>
      </c>
      <c r="AE3">
        <f t="shared" ref="AE3:AE23" si="4">ROUND(Z3*AC3*0.002205,1)</f>
        <v>82</v>
      </c>
      <c r="AF3">
        <f>'TP Factors'!$D$7</f>
        <v>1.0291758621024898</v>
      </c>
      <c r="AG3">
        <f t="shared" ref="AG3:AG23" si="5">ROUND(AE3*AF3,1)</f>
        <v>84.4</v>
      </c>
    </row>
    <row r="4" spans="1:33">
      <c r="A4" s="14" t="s">
        <v>39</v>
      </c>
      <c r="B4" s="14">
        <v>25</v>
      </c>
      <c r="C4" s="14" t="s">
        <v>39</v>
      </c>
      <c r="D4" s="15">
        <v>27.62</v>
      </c>
      <c r="E4" s="14" t="s">
        <v>41</v>
      </c>
      <c r="F4" s="14">
        <v>1234</v>
      </c>
      <c r="G4" s="16">
        <v>29</v>
      </c>
      <c r="H4" s="14" t="s">
        <v>42</v>
      </c>
      <c r="I4" s="14" t="s">
        <v>43</v>
      </c>
      <c r="J4" s="14">
        <v>33</v>
      </c>
      <c r="K4" s="17">
        <v>82.385862010899999</v>
      </c>
      <c r="L4" s="17">
        <v>205.665528717</v>
      </c>
      <c r="M4" s="15">
        <v>7.0000000000000007E-2</v>
      </c>
      <c r="N4" s="15">
        <v>0.01</v>
      </c>
      <c r="O4" s="14">
        <v>72372</v>
      </c>
      <c r="P4" s="14">
        <v>70078</v>
      </c>
      <c r="Q4" s="18">
        <v>72372</v>
      </c>
      <c r="R4" s="18">
        <v>1200</v>
      </c>
      <c r="S4" s="14" t="s">
        <v>44</v>
      </c>
      <c r="T4" s="14" t="s">
        <v>46</v>
      </c>
      <c r="U4" s="18">
        <v>46.66</v>
      </c>
      <c r="V4" s="18">
        <v>1</v>
      </c>
      <c r="W4" s="18">
        <v>2.23</v>
      </c>
      <c r="X4" s="18">
        <v>0.316</v>
      </c>
      <c r="Y4" s="18">
        <f t="shared" si="0"/>
        <v>2.23</v>
      </c>
      <c r="Z4" s="18">
        <f t="shared" si="1"/>
        <v>0.316</v>
      </c>
      <c r="AA4" s="18">
        <v>0.38900000000000001</v>
      </c>
      <c r="AB4" s="19">
        <v>5.0820855641075302E-2</v>
      </c>
      <c r="AC4">
        <f t="shared" si="2"/>
        <v>95</v>
      </c>
      <c r="AD4">
        <f t="shared" si="3"/>
        <v>0</v>
      </c>
      <c r="AE4">
        <f t="shared" si="4"/>
        <v>0.1</v>
      </c>
      <c r="AF4">
        <f>'TP Factors'!$D$7</f>
        <v>1.0291758621024898</v>
      </c>
      <c r="AG4">
        <f t="shared" si="5"/>
        <v>0.1</v>
      </c>
    </row>
    <row r="5" spans="1:33">
      <c r="A5" s="14" t="s">
        <v>39</v>
      </c>
      <c r="B5" s="14">
        <v>25</v>
      </c>
      <c r="C5" s="14" t="s">
        <v>39</v>
      </c>
      <c r="D5" s="15">
        <v>27.62</v>
      </c>
      <c r="E5" s="14" t="s">
        <v>41</v>
      </c>
      <c r="F5" s="14">
        <v>1234</v>
      </c>
      <c r="G5" s="16">
        <v>29</v>
      </c>
      <c r="H5" s="14" t="s">
        <v>42</v>
      </c>
      <c r="I5" s="14" t="s">
        <v>43</v>
      </c>
      <c r="J5" s="14">
        <v>69808</v>
      </c>
      <c r="K5" s="17">
        <v>4040.9824615799998</v>
      </c>
      <c r="L5" s="17">
        <v>432132.32571399998</v>
      </c>
      <c r="M5" s="15">
        <v>155.66999999999999</v>
      </c>
      <c r="N5" s="15">
        <v>22.06</v>
      </c>
      <c r="O5" s="14">
        <v>72417</v>
      </c>
      <c r="P5" s="14">
        <v>70108</v>
      </c>
      <c r="Q5" s="18">
        <v>72417</v>
      </c>
      <c r="R5" s="18">
        <v>1200</v>
      </c>
      <c r="S5" s="14" t="s">
        <v>44</v>
      </c>
      <c r="T5" s="14" t="s">
        <v>46</v>
      </c>
      <c r="U5" s="18">
        <v>46.66</v>
      </c>
      <c r="V5" s="18">
        <v>1</v>
      </c>
      <c r="W5" s="18">
        <v>2.23</v>
      </c>
      <c r="X5" s="18">
        <v>0.316</v>
      </c>
      <c r="Y5" s="18">
        <f t="shared" si="0"/>
        <v>2.23</v>
      </c>
      <c r="Z5" s="18">
        <f t="shared" si="1"/>
        <v>0.316</v>
      </c>
      <c r="AA5" s="18">
        <v>0.38900000000000001</v>
      </c>
      <c r="AB5" s="19">
        <v>51.013497169099999</v>
      </c>
      <c r="AC5">
        <f t="shared" si="2"/>
        <v>95177</v>
      </c>
      <c r="AD5">
        <f t="shared" si="3"/>
        <v>468</v>
      </c>
      <c r="AE5">
        <f t="shared" si="4"/>
        <v>66.3</v>
      </c>
      <c r="AF5">
        <f>'TP Factors'!$D$7</f>
        <v>1.0291758621024898</v>
      </c>
      <c r="AG5">
        <f t="shared" si="5"/>
        <v>68.2</v>
      </c>
    </row>
    <row r="6" spans="1:33">
      <c r="A6" s="14" t="s">
        <v>39</v>
      </c>
      <c r="B6" s="14">
        <v>25</v>
      </c>
      <c r="C6" s="14" t="s">
        <v>39</v>
      </c>
      <c r="D6" s="15">
        <v>27.62</v>
      </c>
      <c r="E6" s="14" t="s">
        <v>41</v>
      </c>
      <c r="F6" s="14">
        <v>1234</v>
      </c>
      <c r="G6" s="16">
        <v>105</v>
      </c>
      <c r="H6" s="14" t="s">
        <v>42</v>
      </c>
      <c r="I6" s="14" t="s">
        <v>43</v>
      </c>
      <c r="J6" s="14">
        <v>7252</v>
      </c>
      <c r="K6" s="17">
        <v>1058.27622064</v>
      </c>
      <c r="L6" s="17">
        <v>19665.983506600001</v>
      </c>
      <c r="M6" s="15">
        <v>14</v>
      </c>
      <c r="N6" s="15">
        <v>3.6</v>
      </c>
      <c r="O6" s="14">
        <v>72464</v>
      </c>
      <c r="P6" s="14">
        <v>70154</v>
      </c>
      <c r="Q6" s="18">
        <v>72464</v>
      </c>
      <c r="R6" s="18">
        <v>1400</v>
      </c>
      <c r="S6" s="14" t="s">
        <v>44</v>
      </c>
      <c r="T6" s="14" t="s">
        <v>47</v>
      </c>
      <c r="U6" s="18">
        <v>46.66</v>
      </c>
      <c r="V6" s="18">
        <v>1</v>
      </c>
      <c r="W6" s="18">
        <v>1.93</v>
      </c>
      <c r="X6" s="18">
        <v>0.497</v>
      </c>
      <c r="Y6" s="18">
        <f t="shared" si="0"/>
        <v>1.93</v>
      </c>
      <c r="Z6" s="18">
        <f t="shared" si="1"/>
        <v>0.497</v>
      </c>
      <c r="AA6" s="18">
        <v>0.88800000000000001</v>
      </c>
      <c r="AB6" s="19">
        <v>1.5519812737656499E-2</v>
      </c>
      <c r="AC6">
        <f t="shared" si="2"/>
        <v>66</v>
      </c>
      <c r="AD6">
        <f t="shared" si="3"/>
        <v>0</v>
      </c>
      <c r="AE6">
        <f t="shared" si="4"/>
        <v>0.1</v>
      </c>
      <c r="AF6">
        <f>'TP Factors'!$D$7</f>
        <v>1.0291758621024898</v>
      </c>
      <c r="AG6">
        <f t="shared" si="5"/>
        <v>0.1</v>
      </c>
    </row>
    <row r="7" spans="1:33">
      <c r="A7" s="14" t="s">
        <v>39</v>
      </c>
      <c r="B7" s="14">
        <v>25</v>
      </c>
      <c r="C7" s="14" t="s">
        <v>39</v>
      </c>
      <c r="D7" s="15">
        <v>27.62</v>
      </c>
      <c r="E7" s="14" t="s">
        <v>41</v>
      </c>
      <c r="F7" s="14">
        <v>1234</v>
      </c>
      <c r="G7" s="16">
        <v>93.9</v>
      </c>
      <c r="H7" s="14" t="s">
        <v>42</v>
      </c>
      <c r="I7" s="14" t="s">
        <v>43</v>
      </c>
      <c r="J7" s="14">
        <v>3988</v>
      </c>
      <c r="K7" s="17">
        <v>533.60077453400004</v>
      </c>
      <c r="L7" s="17">
        <v>11639.8060109</v>
      </c>
      <c r="M7" s="15">
        <v>7.14</v>
      </c>
      <c r="N7" s="15">
        <v>1.24</v>
      </c>
      <c r="O7" s="14">
        <v>72580</v>
      </c>
      <c r="P7" s="14">
        <v>70260</v>
      </c>
      <c r="Q7" s="18">
        <v>72580</v>
      </c>
      <c r="R7" s="18">
        <v>8310</v>
      </c>
      <c r="S7" s="14" t="s">
        <v>44</v>
      </c>
      <c r="T7" s="14" t="s">
        <v>48</v>
      </c>
      <c r="U7" s="18">
        <v>46.66</v>
      </c>
      <c r="V7" s="18">
        <v>1</v>
      </c>
      <c r="W7" s="18">
        <v>1.79</v>
      </c>
      <c r="X7" s="18">
        <v>0.31</v>
      </c>
      <c r="Y7" s="18">
        <f t="shared" si="0"/>
        <v>1.79</v>
      </c>
      <c r="Z7" s="18">
        <f t="shared" si="1"/>
        <v>0.31</v>
      </c>
      <c r="AA7" s="18">
        <v>0.82499999999999996</v>
      </c>
      <c r="AB7" s="19">
        <v>7.9938599499093498E-3</v>
      </c>
      <c r="AC7">
        <f t="shared" si="2"/>
        <v>32</v>
      </c>
      <c r="AD7">
        <f t="shared" si="3"/>
        <v>0</v>
      </c>
      <c r="AE7">
        <f t="shared" si="4"/>
        <v>0</v>
      </c>
      <c r="AF7">
        <f>'TP Factors'!$D$7</f>
        <v>1.0291758621024898</v>
      </c>
      <c r="AG7">
        <f t="shared" si="5"/>
        <v>0</v>
      </c>
    </row>
    <row r="8" spans="1:33">
      <c r="A8" s="14" t="s">
        <v>39</v>
      </c>
      <c r="B8" s="14">
        <v>25</v>
      </c>
      <c r="C8" s="14" t="s">
        <v>39</v>
      </c>
      <c r="D8" s="15">
        <v>27.62</v>
      </c>
      <c r="E8" s="14" t="s">
        <v>41</v>
      </c>
      <c r="F8" s="14">
        <v>1234</v>
      </c>
      <c r="G8" s="16">
        <v>105</v>
      </c>
      <c r="H8" s="14" t="s">
        <v>42</v>
      </c>
      <c r="I8" s="14" t="s">
        <v>43</v>
      </c>
      <c r="J8" s="14">
        <v>145</v>
      </c>
      <c r="K8" s="17">
        <v>127.782743399</v>
      </c>
      <c r="L8" s="17">
        <v>393.59622578199998</v>
      </c>
      <c r="M8" s="15">
        <v>0.28000000000000003</v>
      </c>
      <c r="N8" s="15">
        <v>7.0000000000000007E-2</v>
      </c>
      <c r="O8" s="14">
        <v>72592</v>
      </c>
      <c r="P8" s="14">
        <v>70270</v>
      </c>
      <c r="Q8" s="18">
        <v>72592</v>
      </c>
      <c r="R8" s="18">
        <v>1400</v>
      </c>
      <c r="S8" s="14" t="s">
        <v>44</v>
      </c>
      <c r="T8" s="14" t="s">
        <v>47</v>
      </c>
      <c r="U8" s="18">
        <v>46.66</v>
      </c>
      <c r="V8" s="18">
        <v>1</v>
      </c>
      <c r="W8" s="18">
        <v>1.93</v>
      </c>
      <c r="X8" s="18">
        <v>0.497</v>
      </c>
      <c r="Y8" s="18">
        <f t="shared" si="0"/>
        <v>1.93</v>
      </c>
      <c r="Z8" s="18">
        <f t="shared" si="1"/>
        <v>0.497</v>
      </c>
      <c r="AA8" s="18">
        <v>0.88800000000000001</v>
      </c>
      <c r="AB8" s="19">
        <v>1.8381640354901901E-2</v>
      </c>
      <c r="AC8">
        <f t="shared" si="2"/>
        <v>78</v>
      </c>
      <c r="AD8">
        <f t="shared" si="3"/>
        <v>0</v>
      </c>
      <c r="AE8">
        <f t="shared" si="4"/>
        <v>0.1</v>
      </c>
      <c r="AF8">
        <f>'TP Factors'!$D$7</f>
        <v>1.0291758621024898</v>
      </c>
      <c r="AG8">
        <f t="shared" si="5"/>
        <v>0.1</v>
      </c>
    </row>
    <row r="9" spans="1:33">
      <c r="A9" s="14" t="s">
        <v>39</v>
      </c>
      <c r="B9" s="14">
        <v>25</v>
      </c>
      <c r="C9" s="14" t="s">
        <v>39</v>
      </c>
      <c r="D9" s="15">
        <v>27.62</v>
      </c>
      <c r="E9" s="14" t="s">
        <v>41</v>
      </c>
      <c r="F9" s="14">
        <v>1234</v>
      </c>
      <c r="G9" s="16">
        <v>29</v>
      </c>
      <c r="H9" s="14" t="s">
        <v>42</v>
      </c>
      <c r="I9" s="14" t="s">
        <v>43</v>
      </c>
      <c r="J9" s="14">
        <v>0</v>
      </c>
      <c r="K9" s="17">
        <v>14.095609745899999</v>
      </c>
      <c r="L9" s="17">
        <v>3.3393532271400002</v>
      </c>
      <c r="M9" s="15">
        <v>0</v>
      </c>
      <c r="N9" s="15">
        <v>0</v>
      </c>
      <c r="O9" s="14">
        <v>72607</v>
      </c>
      <c r="P9" s="14">
        <v>70284</v>
      </c>
      <c r="Q9" s="18">
        <v>72607</v>
      </c>
      <c r="R9" s="18">
        <v>1200</v>
      </c>
      <c r="S9" s="14" t="s">
        <v>44</v>
      </c>
      <c r="T9" s="14" t="s">
        <v>46</v>
      </c>
      <c r="U9" s="18">
        <v>46.66</v>
      </c>
      <c r="V9" s="18">
        <v>1</v>
      </c>
      <c r="W9" s="18">
        <v>2.23</v>
      </c>
      <c r="X9" s="18">
        <v>0.316</v>
      </c>
      <c r="Y9" s="18">
        <f t="shared" si="0"/>
        <v>2.23</v>
      </c>
      <c r="Z9" s="18">
        <f t="shared" si="1"/>
        <v>0.316</v>
      </c>
      <c r="AA9" s="18">
        <v>0.38900000000000001</v>
      </c>
      <c r="AB9" s="19">
        <v>8.2516885259811996E-4</v>
      </c>
      <c r="AC9">
        <f t="shared" si="2"/>
        <v>2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14" t="s">
        <v>39</v>
      </c>
      <c r="B10" s="14">
        <v>25</v>
      </c>
      <c r="C10" s="14" t="s">
        <v>39</v>
      </c>
      <c r="D10" s="15">
        <v>27.62</v>
      </c>
      <c r="E10" s="14" t="s">
        <v>41</v>
      </c>
      <c r="F10" s="14">
        <v>1234</v>
      </c>
      <c r="G10" s="16">
        <v>105</v>
      </c>
      <c r="H10" s="14" t="s">
        <v>42</v>
      </c>
      <c r="I10" s="14" t="s">
        <v>43</v>
      </c>
      <c r="J10" s="14">
        <v>2</v>
      </c>
      <c r="K10" s="17">
        <v>17.663996799700001</v>
      </c>
      <c r="L10" s="17">
        <v>5.2054181451600003</v>
      </c>
      <c r="M10" s="15">
        <v>0</v>
      </c>
      <c r="N10" s="15">
        <v>0</v>
      </c>
      <c r="O10" s="14">
        <v>72610</v>
      </c>
      <c r="P10" s="14">
        <v>70287</v>
      </c>
      <c r="Q10" s="18">
        <v>72610</v>
      </c>
      <c r="R10" s="18">
        <v>1400</v>
      </c>
      <c r="S10" s="14" t="s">
        <v>44</v>
      </c>
      <c r="T10" s="14" t="s">
        <v>47</v>
      </c>
      <c r="U10" s="18">
        <v>46.66</v>
      </c>
      <c r="V10" s="18">
        <v>1</v>
      </c>
      <c r="W10" s="18">
        <v>1.93</v>
      </c>
      <c r="X10" s="18">
        <v>0.497</v>
      </c>
      <c r="Y10" s="18">
        <f t="shared" si="0"/>
        <v>1.93</v>
      </c>
      <c r="Z10" s="18">
        <f t="shared" si="1"/>
        <v>0.497</v>
      </c>
      <c r="AA10" s="18">
        <v>0.88800000000000001</v>
      </c>
      <c r="AB10" s="19">
        <v>1.28628169074529E-3</v>
      </c>
      <c r="AC10">
        <f t="shared" si="2"/>
        <v>5</v>
      </c>
      <c r="AD10">
        <f t="shared" si="3"/>
        <v>0</v>
      </c>
      <c r="AE10">
        <f t="shared" si="4"/>
        <v>0</v>
      </c>
      <c r="AF10">
        <f>'TP Factors'!$D$7</f>
        <v>1.0291758621024898</v>
      </c>
      <c r="AG10">
        <f t="shared" si="5"/>
        <v>0</v>
      </c>
    </row>
    <row r="11" spans="1:33">
      <c r="A11" s="14" t="s">
        <v>39</v>
      </c>
      <c r="B11" s="14">
        <v>25</v>
      </c>
      <c r="C11" s="14" t="s">
        <v>39</v>
      </c>
      <c r="D11" s="15">
        <v>27.62</v>
      </c>
      <c r="E11" s="14" t="s">
        <v>41</v>
      </c>
      <c r="F11" s="14">
        <v>1234</v>
      </c>
      <c r="G11" s="16">
        <v>29</v>
      </c>
      <c r="H11" s="14" t="s">
        <v>42</v>
      </c>
      <c r="I11" s="14" t="s">
        <v>43</v>
      </c>
      <c r="J11" s="14">
        <v>36</v>
      </c>
      <c r="K11" s="17">
        <v>88.526637161300002</v>
      </c>
      <c r="L11" s="17">
        <v>223.108555416</v>
      </c>
      <c r="M11" s="15">
        <v>0.08</v>
      </c>
      <c r="N11" s="15">
        <v>0.01</v>
      </c>
      <c r="O11" s="14">
        <v>72616</v>
      </c>
      <c r="P11" s="14">
        <v>70293</v>
      </c>
      <c r="Q11" s="18">
        <v>72616</v>
      </c>
      <c r="R11" s="18">
        <v>1200</v>
      </c>
      <c r="S11" s="14" t="s">
        <v>44</v>
      </c>
      <c r="T11" s="14" t="s">
        <v>46</v>
      </c>
      <c r="U11" s="18">
        <v>46.66</v>
      </c>
      <c r="V11" s="18">
        <v>1</v>
      </c>
      <c r="W11" s="18">
        <v>2.23</v>
      </c>
      <c r="X11" s="18">
        <v>0.316</v>
      </c>
      <c r="Y11" s="18">
        <f t="shared" si="0"/>
        <v>2.23</v>
      </c>
      <c r="Z11" s="18">
        <f t="shared" si="1"/>
        <v>0.316</v>
      </c>
      <c r="AA11" s="18">
        <v>0.38900000000000001</v>
      </c>
      <c r="AB11" s="19">
        <v>5.5131104176952501E-2</v>
      </c>
      <c r="AC11">
        <f t="shared" si="2"/>
        <v>103</v>
      </c>
      <c r="AD11">
        <f t="shared" si="3"/>
        <v>1</v>
      </c>
      <c r="AE11">
        <f t="shared" si="4"/>
        <v>0.1</v>
      </c>
      <c r="AF11">
        <f>'TP Factors'!$D$7</f>
        <v>1.0291758621024898</v>
      </c>
      <c r="AG11">
        <f t="shared" si="5"/>
        <v>0.1</v>
      </c>
    </row>
    <row r="12" spans="1:33">
      <c r="A12" s="14" t="s">
        <v>39</v>
      </c>
      <c r="B12" s="14">
        <v>25</v>
      </c>
      <c r="C12" s="14" t="s">
        <v>39</v>
      </c>
      <c r="D12" s="15">
        <v>27.62</v>
      </c>
      <c r="E12" s="14" t="s">
        <v>41</v>
      </c>
      <c r="F12" s="14">
        <v>1234</v>
      </c>
      <c r="G12" s="16">
        <v>29</v>
      </c>
      <c r="H12" s="14" t="s">
        <v>42</v>
      </c>
      <c r="I12" s="14" t="s">
        <v>43</v>
      </c>
      <c r="J12" s="14">
        <v>75</v>
      </c>
      <c r="K12" s="17">
        <v>116.68567075599999</v>
      </c>
      <c r="L12" s="17">
        <v>461.66088383800002</v>
      </c>
      <c r="M12" s="15">
        <v>0.17</v>
      </c>
      <c r="N12" s="15">
        <v>0.02</v>
      </c>
      <c r="O12" s="14">
        <v>72635</v>
      </c>
      <c r="P12" s="14">
        <v>70311</v>
      </c>
      <c r="Q12" s="18">
        <v>72635</v>
      </c>
      <c r="R12" s="18">
        <v>1200</v>
      </c>
      <c r="S12" s="14" t="s">
        <v>44</v>
      </c>
      <c r="T12" s="14" t="s">
        <v>46</v>
      </c>
      <c r="U12" s="18">
        <v>46.66</v>
      </c>
      <c r="V12" s="18">
        <v>1</v>
      </c>
      <c r="W12" s="18">
        <v>2.23</v>
      </c>
      <c r="X12" s="18">
        <v>0.316</v>
      </c>
      <c r="Y12" s="18">
        <f t="shared" si="0"/>
        <v>2.23</v>
      </c>
      <c r="Z12" s="18">
        <f t="shared" si="1"/>
        <v>0.316</v>
      </c>
      <c r="AA12" s="18">
        <v>0.38900000000000001</v>
      </c>
      <c r="AB12" s="19">
        <v>0.11407843248459</v>
      </c>
      <c r="AC12">
        <f t="shared" si="2"/>
        <v>213</v>
      </c>
      <c r="AD12">
        <f t="shared" si="3"/>
        <v>1</v>
      </c>
      <c r="AE12">
        <f t="shared" si="4"/>
        <v>0.1</v>
      </c>
      <c r="AF12">
        <f>'TP Factors'!$D$7</f>
        <v>1.0291758621024898</v>
      </c>
      <c r="AG12">
        <f t="shared" si="5"/>
        <v>0.1</v>
      </c>
    </row>
    <row r="13" spans="1:33">
      <c r="A13" s="14" t="s">
        <v>39</v>
      </c>
      <c r="B13" s="14">
        <v>25</v>
      </c>
      <c r="C13" s="14" t="s">
        <v>39</v>
      </c>
      <c r="D13" s="15">
        <v>27.62</v>
      </c>
      <c r="E13" s="14" t="s">
        <v>41</v>
      </c>
      <c r="F13" s="14">
        <v>1234</v>
      </c>
      <c r="G13" s="16">
        <v>29</v>
      </c>
      <c r="H13" s="14" t="s">
        <v>42</v>
      </c>
      <c r="I13" s="14" t="s">
        <v>43</v>
      </c>
      <c r="J13" s="14">
        <v>25</v>
      </c>
      <c r="K13" s="17">
        <v>67.581766871799999</v>
      </c>
      <c r="L13" s="17">
        <v>153.14123880099999</v>
      </c>
      <c r="M13" s="15">
        <v>0.06</v>
      </c>
      <c r="N13" s="15">
        <v>0.01</v>
      </c>
      <c r="O13" s="14">
        <v>72660</v>
      </c>
      <c r="P13" s="14">
        <v>70334</v>
      </c>
      <c r="Q13" s="18">
        <v>72660</v>
      </c>
      <c r="R13" s="18">
        <v>1200</v>
      </c>
      <c r="S13" s="14" t="s">
        <v>44</v>
      </c>
      <c r="T13" s="14" t="s">
        <v>46</v>
      </c>
      <c r="U13" s="18">
        <v>46.66</v>
      </c>
      <c r="V13" s="18">
        <v>1</v>
      </c>
      <c r="W13" s="18">
        <v>2.23</v>
      </c>
      <c r="X13" s="18">
        <v>0.316</v>
      </c>
      <c r="Y13" s="18">
        <f t="shared" si="0"/>
        <v>2.23</v>
      </c>
      <c r="Z13" s="18">
        <f t="shared" si="1"/>
        <v>0.316</v>
      </c>
      <c r="AA13" s="18">
        <v>0.38900000000000001</v>
      </c>
      <c r="AB13" s="19">
        <v>3.7841872869696501E-2</v>
      </c>
      <c r="AC13">
        <f t="shared" si="2"/>
        <v>71</v>
      </c>
      <c r="AD13">
        <f t="shared" si="3"/>
        <v>0</v>
      </c>
      <c r="AE13">
        <f t="shared" si="4"/>
        <v>0</v>
      </c>
      <c r="AF13">
        <f>'TP Factors'!$D$7</f>
        <v>1.0291758621024898</v>
      </c>
      <c r="AG13">
        <f t="shared" si="5"/>
        <v>0</v>
      </c>
    </row>
    <row r="14" spans="1:33">
      <c r="A14" s="14" t="s">
        <v>39</v>
      </c>
      <c r="B14" s="14">
        <v>25</v>
      </c>
      <c r="C14" s="14" t="s">
        <v>39</v>
      </c>
      <c r="D14" s="15">
        <v>27.62</v>
      </c>
      <c r="E14" s="14" t="s">
        <v>41</v>
      </c>
      <c r="F14" s="14">
        <v>1234</v>
      </c>
      <c r="G14" s="16">
        <v>105</v>
      </c>
      <c r="H14" s="14" t="s">
        <v>42</v>
      </c>
      <c r="I14" s="14" t="s">
        <v>43</v>
      </c>
      <c r="J14" s="14">
        <v>11198</v>
      </c>
      <c r="K14" s="17">
        <v>985.75952306800002</v>
      </c>
      <c r="L14" s="17">
        <v>30365.3474379</v>
      </c>
      <c r="M14" s="15">
        <v>21.61</v>
      </c>
      <c r="N14" s="15">
        <v>5.57</v>
      </c>
      <c r="O14" s="14">
        <v>72673</v>
      </c>
      <c r="P14" s="14">
        <v>70347</v>
      </c>
      <c r="Q14" s="18">
        <v>72673</v>
      </c>
      <c r="R14" s="18">
        <v>1400</v>
      </c>
      <c r="S14" s="14" t="s">
        <v>44</v>
      </c>
      <c r="T14" s="14" t="s">
        <v>47</v>
      </c>
      <c r="U14" s="18">
        <v>46.66</v>
      </c>
      <c r="V14" s="18">
        <v>1</v>
      </c>
      <c r="W14" s="18">
        <v>1.93</v>
      </c>
      <c r="X14" s="18">
        <v>0.497</v>
      </c>
      <c r="Y14" s="18">
        <f t="shared" si="0"/>
        <v>1.93</v>
      </c>
      <c r="Z14" s="18">
        <f t="shared" si="1"/>
        <v>0.497</v>
      </c>
      <c r="AA14" s="18">
        <v>0.88800000000000001</v>
      </c>
      <c r="AB14" s="19">
        <v>7.50341074834677</v>
      </c>
      <c r="AC14">
        <f t="shared" si="2"/>
        <v>31957</v>
      </c>
      <c r="AD14">
        <f t="shared" si="3"/>
        <v>136</v>
      </c>
      <c r="AE14">
        <f t="shared" si="4"/>
        <v>35</v>
      </c>
      <c r="AF14">
        <f>'TP Factors'!$D$7</f>
        <v>1.0291758621024898</v>
      </c>
      <c r="AG14">
        <f t="shared" si="5"/>
        <v>36</v>
      </c>
    </row>
    <row r="15" spans="1:33">
      <c r="A15" s="14" t="s">
        <v>39</v>
      </c>
      <c r="B15" s="14">
        <v>25</v>
      </c>
      <c r="C15" s="14" t="s">
        <v>39</v>
      </c>
      <c r="D15" s="15">
        <v>27.62</v>
      </c>
      <c r="E15" s="14" t="s">
        <v>41</v>
      </c>
      <c r="F15" s="14">
        <v>1234</v>
      </c>
      <c r="G15" s="16">
        <v>105</v>
      </c>
      <c r="H15" s="14" t="s">
        <v>42</v>
      </c>
      <c r="I15" s="14" t="s">
        <v>43</v>
      </c>
      <c r="J15" s="14">
        <v>132</v>
      </c>
      <c r="K15" s="17">
        <v>93.041132601499996</v>
      </c>
      <c r="L15" s="17">
        <v>359.03769241200001</v>
      </c>
      <c r="M15" s="15">
        <v>0.25</v>
      </c>
      <c r="N15" s="15">
        <v>7.0000000000000007E-2</v>
      </c>
      <c r="O15" s="14">
        <v>72679</v>
      </c>
      <c r="P15" s="14">
        <v>70353</v>
      </c>
      <c r="Q15" s="18">
        <v>72679</v>
      </c>
      <c r="R15" s="18">
        <v>1400</v>
      </c>
      <c r="S15" s="14" t="s">
        <v>44</v>
      </c>
      <c r="T15" s="14" t="s">
        <v>47</v>
      </c>
      <c r="U15" s="18">
        <v>46.66</v>
      </c>
      <c r="V15" s="18">
        <v>1</v>
      </c>
      <c r="W15" s="18">
        <v>1.93</v>
      </c>
      <c r="X15" s="18">
        <v>0.497</v>
      </c>
      <c r="Y15" s="18">
        <f t="shared" si="0"/>
        <v>1.93</v>
      </c>
      <c r="Z15" s="18">
        <f t="shared" si="1"/>
        <v>0.497</v>
      </c>
      <c r="AA15" s="18">
        <v>0.88800000000000001</v>
      </c>
      <c r="AB15" s="19">
        <v>8.87197910657814E-2</v>
      </c>
      <c r="AC15">
        <f t="shared" si="2"/>
        <v>378</v>
      </c>
      <c r="AD15">
        <f t="shared" si="3"/>
        <v>2</v>
      </c>
      <c r="AE15">
        <f t="shared" si="4"/>
        <v>0.4</v>
      </c>
      <c r="AF15">
        <f>'TP Factors'!$D$7</f>
        <v>1.0291758621024898</v>
      </c>
      <c r="AG15">
        <f t="shared" si="5"/>
        <v>0.4</v>
      </c>
    </row>
    <row r="16" spans="1:33">
      <c r="A16" s="14" t="s">
        <v>39</v>
      </c>
      <c r="B16" s="14">
        <v>25</v>
      </c>
      <c r="C16" s="14" t="s">
        <v>39</v>
      </c>
      <c r="D16" s="15">
        <v>27.62</v>
      </c>
      <c r="E16" s="14" t="s">
        <v>41</v>
      </c>
      <c r="F16" s="14">
        <v>1234</v>
      </c>
      <c r="G16" s="16">
        <v>105</v>
      </c>
      <c r="H16" s="14" t="s">
        <v>42</v>
      </c>
      <c r="I16" s="14" t="s">
        <v>43</v>
      </c>
      <c r="J16" s="14">
        <v>54</v>
      </c>
      <c r="K16" s="17">
        <v>78.519598207100003</v>
      </c>
      <c r="L16" s="17">
        <v>145.89093093899999</v>
      </c>
      <c r="M16" s="15">
        <v>0.1</v>
      </c>
      <c r="N16" s="15">
        <v>0.03</v>
      </c>
      <c r="O16" s="14">
        <v>72683</v>
      </c>
      <c r="P16" s="14">
        <v>70357</v>
      </c>
      <c r="Q16" s="18">
        <v>72683</v>
      </c>
      <c r="R16" s="18">
        <v>1400</v>
      </c>
      <c r="S16" s="14" t="s">
        <v>44</v>
      </c>
      <c r="T16" s="14" t="s">
        <v>47</v>
      </c>
      <c r="U16" s="18">
        <v>46.66</v>
      </c>
      <c r="V16" s="18">
        <v>1</v>
      </c>
      <c r="W16" s="18">
        <v>1.93</v>
      </c>
      <c r="X16" s="18">
        <v>0.497</v>
      </c>
      <c r="Y16" s="18">
        <f t="shared" si="0"/>
        <v>1.93</v>
      </c>
      <c r="Z16" s="18">
        <f t="shared" si="1"/>
        <v>0.497</v>
      </c>
      <c r="AA16" s="18">
        <v>0.88800000000000001</v>
      </c>
      <c r="AB16" s="19">
        <v>3.6050289938417003E-2</v>
      </c>
      <c r="AC16">
        <f t="shared" si="2"/>
        <v>154</v>
      </c>
      <c r="AD16">
        <f t="shared" si="3"/>
        <v>1</v>
      </c>
      <c r="AE16">
        <f t="shared" si="4"/>
        <v>0.2</v>
      </c>
      <c r="AF16">
        <f>'TP Factors'!$D$7</f>
        <v>1.0291758621024898</v>
      </c>
      <c r="AG16">
        <f t="shared" si="5"/>
        <v>0.2</v>
      </c>
    </row>
    <row r="17" spans="1:33">
      <c r="A17" s="14" t="s">
        <v>39</v>
      </c>
      <c r="B17" s="14">
        <v>25</v>
      </c>
      <c r="C17" s="14" t="s">
        <v>39</v>
      </c>
      <c r="D17" s="15">
        <v>27.62</v>
      </c>
      <c r="E17" s="14" t="s">
        <v>41</v>
      </c>
      <c r="F17" s="14">
        <v>1234</v>
      </c>
      <c r="G17" s="16">
        <v>105</v>
      </c>
      <c r="H17" s="14" t="s">
        <v>42</v>
      </c>
      <c r="I17" s="14" t="s">
        <v>43</v>
      </c>
      <c r="J17" s="14">
        <v>20</v>
      </c>
      <c r="K17" s="17">
        <v>38.567745471099997</v>
      </c>
      <c r="L17" s="17">
        <v>55.2827181822</v>
      </c>
      <c r="M17" s="15">
        <v>0.04</v>
      </c>
      <c r="N17" s="15">
        <v>0.01</v>
      </c>
      <c r="O17" s="14">
        <v>72695</v>
      </c>
      <c r="P17" s="14">
        <v>70369</v>
      </c>
      <c r="Q17" s="18">
        <v>72695</v>
      </c>
      <c r="R17" s="18">
        <v>1400</v>
      </c>
      <c r="S17" s="14" t="s">
        <v>44</v>
      </c>
      <c r="T17" s="14" t="s">
        <v>47</v>
      </c>
      <c r="U17" s="18">
        <v>46.66</v>
      </c>
      <c r="V17" s="18">
        <v>1</v>
      </c>
      <c r="W17" s="18">
        <v>1.93</v>
      </c>
      <c r="X17" s="18">
        <v>0.497</v>
      </c>
      <c r="Y17" s="18">
        <f t="shared" si="0"/>
        <v>1.93</v>
      </c>
      <c r="Z17" s="18">
        <f t="shared" si="1"/>
        <v>0.497</v>
      </c>
      <c r="AA17" s="18">
        <v>0.88800000000000001</v>
      </c>
      <c r="AB17" s="19">
        <v>1.36606025229437E-2</v>
      </c>
      <c r="AC17">
        <f t="shared" si="2"/>
        <v>58</v>
      </c>
      <c r="AD17">
        <f t="shared" si="3"/>
        <v>0</v>
      </c>
      <c r="AE17">
        <f t="shared" si="4"/>
        <v>0.1</v>
      </c>
      <c r="AF17">
        <f>'TP Factors'!$D$7</f>
        <v>1.0291758621024898</v>
      </c>
      <c r="AG17">
        <f t="shared" si="5"/>
        <v>0.1</v>
      </c>
    </row>
    <row r="18" spans="1:33">
      <c r="A18" s="14" t="s">
        <v>39</v>
      </c>
      <c r="B18" s="14">
        <v>25</v>
      </c>
      <c r="C18" s="14" t="s">
        <v>39</v>
      </c>
      <c r="D18" s="15">
        <v>27.62</v>
      </c>
      <c r="E18" s="14" t="s">
        <v>41</v>
      </c>
      <c r="F18" s="14">
        <v>1234</v>
      </c>
      <c r="G18" s="16">
        <v>45</v>
      </c>
      <c r="H18" s="14" t="s">
        <v>42</v>
      </c>
      <c r="I18" s="14" t="s">
        <v>43</v>
      </c>
      <c r="J18" s="14">
        <v>620</v>
      </c>
      <c r="K18" s="17">
        <v>770.27206032100003</v>
      </c>
      <c r="L18" s="17">
        <v>1922.50576583</v>
      </c>
      <c r="M18" s="15">
        <v>0.74</v>
      </c>
      <c r="N18" s="15">
        <v>0.3</v>
      </c>
      <c r="O18" s="14">
        <v>72698</v>
      </c>
      <c r="P18" s="14">
        <v>70372</v>
      </c>
      <c r="Q18" s="18">
        <v>72698</v>
      </c>
      <c r="R18" s="18">
        <v>8140</v>
      </c>
      <c r="S18" s="14" t="s">
        <v>44</v>
      </c>
      <c r="T18" s="14" t="s">
        <v>45</v>
      </c>
      <c r="U18" s="18">
        <v>46.66</v>
      </c>
      <c r="V18" s="18">
        <v>1</v>
      </c>
      <c r="W18" s="18">
        <v>1.2</v>
      </c>
      <c r="X18" s="18">
        <v>0.48</v>
      </c>
      <c r="Y18" s="18">
        <f t="shared" si="0"/>
        <v>1.2</v>
      </c>
      <c r="Z18" s="18">
        <f t="shared" si="1"/>
        <v>0.48</v>
      </c>
      <c r="AA18" s="18">
        <v>0.77700000000000002</v>
      </c>
      <c r="AB18" s="19">
        <v>0.47505962034056898</v>
      </c>
      <c r="AC18">
        <f t="shared" si="2"/>
        <v>1770</v>
      </c>
      <c r="AD18">
        <f t="shared" si="3"/>
        <v>5</v>
      </c>
      <c r="AE18">
        <f t="shared" si="4"/>
        <v>1.9</v>
      </c>
      <c r="AF18">
        <f>'TP Factors'!$D$7</f>
        <v>1.0291758621024898</v>
      </c>
      <c r="AG18">
        <f t="shared" si="5"/>
        <v>2</v>
      </c>
    </row>
    <row r="19" spans="1:33">
      <c r="A19" s="14" t="s">
        <v>39</v>
      </c>
      <c r="B19" s="14">
        <v>21</v>
      </c>
      <c r="C19" s="14" t="s">
        <v>40</v>
      </c>
      <c r="D19" s="15">
        <v>40.090000000000003</v>
      </c>
      <c r="E19" s="14" t="s">
        <v>41</v>
      </c>
      <c r="F19" s="14">
        <v>1234</v>
      </c>
      <c r="G19" s="16">
        <v>98</v>
      </c>
      <c r="H19" s="14" t="s">
        <v>42</v>
      </c>
      <c r="I19" s="14" t="s">
        <v>43</v>
      </c>
      <c r="J19" s="14">
        <v>9874</v>
      </c>
      <c r="K19" s="17">
        <v>602.12000020999994</v>
      </c>
      <c r="L19" s="17">
        <v>14357.713539599999</v>
      </c>
      <c r="M19" s="15">
        <v>17.77</v>
      </c>
      <c r="N19" s="15">
        <v>4.72</v>
      </c>
      <c r="O19" s="14">
        <v>72714</v>
      </c>
      <c r="P19" s="14">
        <v>70387</v>
      </c>
      <c r="Q19" s="18">
        <v>72714</v>
      </c>
      <c r="R19" s="18">
        <v>1700</v>
      </c>
      <c r="S19" s="14" t="s">
        <v>44</v>
      </c>
      <c r="T19" s="14" t="s">
        <v>49</v>
      </c>
      <c r="U19" s="18">
        <v>46.66</v>
      </c>
      <c r="V19" s="18">
        <v>1</v>
      </c>
      <c r="W19" s="18">
        <v>1.8</v>
      </c>
      <c r="X19" s="18">
        <v>0.47799999999999998</v>
      </c>
      <c r="Y19" s="18">
        <f t="shared" si="0"/>
        <v>1.8</v>
      </c>
      <c r="Z19" s="18">
        <f t="shared" si="1"/>
        <v>0.47799999999999998</v>
      </c>
      <c r="AA19" s="18">
        <v>0.78600000000000003</v>
      </c>
      <c r="AB19" s="19">
        <v>0.14295849897881499</v>
      </c>
      <c r="AC19">
        <f t="shared" si="2"/>
        <v>539</v>
      </c>
      <c r="AD19">
        <f t="shared" si="3"/>
        <v>2</v>
      </c>
      <c r="AE19">
        <f t="shared" si="4"/>
        <v>0.6</v>
      </c>
      <c r="AF19">
        <f>'TP Factors'!$D$7</f>
        <v>1.0291758621024898</v>
      </c>
      <c r="AG19">
        <f t="shared" si="5"/>
        <v>0.6</v>
      </c>
    </row>
    <row r="20" spans="1:33">
      <c r="A20" s="14" t="s">
        <v>39</v>
      </c>
      <c r="B20" s="14">
        <v>21</v>
      </c>
      <c r="C20" s="14" t="s">
        <v>40</v>
      </c>
      <c r="D20" s="15">
        <v>40.090000000000003</v>
      </c>
      <c r="E20" s="14" t="s">
        <v>41</v>
      </c>
      <c r="F20" s="14">
        <v>1234</v>
      </c>
      <c r="G20" s="16">
        <v>105</v>
      </c>
      <c r="H20" s="14" t="s">
        <v>42</v>
      </c>
      <c r="I20" s="14" t="s">
        <v>43</v>
      </c>
      <c r="J20" s="14">
        <v>23640</v>
      </c>
      <c r="K20" s="17">
        <v>989.31372953300001</v>
      </c>
      <c r="L20" s="17">
        <v>30427.316203999999</v>
      </c>
      <c r="M20" s="15">
        <v>45.63</v>
      </c>
      <c r="N20" s="15">
        <v>11.75</v>
      </c>
      <c r="O20" s="14">
        <v>72715</v>
      </c>
      <c r="P20" s="14">
        <v>70388</v>
      </c>
      <c r="Q20" s="18">
        <v>72715</v>
      </c>
      <c r="R20" s="18">
        <v>1400</v>
      </c>
      <c r="S20" s="14" t="s">
        <v>44</v>
      </c>
      <c r="T20" s="14" t="s">
        <v>47</v>
      </c>
      <c r="U20" s="18">
        <v>46.66</v>
      </c>
      <c r="V20" s="18">
        <v>1</v>
      </c>
      <c r="W20" s="18">
        <v>1.93</v>
      </c>
      <c r="X20" s="18">
        <v>0.497</v>
      </c>
      <c r="Y20" s="18">
        <f t="shared" si="0"/>
        <v>1.93</v>
      </c>
      <c r="Z20" s="18">
        <f t="shared" si="1"/>
        <v>0.497</v>
      </c>
      <c r="AA20" s="18">
        <v>0.88800000000000001</v>
      </c>
      <c r="AB20" s="19">
        <v>7.51494181691361</v>
      </c>
      <c r="AC20">
        <f t="shared" si="2"/>
        <v>32006</v>
      </c>
      <c r="AD20">
        <f t="shared" si="3"/>
        <v>136</v>
      </c>
      <c r="AE20">
        <f t="shared" si="4"/>
        <v>35.1</v>
      </c>
      <c r="AF20">
        <f>'TP Factors'!$D$7</f>
        <v>1.0291758621024898</v>
      </c>
      <c r="AG20">
        <f t="shared" si="5"/>
        <v>36.1</v>
      </c>
    </row>
    <row r="21" spans="1:33">
      <c r="A21" s="14" t="s">
        <v>39</v>
      </c>
      <c r="B21" s="14">
        <v>25</v>
      </c>
      <c r="C21" s="14" t="s">
        <v>39</v>
      </c>
      <c r="D21" s="15">
        <v>27.62</v>
      </c>
      <c r="E21" s="14" t="s">
        <v>41</v>
      </c>
      <c r="F21" s="14">
        <v>1234</v>
      </c>
      <c r="G21" s="16">
        <v>93.9</v>
      </c>
      <c r="H21" s="14" t="s">
        <v>42</v>
      </c>
      <c r="I21" s="14" t="s">
        <v>43</v>
      </c>
      <c r="J21" s="14">
        <v>888</v>
      </c>
      <c r="K21" s="17">
        <v>245.18275520200001</v>
      </c>
      <c r="L21" s="17">
        <v>2592.84786919</v>
      </c>
      <c r="M21" s="15">
        <v>1.1100000000000001</v>
      </c>
      <c r="N21" s="15">
        <v>0.14000000000000001</v>
      </c>
      <c r="O21" s="14">
        <v>72602</v>
      </c>
      <c r="P21" s="14">
        <v>70280</v>
      </c>
      <c r="Q21" s="18">
        <v>72602</v>
      </c>
      <c r="R21" s="18">
        <v>8310</v>
      </c>
      <c r="S21" s="14" t="s">
        <v>44</v>
      </c>
      <c r="T21" s="14" t="s">
        <v>48</v>
      </c>
      <c r="U21" s="18">
        <v>46.66</v>
      </c>
      <c r="V21" s="18">
        <v>0</v>
      </c>
      <c r="W21" s="18">
        <v>1.79</v>
      </c>
      <c r="X21" s="18">
        <v>0.31</v>
      </c>
      <c r="Y21" s="18">
        <f>W21*0.5</f>
        <v>0.89500000000000002</v>
      </c>
      <c r="Z21" s="18">
        <f>X21*0.7</f>
        <v>0.217</v>
      </c>
      <c r="AA21" s="18">
        <v>0.82499999999999996</v>
      </c>
      <c r="AB21" s="19">
        <v>9.7445222740135395E-3</v>
      </c>
      <c r="AC21">
        <f t="shared" si="2"/>
        <v>39</v>
      </c>
      <c r="AD21">
        <f t="shared" si="3"/>
        <v>0</v>
      </c>
      <c r="AE21">
        <f t="shared" si="4"/>
        <v>0</v>
      </c>
      <c r="AF21">
        <f>'TP Factors'!$D$7</f>
        <v>1.0291758621024898</v>
      </c>
      <c r="AG21">
        <f t="shared" si="5"/>
        <v>0</v>
      </c>
    </row>
    <row r="22" spans="1:33">
      <c r="A22" s="14" t="s">
        <v>39</v>
      </c>
      <c r="B22" s="14">
        <v>25</v>
      </c>
      <c r="C22" s="14" t="s">
        <v>39</v>
      </c>
      <c r="D22" s="15">
        <v>27.62</v>
      </c>
      <c r="E22" s="14" t="s">
        <v>41</v>
      </c>
      <c r="F22" s="14">
        <v>1234</v>
      </c>
      <c r="G22" s="16">
        <v>29</v>
      </c>
      <c r="H22" s="14" t="s">
        <v>42</v>
      </c>
      <c r="I22" s="14" t="s">
        <v>43</v>
      </c>
      <c r="J22" s="14">
        <v>562</v>
      </c>
      <c r="K22" s="17">
        <v>263.71281747299997</v>
      </c>
      <c r="L22" s="17">
        <v>3476.89609505</v>
      </c>
      <c r="M22" s="15">
        <v>0.88</v>
      </c>
      <c r="N22" s="15">
        <v>0.09</v>
      </c>
      <c r="O22" s="14">
        <v>72606</v>
      </c>
      <c r="P22" s="14">
        <v>70283</v>
      </c>
      <c r="Q22" s="18">
        <v>72606</v>
      </c>
      <c r="R22" s="18">
        <v>1200</v>
      </c>
      <c r="S22" s="14" t="s">
        <v>44</v>
      </c>
      <c r="T22" s="14" t="s">
        <v>46</v>
      </c>
      <c r="U22" s="18">
        <v>46.66</v>
      </c>
      <c r="V22" s="18">
        <v>0</v>
      </c>
      <c r="W22" s="18">
        <v>2.23</v>
      </c>
      <c r="X22" s="18">
        <v>0.316</v>
      </c>
      <c r="Y22" s="18">
        <f t="shared" ref="Y22:Y23" si="6">W22*0.5</f>
        <v>1.115</v>
      </c>
      <c r="Z22" s="18">
        <f t="shared" ref="Z22:Z23" si="7">X22*0.7</f>
        <v>0.22119999999999998</v>
      </c>
      <c r="AA22" s="18">
        <v>0.38900000000000001</v>
      </c>
      <c r="AB22" s="19">
        <v>0.85915629929317305</v>
      </c>
      <c r="AC22">
        <f t="shared" si="2"/>
        <v>1603</v>
      </c>
      <c r="AD22">
        <f t="shared" si="3"/>
        <v>4</v>
      </c>
      <c r="AE22">
        <f t="shared" si="4"/>
        <v>0.8</v>
      </c>
      <c r="AF22">
        <f>'TP Factors'!$D$7</f>
        <v>1.0291758621024898</v>
      </c>
      <c r="AG22">
        <f t="shared" si="5"/>
        <v>0.8</v>
      </c>
    </row>
    <row r="23" spans="1:33">
      <c r="A23" s="14" t="s">
        <v>39</v>
      </c>
      <c r="B23" s="14">
        <v>25</v>
      </c>
      <c r="C23" s="14" t="s">
        <v>39</v>
      </c>
      <c r="D23" s="15">
        <v>27.62</v>
      </c>
      <c r="E23" s="14" t="s">
        <v>41</v>
      </c>
      <c r="F23" s="14">
        <v>1234</v>
      </c>
      <c r="G23" s="16">
        <v>29</v>
      </c>
      <c r="H23" s="14" t="s">
        <v>42</v>
      </c>
      <c r="I23" s="14" t="s">
        <v>43</v>
      </c>
      <c r="J23" s="14">
        <v>99</v>
      </c>
      <c r="K23" s="17">
        <v>102.623790503</v>
      </c>
      <c r="L23" s="17">
        <v>612.11531776899994</v>
      </c>
      <c r="M23" s="15">
        <v>0.15</v>
      </c>
      <c r="N23" s="15">
        <v>0.02</v>
      </c>
      <c r="O23" s="14">
        <v>72646</v>
      </c>
      <c r="P23" s="14">
        <v>70321</v>
      </c>
      <c r="Q23" s="18">
        <v>72646</v>
      </c>
      <c r="R23" s="18">
        <v>1200</v>
      </c>
      <c r="S23" s="14" t="s">
        <v>44</v>
      </c>
      <c r="T23" s="14" t="s">
        <v>46</v>
      </c>
      <c r="U23" s="18">
        <v>46.66</v>
      </c>
      <c r="V23" s="18">
        <v>0</v>
      </c>
      <c r="W23" s="18">
        <v>2.23</v>
      </c>
      <c r="X23" s="18">
        <v>0.316</v>
      </c>
      <c r="Y23" s="18">
        <f t="shared" si="6"/>
        <v>1.115</v>
      </c>
      <c r="Z23" s="18">
        <f t="shared" si="7"/>
        <v>0.22119999999999998</v>
      </c>
      <c r="AA23" s="18">
        <v>0.38900000000000001</v>
      </c>
      <c r="AB23" s="19">
        <v>0.15125638406942801</v>
      </c>
      <c r="AC23">
        <f t="shared" si="2"/>
        <v>282</v>
      </c>
      <c r="AD23">
        <f t="shared" si="3"/>
        <v>1</v>
      </c>
      <c r="AE23">
        <f t="shared" si="4"/>
        <v>0.1</v>
      </c>
      <c r="AF23">
        <f>'TP Factors'!$D$7</f>
        <v>1.0291758621024898</v>
      </c>
      <c r="AG23">
        <f t="shared" si="5"/>
        <v>0.1</v>
      </c>
    </row>
    <row r="24" spans="1:33">
      <c r="AB24" s="19">
        <f>SUM(AB2:AB23)</f>
        <v>132.60941797353536</v>
      </c>
      <c r="AD24">
        <f>SUM(AD2:AD23)</f>
        <v>1350</v>
      </c>
      <c r="AG24">
        <f>SUM(AG2:AG23)</f>
        <v>235.19999999999996</v>
      </c>
    </row>
  </sheetData>
  <sortState ref="A2:Z23">
    <sortCondition descending="1" ref="V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G16" sqref="G16"/>
    </sheetView>
  </sheetViews>
  <sheetFormatPr defaultRowHeight="12.75"/>
  <sheetData>
    <row r="1" spans="1:4" ht="15">
      <c r="A1" s="20" t="s">
        <v>20</v>
      </c>
      <c r="B1" s="20" t="s">
        <v>52</v>
      </c>
      <c r="C1" s="20" t="s">
        <v>53</v>
      </c>
      <c r="D1" s="20" t="s">
        <v>54</v>
      </c>
    </row>
    <row r="2" spans="1:4">
      <c r="A2" s="21" t="s">
        <v>55</v>
      </c>
      <c r="B2" s="22">
        <v>21083.599999999999</v>
      </c>
      <c r="C2" s="23">
        <v>13901</v>
      </c>
      <c r="D2" s="21">
        <f>C2/B2</f>
        <v>0.65932762905765618</v>
      </c>
    </row>
    <row r="3" spans="1:4">
      <c r="A3" s="21" t="s">
        <v>56</v>
      </c>
      <c r="B3" s="22">
        <v>3795.5</v>
      </c>
      <c r="C3" s="23">
        <v>4435</v>
      </c>
      <c r="D3" s="21">
        <f t="shared" ref="D3:D7" si="0">C3/B3</f>
        <v>1.168489000131735</v>
      </c>
    </row>
    <row r="4" spans="1:4">
      <c r="A4" s="21" t="s">
        <v>57</v>
      </c>
      <c r="B4" s="22">
        <v>20772.400000000001</v>
      </c>
      <c r="C4" s="23">
        <v>20377</v>
      </c>
      <c r="D4" s="21">
        <f t="shared" si="0"/>
        <v>0.98096512680287296</v>
      </c>
    </row>
    <row r="5" spans="1:4">
      <c r="A5" s="21" t="s">
        <v>58</v>
      </c>
      <c r="B5" s="22">
        <v>21106.5</v>
      </c>
      <c r="C5" s="23">
        <v>18618</v>
      </c>
      <c r="D5" s="21">
        <f t="shared" si="0"/>
        <v>0.88209793191670816</v>
      </c>
    </row>
    <row r="6" spans="1:4">
      <c r="A6" s="21" t="s">
        <v>59</v>
      </c>
      <c r="B6" s="22">
        <v>4173.5</v>
      </c>
      <c r="C6" s="23">
        <v>4418</v>
      </c>
      <c r="D6" s="21">
        <f t="shared" si="0"/>
        <v>1.0585839223673177</v>
      </c>
    </row>
    <row r="7" spans="1:4">
      <c r="A7" s="21" t="s">
        <v>42</v>
      </c>
      <c r="B7" s="22">
        <v>30857.7</v>
      </c>
      <c r="C7" s="23">
        <v>31758</v>
      </c>
      <c r="D7" s="21">
        <f t="shared" si="0"/>
        <v>1.0291758621024898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</vt:lpstr>
      <vt:lpstr>Swales</vt:lpstr>
      <vt:lpstr>Retention BMPs</vt:lpstr>
      <vt:lpstr>TP Factors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2010-07-13T12:51:23Z</cp:lastPrinted>
  <dcterms:created xsi:type="dcterms:W3CDTF">2006-03-30T19:10:57Z</dcterms:created>
  <dcterms:modified xsi:type="dcterms:W3CDTF">2012-02-20T20:54:27Z</dcterms:modified>
</cp:coreProperties>
</file>