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MV-1" sheetId="2" r:id="rId2"/>
  </sheets>
  <calcPr calcId="125725"/>
</workbook>
</file>

<file path=xl/calcChain.xml><?xml version="1.0" encoding="utf-8"?>
<calcChain xmlns="http://schemas.openxmlformats.org/spreadsheetml/2006/main">
  <c r="G2" i="1"/>
  <c r="G5" s="1"/>
  <c r="J2"/>
  <c r="H2"/>
  <c r="E2"/>
  <c r="D2"/>
  <c r="N5" i="2"/>
  <c r="O5"/>
  <c r="O3"/>
  <c r="O4"/>
  <c r="N3"/>
  <c r="N4"/>
  <c r="M3"/>
  <c r="M4"/>
  <c r="L3"/>
  <c r="L4"/>
  <c r="M2"/>
  <c r="N2" s="1"/>
  <c r="L2"/>
  <c r="O2" l="1"/>
  <c r="J3" l="1"/>
  <c r="J4"/>
  <c r="I3"/>
  <c r="I4"/>
  <c r="J2"/>
  <c r="I2"/>
  <c r="C5"/>
  <c r="J5" i="1"/>
</calcChain>
</file>

<file path=xl/sharedStrings.xml><?xml version="1.0" encoding="utf-8"?>
<sst xmlns="http://schemas.openxmlformats.org/spreadsheetml/2006/main" count="34" uniqueCount="32">
  <si>
    <t>Project Number</t>
  </si>
  <si>
    <t>Project Name</t>
  </si>
  <si>
    <t>Treated Acres</t>
  </si>
  <si>
    <t>Platt Circle</t>
  </si>
  <si>
    <t>Project Type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</si>
  <si>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</si>
  <si>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</si>
  <si>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</si>
  <si>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</si>
  <si>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</si>
  <si>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</si>
  <si>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MV-1</t>
  </si>
  <si>
    <t>TN (lbs/yr)</t>
  </si>
  <si>
    <t>TP (lbs/yr)</t>
  </si>
  <si>
    <t>Total Credit</t>
  </si>
  <si>
    <t>Baffle Box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</si>
  <si>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</si>
  <si>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</si>
  <si>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</si>
  <si>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</si>
  <si>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</si>
  <si>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</si>
  <si>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</si>
  <si>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</si>
  <si>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</si>
  <si>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Melbourne Village</t>
  </si>
  <si>
    <t>EMC TN</t>
  </si>
  <si>
    <t>EMC TP</t>
  </si>
  <si>
    <t>Annual Runoff (ac-ft)</t>
  </si>
  <si>
    <t>Annual Runoff (m3)</t>
  </si>
  <si>
    <t>TN Load (lbs/yr)</t>
  </si>
  <si>
    <t>TP Load (lbs/yr)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</si>
</sst>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0000000"/>
    <numFmt numFmtId="166" formatCode="0.0000000000"/>
    <numFmt numFmtId="167" formatCode="#,##0.0"/>
    <numFmt numFmtId="168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4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5" fillId="0" borderId="1" xfId="1" applyNumberFormat="1" applyFont="1" applyFill="1" applyBorder="1" applyAlignment="1">
      <alignment horizontal="center" wrapText="1"/>
    </xf>
    <xf numFmtId="168" fontId="1" fillId="0" borderId="1" xfId="0" applyNumberFormat="1" applyFont="1" applyBorder="1"/>
    <xf numFmtId="168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E14" sqref="E14"/>
    </sheetView>
  </sheetViews>
  <sheetFormatPr defaultRowHeight="15"/>
  <cols>
    <col min="2" max="2" width="13.42578125" bestFit="1" customWidth="1"/>
    <col min="3" max="3" width="12" bestFit="1" customWidth="1"/>
    <col min="4" max="4" width="9.28515625" customWidth="1"/>
    <col min="5" max="5" width="12.5703125" customWidth="1"/>
    <col min="6" max="6" width="13.42578125" customWidth="1"/>
    <col min="7" max="7" width="10.42578125" customWidth="1"/>
    <col min="8" max="8" width="13" customWidth="1"/>
    <col min="9" max="9" width="12.85546875" customWidth="1"/>
  </cols>
  <sheetData>
    <row r="1" spans="1:10" ht="30">
      <c r="A1" s="4" t="s">
        <v>0</v>
      </c>
      <c r="B1" s="4" t="s">
        <v>1</v>
      </c>
      <c r="C1" s="4" t="s">
        <v>4</v>
      </c>
      <c r="D1" s="4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s="5" t="s">
        <v>11</v>
      </c>
      <c r="B2" s="5" t="s">
        <v>3</v>
      </c>
      <c r="C2" s="5" t="s">
        <v>15</v>
      </c>
      <c r="D2" s="17">
        <f>'MV-1'!C5</f>
        <v>31.090271272199999</v>
      </c>
      <c r="E2" s="3">
        <f>'MV-1'!N5</f>
        <v>250</v>
      </c>
      <c r="F2" s="18">
        <v>5.0000000000000001E-3</v>
      </c>
      <c r="G2" s="2">
        <f>ROUND(E2*F2,0)</f>
        <v>1</v>
      </c>
      <c r="H2" s="3">
        <f>'MV-1'!O5</f>
        <v>35.5</v>
      </c>
      <c r="I2" s="19">
        <v>2.3E-2</v>
      </c>
      <c r="J2" s="3">
        <f>H2*I2</f>
        <v>0.8165</v>
      </c>
    </row>
    <row r="4" spans="1:10">
      <c r="F4" s="6"/>
      <c r="G4" s="7" t="s">
        <v>12</v>
      </c>
      <c r="H4" s="8"/>
      <c r="I4" s="8"/>
      <c r="J4" s="9" t="s">
        <v>13</v>
      </c>
    </row>
    <row r="5" spans="1:10">
      <c r="F5" s="10" t="s">
        <v>14</v>
      </c>
      <c r="G5" s="11">
        <f>G2</f>
        <v>1</v>
      </c>
      <c r="H5" s="6"/>
      <c r="I5" s="6"/>
      <c r="J5" s="12">
        <f>J2</f>
        <v>0.8165</v>
      </c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 (BMAP)
Melbourne Village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N2" sqref="N2:N5"/>
    </sheetView>
  </sheetViews>
  <sheetFormatPr defaultRowHeight="15"/>
  <cols>
    <col min="1" max="1" width="17.7109375" style="13" bestFit="1" customWidth="1"/>
    <col min="2" max="2" width="9.7109375" style="13" customWidth="1"/>
    <col min="3" max="3" width="13.7109375" style="15" bestFit="1" customWidth="1"/>
    <col min="4" max="4" width="13.7109375" style="14" customWidth="1"/>
    <col min="5" max="5" width="14.7109375" style="14" bestFit="1" customWidth="1"/>
    <col min="6" max="7" width="13.7109375" style="14" customWidth="1"/>
    <col min="8" max="8" width="11.140625" style="13" bestFit="1" customWidth="1"/>
    <col min="9" max="10" width="13.7109375" style="14" customWidth="1"/>
    <col min="11" max="11" width="19.7109375" style="14" customWidth="1"/>
    <col min="12" max="12" width="14.7109375" customWidth="1"/>
    <col min="13" max="13" width="15.140625" customWidth="1"/>
    <col min="14" max="14" width="9.28515625" customWidth="1"/>
  </cols>
  <sheetData>
    <row r="1" spans="1:15" ht="30">
      <c r="A1" s="13" t="s">
        <v>24</v>
      </c>
      <c r="B1" s="13" t="s">
        <v>16</v>
      </c>
      <c r="C1" s="15" t="s">
        <v>23</v>
      </c>
      <c r="D1" s="14" t="s">
        <v>18</v>
      </c>
      <c r="E1" s="14" t="s">
        <v>17</v>
      </c>
      <c r="F1" s="14" t="s">
        <v>19</v>
      </c>
      <c r="G1" s="14" t="s">
        <v>20</v>
      </c>
      <c r="H1" s="13" t="s">
        <v>22</v>
      </c>
      <c r="I1" s="14" t="s">
        <v>26</v>
      </c>
      <c r="J1" s="14" t="s">
        <v>27</v>
      </c>
      <c r="K1" s="14" t="s">
        <v>21</v>
      </c>
      <c r="L1" s="16" t="s">
        <v>28</v>
      </c>
      <c r="M1" s="16" t="s">
        <v>29</v>
      </c>
      <c r="N1" s="16" t="s">
        <v>30</v>
      </c>
      <c r="O1" s="16" t="s">
        <v>31</v>
      </c>
    </row>
    <row r="2" spans="1:15">
      <c r="A2" s="13" t="s">
        <v>25</v>
      </c>
      <c r="B2" s="13">
        <v>6170</v>
      </c>
      <c r="C2" s="15">
        <v>0.88581326220000001</v>
      </c>
      <c r="D2" s="14">
        <v>0.30299999999999999</v>
      </c>
      <c r="E2" s="14">
        <v>48.29</v>
      </c>
      <c r="F2" s="14">
        <v>0</v>
      </c>
      <c r="G2" s="14">
        <v>0</v>
      </c>
      <c r="H2" s="13">
        <v>1</v>
      </c>
      <c r="I2" s="14">
        <f>F2</f>
        <v>0</v>
      </c>
      <c r="J2" s="14">
        <f>G2</f>
        <v>0</v>
      </c>
      <c r="K2" s="14">
        <v>9399</v>
      </c>
      <c r="L2" s="13">
        <f>E2*D2*C2/12</f>
        <v>1.0800920413988595</v>
      </c>
      <c r="M2">
        <f>ROUND(E2*D2*C2*102.79,0)</f>
        <v>1332</v>
      </c>
      <c r="N2">
        <f>ROUND(I2*M2*0.002205,0)</f>
        <v>0</v>
      </c>
      <c r="O2">
        <f>ROUND(J2*M2*0.002205,1)</f>
        <v>0</v>
      </c>
    </row>
    <row r="3" spans="1:15">
      <c r="A3" s="13" t="s">
        <v>25</v>
      </c>
      <c r="B3" s="13">
        <v>1200</v>
      </c>
      <c r="C3" s="15">
        <v>12.6803319361</v>
      </c>
      <c r="D3" s="14">
        <v>0.38900000000000001</v>
      </c>
      <c r="E3" s="14">
        <v>48.29</v>
      </c>
      <c r="F3" s="14">
        <v>2.23</v>
      </c>
      <c r="G3" s="14">
        <v>0.316</v>
      </c>
      <c r="H3" s="13">
        <v>1</v>
      </c>
      <c r="I3" s="14">
        <f t="shared" ref="I3:I4" si="0">F3</f>
        <v>2.23</v>
      </c>
      <c r="J3" s="14">
        <f t="shared" ref="J3:J4" si="1">G3</f>
        <v>0.316</v>
      </c>
      <c r="K3" s="14">
        <v>42876.5</v>
      </c>
      <c r="L3" s="13">
        <f t="shared" ref="L3:L4" si="2">E3*D3*C3/12</f>
        <v>19.849802179714221</v>
      </c>
      <c r="M3">
        <f t="shared" ref="M3:M4" si="3">ROUND(E3*D3*C3*102.79,0)</f>
        <v>24484</v>
      </c>
      <c r="N3">
        <f t="shared" ref="N3:N4" si="4">ROUND(I3*M3*0.002205,0)</f>
        <v>120</v>
      </c>
      <c r="O3">
        <f t="shared" ref="O3:O4" si="5">ROUND(J3*M3*0.002205,1)</f>
        <v>17.100000000000001</v>
      </c>
    </row>
    <row r="4" spans="1:15">
      <c r="A4" s="13" t="s">
        <v>25</v>
      </c>
      <c r="B4" s="13">
        <v>1200</v>
      </c>
      <c r="C4" s="15">
        <v>17.5241260739</v>
      </c>
      <c r="D4" s="14">
        <v>0.30399999999999999</v>
      </c>
      <c r="E4" s="14">
        <v>48.29</v>
      </c>
      <c r="F4" s="14">
        <v>2.23</v>
      </c>
      <c r="G4" s="14">
        <v>0.316</v>
      </c>
      <c r="H4" s="13">
        <v>1</v>
      </c>
      <c r="I4" s="14">
        <f t="shared" si="0"/>
        <v>2.23</v>
      </c>
      <c r="J4" s="14">
        <f t="shared" si="1"/>
        <v>0.316</v>
      </c>
      <c r="K4" s="14">
        <v>327577.7</v>
      </c>
      <c r="L4" s="13">
        <f t="shared" si="2"/>
        <v>21.438081218751986</v>
      </c>
      <c r="M4">
        <f t="shared" si="3"/>
        <v>26443</v>
      </c>
      <c r="N4">
        <f t="shared" si="4"/>
        <v>130</v>
      </c>
      <c r="O4">
        <f t="shared" si="5"/>
        <v>18.399999999999999</v>
      </c>
    </row>
    <row r="5" spans="1:15">
      <c r="C5" s="15">
        <f>SUM(C2:C4)</f>
        <v>31.090271272199999</v>
      </c>
      <c r="N5">
        <f>SUM(N2:N4)</f>
        <v>250</v>
      </c>
      <c r="O5">
        <f>SUM(O2:O4)</f>
        <v>35.5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MV-1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2011-10-18T20:53:14Z</cp:lastPrinted>
  <dcterms:created xsi:type="dcterms:W3CDTF">2011-08-17T18:51:21Z</dcterms:created>
  <dcterms:modified xsi:type="dcterms:W3CDTF">2012-02-20T20:57:47Z</dcterms:modified>
</cp:coreProperties>
</file>