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Date Palm" sheetId="5" r:id="rId2"/>
    <sheet name="10th and 12th Ave" sheetId="6" r:id="rId3"/>
    <sheet name="Greytwig" sheetId="7" r:id="rId4"/>
  </sheets>
  <calcPr calcId="125725"/>
</workbook>
</file>

<file path=xl/calcChain.xml><?xml version="1.0" encoding="utf-8"?>
<calcChain xmlns="http://schemas.openxmlformats.org/spreadsheetml/2006/main">
  <c r="I4" i="1"/>
  <c r="F4"/>
  <c r="E4"/>
  <c r="N6" i="7"/>
  <c r="O6"/>
  <c r="O3"/>
  <c r="O4"/>
  <c r="O5"/>
  <c r="N3"/>
  <c r="N4"/>
  <c r="N5"/>
  <c r="M3"/>
  <c r="M4"/>
  <c r="M5"/>
  <c r="L3"/>
  <c r="L4"/>
  <c r="L5"/>
  <c r="M2"/>
  <c r="N2" s="1"/>
  <c r="L2"/>
  <c r="I3"/>
  <c r="J3"/>
  <c r="I4"/>
  <c r="J4"/>
  <c r="I5"/>
  <c r="J5"/>
  <c r="J2"/>
  <c r="I2"/>
  <c r="C6"/>
  <c r="I3" i="1"/>
  <c r="F3"/>
  <c r="E3"/>
  <c r="N21" i="6"/>
  <c r="O21"/>
  <c r="O3"/>
  <c r="O4"/>
  <c r="O5"/>
  <c r="O6"/>
  <c r="O7"/>
  <c r="O8"/>
  <c r="O9"/>
  <c r="O10"/>
  <c r="O11"/>
  <c r="O12"/>
  <c r="O13"/>
  <c r="O14"/>
  <c r="O15"/>
  <c r="O16"/>
  <c r="O17"/>
  <c r="O18"/>
  <c r="O19"/>
  <c r="O20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M2"/>
  <c r="N2" s="1"/>
  <c r="L2"/>
  <c r="I18"/>
  <c r="J18"/>
  <c r="I19"/>
  <c r="J19"/>
  <c r="I20"/>
  <c r="J20"/>
  <c r="J17"/>
  <c r="I1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J2"/>
  <c r="I2"/>
  <c r="C21"/>
  <c r="K3" i="1"/>
  <c r="K4"/>
  <c r="H3"/>
  <c r="H4"/>
  <c r="K2"/>
  <c r="H2"/>
  <c r="I2"/>
  <c r="F2"/>
  <c r="E2"/>
  <c r="N9" i="5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N2"/>
  <c r="M2"/>
  <c r="O2" s="1"/>
  <c r="L2"/>
  <c r="I3"/>
  <c r="J3"/>
  <c r="I4"/>
  <c r="J4"/>
  <c r="I5"/>
  <c r="J5"/>
  <c r="I6"/>
  <c r="J6"/>
  <c r="I7"/>
  <c r="J7"/>
  <c r="I8"/>
  <c r="J8"/>
  <c r="J2"/>
  <c r="I2"/>
  <c r="C9"/>
  <c r="O2" i="7" l="1"/>
  <c r="O2" i="6"/>
  <c r="K8" i="1"/>
  <c r="H8"/>
</calcChain>
</file>

<file path=xl/sharedStrings.xml><?xml version="1.0" encoding="utf-8"?>
<sst xmlns="http://schemas.openxmlformats.org/spreadsheetml/2006/main" count="110" uniqueCount="43">
  <si>
    <t>Project Number</t>
  </si>
  <si>
    <t>Project Name</t>
  </si>
  <si>
    <t>Project Zone</t>
  </si>
  <si>
    <t>Project Description</t>
  </si>
  <si>
    <t>Treated Acres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</si>
  <si>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</si>
  <si>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</si>
  <si>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</si>
  <si>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</si>
  <si>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</si>
  <si>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</si>
  <si>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</si>
  <si>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</si>
  <si>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</si>
  <si>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VB-1</t>
  </si>
  <si>
    <t>VB-2</t>
  </si>
  <si>
    <t>VB-3</t>
  </si>
  <si>
    <t>VB-4</t>
  </si>
  <si>
    <t>Date Palm Baffle Box</t>
  </si>
  <si>
    <t>10th and 12th Avenue Baffle Boxes</t>
  </si>
  <si>
    <t>Greytwig Baffle Box</t>
  </si>
  <si>
    <t>Fertilizer Ordinance</t>
  </si>
  <si>
    <t>Central B</t>
  </si>
  <si>
    <t>Baffle Box</t>
  </si>
  <si>
    <t>Education</t>
  </si>
  <si>
    <t>N/A</t>
  </si>
  <si>
    <t>Not quantified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</si>
  <si>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</si>
  <si>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</si>
  <si>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</si>
  <si>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</si>
  <si>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</si>
  <si>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</si>
  <si>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</si>
  <si>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</si>
  <si>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Vero Beach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</si>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</sst>
</file>

<file path=xl/styles.xml><?xml version="1.0" encoding="utf-8"?>
<styleSheet xmlns="http://schemas.openxmlformats.org/spreadsheetml/2006/main">
  <numFmts count="8">
    <numFmt numFmtId="164" formatCode="0.000000"/>
    <numFmt numFmtId="165" formatCode="0.0"/>
    <numFmt numFmtId="166" formatCode="0.0%"/>
    <numFmt numFmtId="167" formatCode="0.00000000000"/>
    <numFmt numFmtId="168" formatCode="0.000000000"/>
    <numFmt numFmtId="169" formatCode="0.0000"/>
    <numFmt numFmtId="170" formatCode="#,##0.0"/>
    <numFmt numFmtId="171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2" fontId="21" fillId="33" borderId="10" xfId="41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21" fillId="33" borderId="10" xfId="41" applyFont="1" applyFill="1" applyBorder="1" applyAlignment="1">
      <alignment horizontal="center" wrapText="1"/>
    </xf>
    <xf numFmtId="3" fontId="16" fillId="0" borderId="0" xfId="0" applyNumberFormat="1" applyFont="1" applyFill="1" applyBorder="1"/>
    <xf numFmtId="0" fontId="22" fillId="0" borderId="10" xfId="41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Font="1"/>
    <xf numFmtId="0" fontId="1" fillId="0" borderId="0" xfId="0" applyFont="1"/>
    <xf numFmtId="165" fontId="16" fillId="0" borderId="0" xfId="0" applyNumberFormat="1" applyFont="1" applyAlignment="1">
      <alignment horizontal="center"/>
    </xf>
    <xf numFmtId="0" fontId="1" fillId="0" borderId="10" xfId="0" applyFont="1" applyBorder="1"/>
    <xf numFmtId="165" fontId="16" fillId="0" borderId="0" xfId="0" applyNumberFormat="1" applyFont="1"/>
    <xf numFmtId="0" fontId="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1" fontId="0" fillId="0" borderId="10" xfId="45" applyNumberFormat="1" applyFont="1" applyFill="1" applyBorder="1" applyAlignment="1"/>
    <xf numFmtId="3" fontId="1" fillId="0" borderId="10" xfId="0" applyNumberFormat="1" applyFont="1" applyBorder="1"/>
    <xf numFmtId="166" fontId="0" fillId="0" borderId="10" xfId="0" applyNumberFormat="1" applyBorder="1"/>
    <xf numFmtId="166" fontId="1" fillId="0" borderId="10" xfId="0" applyNumberFormat="1" applyFont="1" applyBorder="1"/>
    <xf numFmtId="0" fontId="23" fillId="0" borderId="10" xfId="0" applyFont="1" applyFill="1" applyBorder="1" applyAlignment="1">
      <alignment horizontal="center" wrapText="1"/>
    </xf>
    <xf numFmtId="164" fontId="0" fillId="0" borderId="10" xfId="76" applyNumberFormat="1" applyFont="1" applyFill="1" applyBorder="1"/>
    <xf numFmtId="3" fontId="22" fillId="0" borderId="10" xfId="0" applyNumberFormat="1" applyFont="1" applyFill="1" applyBorder="1" applyAlignment="1">
      <alignment horizontal="right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170" fontId="21" fillId="33" borderId="10" xfId="41" applyNumberFormat="1" applyFont="1" applyFill="1" applyBorder="1" applyAlignment="1">
      <alignment horizontal="center" wrapText="1"/>
    </xf>
    <xf numFmtId="170" fontId="23" fillId="0" borderId="10" xfId="41" applyNumberFormat="1" applyFont="1" applyFill="1" applyBorder="1" applyAlignment="1">
      <alignment horizontal="center" wrapText="1"/>
    </xf>
    <xf numFmtId="170" fontId="1" fillId="0" borderId="0" xfId="0" applyNumberFormat="1" applyFont="1"/>
    <xf numFmtId="170" fontId="1" fillId="0" borderId="10" xfId="0" applyNumberFormat="1" applyFont="1" applyBorder="1"/>
    <xf numFmtId="171" fontId="0" fillId="0" borderId="0" xfId="0" applyNumberFormat="1"/>
  </cellXfs>
  <cellStyles count="90">
    <cellStyle name="20% - Accent1" xfId="18" builtinId="30" customBuiltin="1"/>
    <cellStyle name="20% - Accent1 2" xfId="48"/>
    <cellStyle name="20% - Accent1 3" xfId="64"/>
    <cellStyle name="20% - Accent1 4" xfId="78"/>
    <cellStyle name="20% - Accent2" xfId="22" builtinId="34" customBuiltin="1"/>
    <cellStyle name="20% - Accent2 2" xfId="50"/>
    <cellStyle name="20% - Accent2 3" xfId="66"/>
    <cellStyle name="20% - Accent2 4" xfId="80"/>
    <cellStyle name="20% - Accent3" xfId="26" builtinId="38" customBuiltin="1"/>
    <cellStyle name="20% - Accent3 2" xfId="52"/>
    <cellStyle name="20% - Accent3 3" xfId="68"/>
    <cellStyle name="20% - Accent3 4" xfId="82"/>
    <cellStyle name="20% - Accent4" xfId="30" builtinId="42" customBuiltin="1"/>
    <cellStyle name="20% - Accent4 2" xfId="54"/>
    <cellStyle name="20% - Accent4 3" xfId="70"/>
    <cellStyle name="20% - Accent4 4" xfId="84"/>
    <cellStyle name="20% - Accent5" xfId="34" builtinId="46" customBuiltin="1"/>
    <cellStyle name="20% - Accent5 2" xfId="56"/>
    <cellStyle name="20% - Accent5 3" xfId="72"/>
    <cellStyle name="20% - Accent5 4" xfId="86"/>
    <cellStyle name="20% - Accent6" xfId="38" builtinId="50" customBuiltin="1"/>
    <cellStyle name="20% - Accent6 2" xfId="58"/>
    <cellStyle name="20% - Accent6 3" xfId="74"/>
    <cellStyle name="20% - Accent6 4" xfId="88"/>
    <cellStyle name="40% - Accent1" xfId="19" builtinId="31" customBuiltin="1"/>
    <cellStyle name="40% - Accent1 2" xfId="49"/>
    <cellStyle name="40% - Accent1 3" xfId="65"/>
    <cellStyle name="40% - Accent1 4" xfId="79"/>
    <cellStyle name="40% - Accent2" xfId="23" builtinId="35" customBuiltin="1"/>
    <cellStyle name="40% - Accent2 2" xfId="51"/>
    <cellStyle name="40% - Accent2 3" xfId="67"/>
    <cellStyle name="40% - Accent2 4" xfId="81"/>
    <cellStyle name="40% - Accent3" xfId="27" builtinId="39" customBuiltin="1"/>
    <cellStyle name="40% - Accent3 2" xfId="53"/>
    <cellStyle name="40% - Accent3 3" xfId="69"/>
    <cellStyle name="40% - Accent3 4" xfId="83"/>
    <cellStyle name="40% - Accent4" xfId="31" builtinId="43" customBuiltin="1"/>
    <cellStyle name="40% - Accent4 2" xfId="55"/>
    <cellStyle name="40% - Accent4 3" xfId="71"/>
    <cellStyle name="40% - Accent4 4" xfId="85"/>
    <cellStyle name="40% - Accent5" xfId="35" builtinId="47" customBuiltin="1"/>
    <cellStyle name="40% - Accent5 2" xfId="57"/>
    <cellStyle name="40% - Accent5 3" xfId="73"/>
    <cellStyle name="40% - Accent5 4" xfId="87"/>
    <cellStyle name="40% - Accent6" xfId="39" builtinId="51" customBuiltin="1"/>
    <cellStyle name="40% - Accent6 2" xfId="59"/>
    <cellStyle name="40% - Accent6 3" xfId="75"/>
    <cellStyle name="40% - Accent6 4" xfId="89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60"/>
    <cellStyle name="Normal 4" xfId="45"/>
    <cellStyle name="Normal 5" xfId="46"/>
    <cellStyle name="Normal 6" xfId="62"/>
    <cellStyle name="Normal 7" xfId="76"/>
    <cellStyle name="Normal 8" xfId="41"/>
    <cellStyle name="Note 2" xfId="44"/>
    <cellStyle name="Note 2 2" xfId="61"/>
    <cellStyle name="Note 3" xfId="47"/>
    <cellStyle name="Note 4" xfId="63"/>
    <cellStyle name="Note 5" xfId="7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zoomScaleNormal="100" workbookViewId="0">
      <selection activeCell="G30" sqref="G30"/>
    </sheetView>
  </sheetViews>
  <sheetFormatPr defaultRowHeight="15"/>
  <cols>
    <col min="1" max="1" width="8.28515625" style="8" bestFit="1" customWidth="1"/>
    <col min="2" max="2" width="32.28515625" style="8" bestFit="1" customWidth="1"/>
    <col min="3" max="3" width="9.7109375" style="8" customWidth="1"/>
    <col min="4" max="4" width="11.140625" style="8" bestFit="1" customWidth="1"/>
    <col min="5" max="5" width="8.5703125" style="28" customWidth="1"/>
    <col min="6" max="6" width="14.140625" style="8" bestFit="1" customWidth="1"/>
    <col min="7" max="7" width="12.42578125" style="8" bestFit="1" customWidth="1"/>
    <col min="8" max="9" width="14.140625" style="8" bestFit="1" customWidth="1"/>
    <col min="10" max="10" width="12.140625" style="8" bestFit="1" customWidth="1"/>
    <col min="11" max="11" width="14.140625" style="8" bestFit="1" customWidth="1"/>
    <col min="12" max="16384" width="9.140625" style="8"/>
  </cols>
  <sheetData>
    <row r="1" spans="1:11" ht="30">
      <c r="A1" s="3" t="s">
        <v>0</v>
      </c>
      <c r="B1" s="1" t="s">
        <v>1</v>
      </c>
      <c r="C1" s="3" t="s">
        <v>2</v>
      </c>
      <c r="D1" s="3" t="s">
        <v>3</v>
      </c>
      <c r="E1" s="26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pans="1:11">
      <c r="A2" s="5" t="s">
        <v>14</v>
      </c>
      <c r="B2" s="18" t="s">
        <v>18</v>
      </c>
      <c r="C2" s="19" t="s">
        <v>22</v>
      </c>
      <c r="D2" s="14" t="s">
        <v>23</v>
      </c>
      <c r="E2" s="27">
        <f>'Date Palm'!C9</f>
        <v>6.6771764789999999</v>
      </c>
      <c r="F2" s="15">
        <f>'Date Palm'!N9</f>
        <v>45</v>
      </c>
      <c r="G2" s="16">
        <v>0.1905</v>
      </c>
      <c r="H2" s="10">
        <f>ROUND(F2*G2,0)</f>
        <v>9</v>
      </c>
      <c r="I2" s="10">
        <f>'Date Palm'!O9</f>
        <v>6.2999999999999989</v>
      </c>
      <c r="J2" s="17">
        <v>0.155</v>
      </c>
      <c r="K2" s="29">
        <f>ROUND(I2*J2,1)</f>
        <v>1</v>
      </c>
    </row>
    <row r="3" spans="1:11">
      <c r="A3" s="5" t="s">
        <v>15</v>
      </c>
      <c r="B3" s="18" t="s">
        <v>19</v>
      </c>
      <c r="C3" s="19" t="s">
        <v>22</v>
      </c>
      <c r="D3" s="14" t="s">
        <v>23</v>
      </c>
      <c r="E3" s="27">
        <f>'10th and 12th Ave'!C21</f>
        <v>69.87020160699997</v>
      </c>
      <c r="F3" s="15">
        <f>'10th and 12th Ave'!N21</f>
        <v>667</v>
      </c>
      <c r="G3" s="16">
        <v>0.1905</v>
      </c>
      <c r="H3" s="10">
        <f t="shared" ref="H3:H4" si="0">ROUND(F3*G3,0)</f>
        <v>127</v>
      </c>
      <c r="I3" s="10">
        <f>'10th and 12th Ave'!O21</f>
        <v>112.60000000000001</v>
      </c>
      <c r="J3" s="17">
        <v>0.155</v>
      </c>
      <c r="K3" s="29">
        <f t="shared" ref="K3:K4" si="1">ROUND(I3*J3,1)</f>
        <v>17.5</v>
      </c>
    </row>
    <row r="4" spans="1:11">
      <c r="A4" s="5" t="s">
        <v>16</v>
      </c>
      <c r="B4" s="18" t="s">
        <v>20</v>
      </c>
      <c r="C4" s="19" t="s">
        <v>22</v>
      </c>
      <c r="D4" s="14" t="s">
        <v>23</v>
      </c>
      <c r="E4" s="27">
        <f>Greytwig!C6</f>
        <v>9.7671041039999995</v>
      </c>
      <c r="F4" s="15">
        <f>Greytwig!N6</f>
        <v>109</v>
      </c>
      <c r="G4" s="16">
        <v>0.1905</v>
      </c>
      <c r="H4" s="10">
        <f t="shared" si="0"/>
        <v>21</v>
      </c>
      <c r="I4" s="10">
        <f>Greytwig!O6</f>
        <v>15.399999999999999</v>
      </c>
      <c r="J4" s="17">
        <v>0.155</v>
      </c>
      <c r="K4" s="29">
        <f t="shared" si="1"/>
        <v>2.4</v>
      </c>
    </row>
    <row r="5" spans="1:11">
      <c r="A5" s="5" t="s">
        <v>17</v>
      </c>
      <c r="B5" s="18" t="s">
        <v>21</v>
      </c>
      <c r="C5" s="19" t="s">
        <v>22</v>
      </c>
      <c r="D5" s="14" t="s">
        <v>24</v>
      </c>
      <c r="E5" s="27" t="s">
        <v>25</v>
      </c>
      <c r="F5" s="20" t="s">
        <v>26</v>
      </c>
      <c r="G5" s="16">
        <v>5.0000000000000001E-3</v>
      </c>
      <c r="H5" s="20" t="s">
        <v>26</v>
      </c>
      <c r="I5" s="20" t="s">
        <v>26</v>
      </c>
      <c r="J5" s="17">
        <v>5.0000000000000001E-3</v>
      </c>
      <c r="K5" s="20" t="s">
        <v>26</v>
      </c>
    </row>
    <row r="7" spans="1:11">
      <c r="G7" s="7"/>
      <c r="H7" s="2" t="s">
        <v>11</v>
      </c>
      <c r="I7" s="12"/>
      <c r="J7" s="12"/>
      <c r="K7" s="9" t="s">
        <v>12</v>
      </c>
    </row>
    <row r="8" spans="1:11">
      <c r="G8" s="6" t="s">
        <v>13</v>
      </c>
      <c r="H8" s="4">
        <f>SUM(H2:H5)</f>
        <v>157</v>
      </c>
      <c r="I8" s="7"/>
      <c r="J8" s="7"/>
      <c r="K8" s="11">
        <f>SUM(K2:K5)</f>
        <v>20.9</v>
      </c>
    </row>
  </sheetData>
  <sortState ref="A2:H25">
    <sortCondition ref="A1"/>
  </sortState>
  <pageMargins left="0.7" right="0.7" top="0.75" bottom="0.75" header="0.3" footer="0.3"/>
  <pageSetup scale="80" orientation="landscape" horizontalDpi="0" verticalDpi="0" r:id="rId1"/>
  <headerFooter>
    <oddHeader>&amp;C&amp;"-,Bold"Central IRL Basin Management Action Plan (BMAP)
Vero Beach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0.85546875" style="21" bestFit="1" customWidth="1"/>
    <col min="2" max="2" width="8" style="21" bestFit="1" customWidth="1"/>
    <col min="3" max="3" width="11.5703125" style="23" bestFit="1" customWidth="1"/>
    <col min="4" max="4" width="13.7109375" style="22" customWidth="1"/>
    <col min="5" max="5" width="14.7109375" style="22" bestFit="1" customWidth="1"/>
    <col min="6" max="7" width="13.7109375" style="22" customWidth="1"/>
    <col min="8" max="8" width="11.140625" style="21" bestFit="1" customWidth="1"/>
    <col min="9" max="9" width="7.7109375" style="21" bestFit="1" customWidth="1"/>
    <col min="10" max="10" width="7.42578125" style="22" bestFit="1" customWidth="1"/>
    <col min="11" max="11" width="18.85546875" style="22" bestFit="1" customWidth="1"/>
    <col min="12" max="12" width="14.5703125" customWidth="1"/>
    <col min="13" max="13" width="13.5703125" customWidth="1"/>
  </cols>
  <sheetData>
    <row r="1" spans="1:15" ht="30">
      <c r="A1" s="21" t="s">
        <v>36</v>
      </c>
      <c r="B1" s="21" t="s">
        <v>27</v>
      </c>
      <c r="C1" s="23" t="s">
        <v>34</v>
      </c>
      <c r="D1" s="22" t="s">
        <v>29</v>
      </c>
      <c r="E1" s="22" t="s">
        <v>28</v>
      </c>
      <c r="F1" s="22" t="s">
        <v>30</v>
      </c>
      <c r="G1" s="22" t="s">
        <v>31</v>
      </c>
      <c r="H1" s="21" t="s">
        <v>33</v>
      </c>
      <c r="I1" s="21" t="s">
        <v>37</v>
      </c>
      <c r="J1" s="22" t="s">
        <v>38</v>
      </c>
      <c r="K1" s="22" t="s">
        <v>32</v>
      </c>
      <c r="L1" s="25" t="s">
        <v>39</v>
      </c>
      <c r="M1" s="25" t="s">
        <v>40</v>
      </c>
      <c r="N1" s="25" t="s">
        <v>41</v>
      </c>
      <c r="O1" s="25" t="s">
        <v>42</v>
      </c>
    </row>
    <row r="2" spans="1:15">
      <c r="A2" s="21" t="s">
        <v>35</v>
      </c>
      <c r="B2" s="21">
        <v>1200</v>
      </c>
      <c r="C2" s="23">
        <v>2.2914795410000002</v>
      </c>
      <c r="D2" s="22">
        <v>0.38900000000000001</v>
      </c>
      <c r="E2" s="22">
        <v>56.5</v>
      </c>
      <c r="F2" s="22">
        <v>2.23</v>
      </c>
      <c r="G2" s="22">
        <v>0.316</v>
      </c>
      <c r="H2" s="21">
        <v>1</v>
      </c>
      <c r="I2" s="24">
        <f>F2</f>
        <v>2.23</v>
      </c>
      <c r="J2" s="24">
        <f>G2</f>
        <v>0.316</v>
      </c>
      <c r="K2" s="22">
        <v>316689.90000000002</v>
      </c>
      <c r="L2" s="21">
        <f>E2*D2*C2/12</f>
        <v>4.1969402576557089</v>
      </c>
      <c r="M2">
        <f>ROUND(E2*D2*C2*102.79,0)</f>
        <v>5177</v>
      </c>
      <c r="N2">
        <f>ROUND(I2*M2*0.002205,0)</f>
        <v>25</v>
      </c>
      <c r="O2">
        <f>ROUND(J2*M2*0.002205,1)</f>
        <v>3.6</v>
      </c>
    </row>
    <row r="3" spans="1:15">
      <c r="A3" s="21" t="s">
        <v>35</v>
      </c>
      <c r="B3" s="21">
        <v>1200</v>
      </c>
      <c r="C3" s="23">
        <v>1.1299157950000001</v>
      </c>
      <c r="D3" s="22">
        <v>0.30399999999999999</v>
      </c>
      <c r="E3" s="22">
        <v>56.5</v>
      </c>
      <c r="F3" s="22">
        <v>2.23</v>
      </c>
      <c r="G3" s="22">
        <v>0.316</v>
      </c>
      <c r="H3" s="21">
        <v>1</v>
      </c>
      <c r="I3" s="24">
        <f t="shared" ref="I3:I8" si="0">F3</f>
        <v>2.23</v>
      </c>
      <c r="J3" s="24">
        <f t="shared" ref="J3:J8" si="1">G3</f>
        <v>0.316</v>
      </c>
      <c r="K3" s="22">
        <v>22953.200000000001</v>
      </c>
      <c r="L3" s="21">
        <f t="shared" ref="L3:L8" si="2">E3*D3*C3/12</f>
        <v>1.6172861412433333</v>
      </c>
      <c r="M3">
        <f t="shared" ref="M3:M8" si="3">ROUND(E3*D3*C3*102.79,0)</f>
        <v>1995</v>
      </c>
      <c r="N3">
        <f t="shared" ref="N3:N8" si="4">ROUND(I3*M3*0.002205,0)</f>
        <v>10</v>
      </c>
      <c r="O3">
        <f t="shared" ref="O3:O8" si="5">ROUND(J3*M3*0.002205,1)</f>
        <v>1.4</v>
      </c>
    </row>
    <row r="4" spans="1:15">
      <c r="A4" s="21" t="s">
        <v>35</v>
      </c>
      <c r="B4" s="21">
        <v>1200</v>
      </c>
      <c r="C4" s="23">
        <v>5.6217735999999997E-2</v>
      </c>
      <c r="D4" s="22">
        <v>0.30399999999999999</v>
      </c>
      <c r="E4" s="22">
        <v>56.5</v>
      </c>
      <c r="F4" s="22">
        <v>2.23</v>
      </c>
      <c r="G4" s="22">
        <v>0.316</v>
      </c>
      <c r="H4" s="21">
        <v>1</v>
      </c>
      <c r="I4" s="24">
        <f t="shared" si="0"/>
        <v>2.23</v>
      </c>
      <c r="J4" s="24">
        <f t="shared" si="1"/>
        <v>0.316</v>
      </c>
      <c r="K4" s="22">
        <v>4361.5</v>
      </c>
      <c r="L4" s="21">
        <f t="shared" si="2"/>
        <v>8.0466319461333327E-2</v>
      </c>
      <c r="M4">
        <f t="shared" si="3"/>
        <v>99</v>
      </c>
      <c r="N4">
        <f t="shared" si="4"/>
        <v>0</v>
      </c>
      <c r="O4">
        <f t="shared" si="5"/>
        <v>0.1</v>
      </c>
    </row>
    <row r="5" spans="1:15">
      <c r="A5" s="21" t="s">
        <v>35</v>
      </c>
      <c r="B5" s="21">
        <v>4200</v>
      </c>
      <c r="C5" s="23">
        <v>0.70020633499999996</v>
      </c>
      <c r="D5" s="22">
        <v>0.41299999999999998</v>
      </c>
      <c r="E5" s="22">
        <v>56.5</v>
      </c>
      <c r="F5" s="22">
        <v>0.7</v>
      </c>
      <c r="G5" s="22">
        <v>0.09</v>
      </c>
      <c r="H5" s="21">
        <v>1</v>
      </c>
      <c r="I5" s="24">
        <f t="shared" si="0"/>
        <v>0.7</v>
      </c>
      <c r="J5" s="24">
        <f t="shared" si="1"/>
        <v>0.09</v>
      </c>
      <c r="K5" s="22">
        <v>1530</v>
      </c>
      <c r="L5" s="21">
        <f t="shared" si="2"/>
        <v>1.3615803936714581</v>
      </c>
      <c r="M5">
        <f t="shared" si="3"/>
        <v>1679</v>
      </c>
      <c r="N5">
        <f t="shared" si="4"/>
        <v>3</v>
      </c>
      <c r="O5">
        <f t="shared" si="5"/>
        <v>0.3</v>
      </c>
    </row>
    <row r="6" spans="1:15">
      <c r="A6" s="21" t="s">
        <v>35</v>
      </c>
      <c r="B6" s="21">
        <v>4200</v>
      </c>
      <c r="C6" s="23">
        <v>2.274872727</v>
      </c>
      <c r="D6" s="22">
        <v>0.309</v>
      </c>
      <c r="E6" s="22">
        <v>56.5</v>
      </c>
      <c r="F6" s="22">
        <v>0.7</v>
      </c>
      <c r="G6" s="22">
        <v>0.09</v>
      </c>
      <c r="H6" s="21">
        <v>1</v>
      </c>
      <c r="I6" s="24">
        <f t="shared" si="0"/>
        <v>0.7</v>
      </c>
      <c r="J6" s="24">
        <f t="shared" si="1"/>
        <v>0.09</v>
      </c>
      <c r="K6" s="22">
        <v>8591</v>
      </c>
      <c r="L6" s="21">
        <f t="shared" si="2"/>
        <v>3.3096554586941251</v>
      </c>
      <c r="M6">
        <f t="shared" si="3"/>
        <v>4082</v>
      </c>
      <c r="N6">
        <f t="shared" si="4"/>
        <v>6</v>
      </c>
      <c r="O6">
        <f t="shared" si="5"/>
        <v>0.8</v>
      </c>
    </row>
    <row r="7" spans="1:15">
      <c r="A7" s="21" t="s">
        <v>35</v>
      </c>
      <c r="B7" s="21">
        <v>1860</v>
      </c>
      <c r="C7" s="23">
        <v>3.7066067000000001E-2</v>
      </c>
      <c r="D7" s="22">
        <v>0.183</v>
      </c>
      <c r="E7" s="22">
        <v>56.5</v>
      </c>
      <c r="F7" s="22">
        <v>1.58</v>
      </c>
      <c r="G7" s="22">
        <v>0.1</v>
      </c>
      <c r="H7" s="21">
        <v>1</v>
      </c>
      <c r="I7" s="24">
        <f t="shared" si="0"/>
        <v>1.58</v>
      </c>
      <c r="J7" s="24">
        <f t="shared" si="1"/>
        <v>0.1</v>
      </c>
      <c r="K7" s="22">
        <v>239.6</v>
      </c>
      <c r="L7" s="21">
        <f t="shared" si="2"/>
        <v>3.1937049978874997E-2</v>
      </c>
      <c r="M7">
        <f t="shared" si="3"/>
        <v>39</v>
      </c>
      <c r="N7">
        <f t="shared" si="4"/>
        <v>0</v>
      </c>
      <c r="O7">
        <f t="shared" si="5"/>
        <v>0</v>
      </c>
    </row>
    <row r="8" spans="1:15">
      <c r="A8" s="21" t="s">
        <v>35</v>
      </c>
      <c r="B8" s="21">
        <v>4200</v>
      </c>
      <c r="C8" s="23">
        <v>0.18741827799999999</v>
      </c>
      <c r="D8" s="22">
        <v>0.41299999999999998</v>
      </c>
      <c r="E8" s="22">
        <v>56.5</v>
      </c>
      <c r="F8" s="22">
        <v>0.7</v>
      </c>
      <c r="G8" s="22">
        <v>0.09</v>
      </c>
      <c r="H8" s="21">
        <v>1</v>
      </c>
      <c r="I8" s="24">
        <f t="shared" si="0"/>
        <v>0.7</v>
      </c>
      <c r="J8" s="24">
        <f t="shared" si="1"/>
        <v>0.09</v>
      </c>
      <c r="K8" s="22">
        <v>6177.9</v>
      </c>
      <c r="L8" s="21">
        <f t="shared" si="2"/>
        <v>0.36444265066591663</v>
      </c>
      <c r="M8">
        <f t="shared" si="3"/>
        <v>450</v>
      </c>
      <c r="N8">
        <f t="shared" si="4"/>
        <v>1</v>
      </c>
      <c r="O8">
        <f t="shared" si="5"/>
        <v>0.1</v>
      </c>
    </row>
    <row r="9" spans="1:15">
      <c r="C9" s="23">
        <f>SUM(C2:C8)</f>
        <v>6.6771764789999999</v>
      </c>
      <c r="N9">
        <f>SUM(N2:N8)</f>
        <v>45</v>
      </c>
      <c r="O9">
        <f>SUM(O2:O8)</f>
        <v>6.2999999999999989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L1" sqref="L1:O2"/>
    </sheetView>
  </sheetViews>
  <sheetFormatPr defaultRowHeight="15"/>
  <cols>
    <col min="1" max="1" width="10.85546875" style="21" bestFit="1" customWidth="1"/>
    <col min="2" max="2" width="8" style="21" bestFit="1" customWidth="1"/>
    <col min="3" max="3" width="12.5703125" style="23" bestFit="1" customWidth="1"/>
    <col min="4" max="4" width="13.7109375" style="22" customWidth="1"/>
    <col min="5" max="5" width="14.7109375" style="22" bestFit="1" customWidth="1"/>
    <col min="6" max="7" width="13.7109375" style="22" customWidth="1"/>
    <col min="8" max="8" width="11.140625" style="21" bestFit="1" customWidth="1"/>
    <col min="9" max="10" width="11.140625" style="21" customWidth="1"/>
    <col min="11" max="11" width="17.85546875" style="22" bestFit="1" customWidth="1"/>
    <col min="12" max="12" width="13.85546875" customWidth="1"/>
    <col min="13" max="13" width="12.5703125" style="23" bestFit="1" customWidth="1"/>
  </cols>
  <sheetData>
    <row r="1" spans="1:15" ht="30">
      <c r="A1" s="21" t="s">
        <v>36</v>
      </c>
      <c r="B1" s="21" t="s">
        <v>27</v>
      </c>
      <c r="C1" s="23" t="s">
        <v>34</v>
      </c>
      <c r="D1" s="22" t="s">
        <v>29</v>
      </c>
      <c r="E1" s="22" t="s">
        <v>28</v>
      </c>
      <c r="F1" s="22" t="s">
        <v>30</v>
      </c>
      <c r="G1" s="22" t="s">
        <v>31</v>
      </c>
      <c r="H1" s="21" t="s">
        <v>33</v>
      </c>
      <c r="I1" s="21" t="s">
        <v>37</v>
      </c>
      <c r="J1" s="21" t="s">
        <v>38</v>
      </c>
      <c r="K1" s="22" t="s">
        <v>32</v>
      </c>
      <c r="L1" s="25" t="s">
        <v>39</v>
      </c>
      <c r="M1" s="25" t="s">
        <v>40</v>
      </c>
      <c r="N1" s="25" t="s">
        <v>41</v>
      </c>
      <c r="O1" s="25" t="s">
        <v>42</v>
      </c>
    </row>
    <row r="2" spans="1:15">
      <c r="A2" s="21" t="s">
        <v>35</v>
      </c>
      <c r="B2" s="21">
        <v>1200</v>
      </c>
      <c r="C2" s="23">
        <v>53.763324425999997</v>
      </c>
      <c r="D2" s="22">
        <v>0.30399999999999999</v>
      </c>
      <c r="E2" s="22">
        <v>56.5</v>
      </c>
      <c r="F2" s="22">
        <v>2.23</v>
      </c>
      <c r="G2" s="22">
        <v>0.316</v>
      </c>
      <c r="H2" s="21">
        <v>1</v>
      </c>
      <c r="I2" s="30">
        <f>F2</f>
        <v>2.23</v>
      </c>
      <c r="J2" s="30">
        <f>G2</f>
        <v>0.316</v>
      </c>
      <c r="K2" s="22">
        <v>77929.5</v>
      </c>
      <c r="L2" s="21">
        <f>E2*D2*C2/12</f>
        <v>76.953238361747992</v>
      </c>
      <c r="M2">
        <f>ROUND(E2*D2*C2*102.79,0)</f>
        <v>94920</v>
      </c>
      <c r="N2">
        <f>ROUND(I2*M2*0.002205,0)</f>
        <v>467</v>
      </c>
      <c r="O2">
        <f>ROUND(J2*M2*0.002205,1)</f>
        <v>66.099999999999994</v>
      </c>
    </row>
    <row r="3" spans="1:15">
      <c r="A3" s="21" t="s">
        <v>35</v>
      </c>
      <c r="B3" s="21">
        <v>1400</v>
      </c>
      <c r="C3" s="23">
        <v>1.350915479</v>
      </c>
      <c r="D3" s="22">
        <v>0.89</v>
      </c>
      <c r="E3" s="22">
        <v>56.5</v>
      </c>
      <c r="F3" s="22">
        <v>1.93</v>
      </c>
      <c r="G3" s="22">
        <v>0.497</v>
      </c>
      <c r="H3" s="21">
        <v>1</v>
      </c>
      <c r="I3" s="30">
        <f t="shared" ref="I3:I16" si="0">F3</f>
        <v>1.93</v>
      </c>
      <c r="J3" s="30">
        <f t="shared" ref="J3:J16" si="1">G3</f>
        <v>0.497</v>
      </c>
      <c r="K3" s="22">
        <v>51963.4</v>
      </c>
      <c r="L3" s="21">
        <f t="shared" ref="L3:L20" si="2">E3*D3*C3/12</f>
        <v>5.6608987384595837</v>
      </c>
      <c r="M3">
        <f t="shared" ref="M3:M20" si="3">ROUND(E3*D3*C3*102.79,0)</f>
        <v>6983</v>
      </c>
      <c r="N3">
        <f t="shared" ref="N3:N20" si="4">ROUND(I3*M3*0.002205,0)</f>
        <v>30</v>
      </c>
      <c r="O3">
        <f t="shared" ref="O3:O20" si="5">ROUND(J3*M3*0.002205,1)</f>
        <v>7.7</v>
      </c>
    </row>
    <row r="4" spans="1:15">
      <c r="A4" s="21" t="s">
        <v>35</v>
      </c>
      <c r="B4" s="21">
        <v>1800</v>
      </c>
      <c r="C4" s="23">
        <v>5.8694598080000002</v>
      </c>
      <c r="D4" s="22">
        <v>0.183</v>
      </c>
      <c r="E4" s="22">
        <v>56.5</v>
      </c>
      <c r="F4" s="22">
        <v>1.25</v>
      </c>
      <c r="G4" s="22">
        <v>7.5999999999999998E-2</v>
      </c>
      <c r="H4" s="21">
        <v>1</v>
      </c>
      <c r="I4" s="30">
        <f t="shared" si="0"/>
        <v>1.25</v>
      </c>
      <c r="J4" s="30">
        <f t="shared" si="1"/>
        <v>7.5999999999999998E-2</v>
      </c>
      <c r="K4" s="22">
        <v>5312.8</v>
      </c>
      <c r="L4" s="21">
        <f t="shared" si="2"/>
        <v>5.0572733070679998</v>
      </c>
      <c r="M4">
        <f t="shared" si="3"/>
        <v>6238</v>
      </c>
      <c r="N4">
        <f t="shared" si="4"/>
        <v>17</v>
      </c>
      <c r="O4">
        <f t="shared" si="5"/>
        <v>1</v>
      </c>
    </row>
    <row r="5" spans="1:15">
      <c r="A5" s="21" t="s">
        <v>35</v>
      </c>
      <c r="B5" s="21">
        <v>1200</v>
      </c>
      <c r="C5" s="23">
        <v>0.20641873299999999</v>
      </c>
      <c r="D5" s="22">
        <v>0.30399999999999999</v>
      </c>
      <c r="E5" s="22">
        <v>56.5</v>
      </c>
      <c r="F5" s="22">
        <v>2.23</v>
      </c>
      <c r="G5" s="22">
        <v>0.316</v>
      </c>
      <c r="H5" s="21">
        <v>1</v>
      </c>
      <c r="I5" s="30">
        <f t="shared" si="0"/>
        <v>2.23</v>
      </c>
      <c r="J5" s="30">
        <f t="shared" si="1"/>
        <v>0.316</v>
      </c>
      <c r="K5" s="22">
        <v>52061.9</v>
      </c>
      <c r="L5" s="21">
        <f t="shared" si="2"/>
        <v>0.29545401316733327</v>
      </c>
      <c r="M5">
        <f t="shared" si="3"/>
        <v>364</v>
      </c>
      <c r="N5">
        <f t="shared" si="4"/>
        <v>2</v>
      </c>
      <c r="O5">
        <f t="shared" si="5"/>
        <v>0.3</v>
      </c>
    </row>
    <row r="6" spans="1:15">
      <c r="A6" s="21" t="s">
        <v>35</v>
      </c>
      <c r="B6" s="21">
        <v>1800</v>
      </c>
      <c r="C6" s="23">
        <v>0.15739542200000001</v>
      </c>
      <c r="D6" s="22">
        <v>0.16900000000000001</v>
      </c>
      <c r="E6" s="22">
        <v>56.5</v>
      </c>
      <c r="F6" s="22">
        <v>1.25</v>
      </c>
      <c r="G6" s="22">
        <v>7.5999999999999998E-2</v>
      </c>
      <c r="H6" s="21">
        <v>1</v>
      </c>
      <c r="I6" s="30">
        <f t="shared" si="0"/>
        <v>1.25</v>
      </c>
      <c r="J6" s="30">
        <f t="shared" si="1"/>
        <v>7.5999999999999998E-2</v>
      </c>
      <c r="K6" s="22">
        <v>100.6</v>
      </c>
      <c r="L6" s="21">
        <f t="shared" si="2"/>
        <v>0.12524084891391668</v>
      </c>
      <c r="M6">
        <f t="shared" si="3"/>
        <v>154</v>
      </c>
      <c r="N6">
        <f t="shared" si="4"/>
        <v>0</v>
      </c>
      <c r="O6">
        <f t="shared" si="5"/>
        <v>0</v>
      </c>
    </row>
    <row r="7" spans="1:15">
      <c r="A7" s="21" t="s">
        <v>35</v>
      </c>
      <c r="B7" s="21">
        <v>1800</v>
      </c>
      <c r="C7" s="23">
        <v>0.20425099999999999</v>
      </c>
      <c r="D7" s="22">
        <v>0.183</v>
      </c>
      <c r="E7" s="22">
        <v>56.5</v>
      </c>
      <c r="F7" s="22">
        <v>1.25</v>
      </c>
      <c r="G7" s="22">
        <v>7.5999999999999998E-2</v>
      </c>
      <c r="H7" s="21">
        <v>1</v>
      </c>
      <c r="I7" s="30">
        <f t="shared" si="0"/>
        <v>1.25</v>
      </c>
      <c r="J7" s="30">
        <f t="shared" si="1"/>
        <v>7.5999999999999998E-2</v>
      </c>
      <c r="K7" s="22">
        <v>140.80000000000001</v>
      </c>
      <c r="L7" s="21">
        <f t="shared" si="2"/>
        <v>0.17598776787499995</v>
      </c>
      <c r="M7">
        <f t="shared" si="3"/>
        <v>217</v>
      </c>
      <c r="N7">
        <f t="shared" si="4"/>
        <v>1</v>
      </c>
      <c r="O7">
        <f t="shared" si="5"/>
        <v>0</v>
      </c>
    </row>
    <row r="8" spans="1:15">
      <c r="A8" s="21" t="s">
        <v>35</v>
      </c>
      <c r="B8" s="21">
        <v>1700</v>
      </c>
      <c r="C8" s="23">
        <v>0.42885266599999999</v>
      </c>
      <c r="D8" s="22">
        <v>0.74099999999999999</v>
      </c>
      <c r="E8" s="22">
        <v>56.5</v>
      </c>
      <c r="F8" s="22">
        <v>1.8</v>
      </c>
      <c r="G8" s="22">
        <v>0.47799999999999998</v>
      </c>
      <c r="H8" s="21">
        <v>1</v>
      </c>
      <c r="I8" s="30">
        <f t="shared" si="0"/>
        <v>1.8</v>
      </c>
      <c r="J8" s="30">
        <f t="shared" si="1"/>
        <v>0.47799999999999998</v>
      </c>
      <c r="K8" s="22">
        <v>1196.9000000000001</v>
      </c>
      <c r="L8" s="21">
        <f t="shared" si="2"/>
        <v>1.49621334509075</v>
      </c>
      <c r="M8">
        <f t="shared" si="3"/>
        <v>1846</v>
      </c>
      <c r="N8">
        <f t="shared" si="4"/>
        <v>7</v>
      </c>
      <c r="O8">
        <f t="shared" si="5"/>
        <v>1.9</v>
      </c>
    </row>
    <row r="9" spans="1:15">
      <c r="A9" s="21" t="s">
        <v>35</v>
      </c>
      <c r="B9" s="21">
        <v>1700</v>
      </c>
      <c r="C9" s="23">
        <v>1.6940920310000001</v>
      </c>
      <c r="D9" s="22">
        <v>0.77</v>
      </c>
      <c r="E9" s="22">
        <v>56.5</v>
      </c>
      <c r="F9" s="22">
        <v>1.8</v>
      </c>
      <c r="G9" s="22">
        <v>0.47799999999999998</v>
      </c>
      <c r="H9" s="21">
        <v>1</v>
      </c>
      <c r="I9" s="30">
        <f t="shared" si="0"/>
        <v>1.8</v>
      </c>
      <c r="J9" s="30">
        <f t="shared" si="1"/>
        <v>0.47799999999999998</v>
      </c>
      <c r="K9" s="22">
        <v>4916</v>
      </c>
      <c r="L9" s="21">
        <f t="shared" si="2"/>
        <v>6.1417894840545841</v>
      </c>
      <c r="M9">
        <f t="shared" si="3"/>
        <v>7576</v>
      </c>
      <c r="N9">
        <f t="shared" si="4"/>
        <v>30</v>
      </c>
      <c r="O9">
        <f t="shared" si="5"/>
        <v>8</v>
      </c>
    </row>
    <row r="10" spans="1:15">
      <c r="A10" s="21" t="s">
        <v>35</v>
      </c>
      <c r="B10" s="21">
        <v>1200</v>
      </c>
      <c r="C10" s="23">
        <v>0.16539384600000001</v>
      </c>
      <c r="D10" s="22">
        <v>0.34699999999999998</v>
      </c>
      <c r="E10" s="22">
        <v>56.5</v>
      </c>
      <c r="F10" s="22">
        <v>2.23</v>
      </c>
      <c r="G10" s="22">
        <v>0.316</v>
      </c>
      <c r="H10" s="21">
        <v>1</v>
      </c>
      <c r="I10" s="30">
        <f t="shared" si="0"/>
        <v>2.23</v>
      </c>
      <c r="J10" s="30">
        <f t="shared" si="1"/>
        <v>0.316</v>
      </c>
      <c r="K10" s="22">
        <v>216.2</v>
      </c>
      <c r="L10" s="21">
        <f t="shared" si="2"/>
        <v>0.27021908731275002</v>
      </c>
      <c r="M10">
        <f t="shared" si="3"/>
        <v>333</v>
      </c>
      <c r="N10">
        <f t="shared" si="4"/>
        <v>2</v>
      </c>
      <c r="O10">
        <f t="shared" si="5"/>
        <v>0.2</v>
      </c>
    </row>
    <row r="11" spans="1:15">
      <c r="A11" s="21" t="s">
        <v>35</v>
      </c>
      <c r="B11" s="21">
        <v>1300</v>
      </c>
      <c r="C11" s="23">
        <v>0.45469503300000003</v>
      </c>
      <c r="D11" s="22">
        <v>0.66200000000000003</v>
      </c>
      <c r="E11" s="22">
        <v>56.5</v>
      </c>
      <c r="F11" s="22">
        <v>2.1</v>
      </c>
      <c r="G11" s="22">
        <v>0.51600000000000001</v>
      </c>
      <c r="H11" s="21">
        <v>1</v>
      </c>
      <c r="I11" s="30">
        <f t="shared" si="0"/>
        <v>2.1</v>
      </c>
      <c r="J11" s="30">
        <f t="shared" si="1"/>
        <v>0.51600000000000001</v>
      </c>
      <c r="K11" s="22">
        <v>5333.3</v>
      </c>
      <c r="L11" s="21">
        <f t="shared" si="2"/>
        <v>1.4172465266082499</v>
      </c>
      <c r="M11">
        <f t="shared" si="3"/>
        <v>1748</v>
      </c>
      <c r="N11">
        <f t="shared" si="4"/>
        <v>8</v>
      </c>
      <c r="O11">
        <f t="shared" si="5"/>
        <v>2</v>
      </c>
    </row>
    <row r="12" spans="1:15">
      <c r="A12" s="21" t="s">
        <v>35</v>
      </c>
      <c r="B12" s="21">
        <v>1400</v>
      </c>
      <c r="C12" s="23">
        <v>1.6534241409999999</v>
      </c>
      <c r="D12" s="22">
        <v>0.88700000000000001</v>
      </c>
      <c r="E12" s="22">
        <v>56.5</v>
      </c>
      <c r="F12" s="22">
        <v>1.93</v>
      </c>
      <c r="G12" s="22">
        <v>0.497</v>
      </c>
      <c r="H12" s="21">
        <v>1</v>
      </c>
      <c r="I12" s="30">
        <f t="shared" si="0"/>
        <v>1.93</v>
      </c>
      <c r="J12" s="30">
        <f t="shared" si="1"/>
        <v>0.497</v>
      </c>
      <c r="K12" s="22">
        <v>5527</v>
      </c>
      <c r="L12" s="21">
        <f t="shared" si="2"/>
        <v>6.9051814615237914</v>
      </c>
      <c r="M12">
        <f t="shared" si="3"/>
        <v>8517</v>
      </c>
      <c r="N12">
        <f t="shared" si="4"/>
        <v>36</v>
      </c>
      <c r="O12">
        <f t="shared" si="5"/>
        <v>9.3000000000000007</v>
      </c>
    </row>
    <row r="13" spans="1:15">
      <c r="A13" s="21" t="s">
        <v>35</v>
      </c>
      <c r="B13" s="21">
        <v>1400</v>
      </c>
      <c r="C13" s="23">
        <v>7.2523005000000001E-2</v>
      </c>
      <c r="D13" s="22">
        <v>0.89</v>
      </c>
      <c r="E13" s="22">
        <v>56.5</v>
      </c>
      <c r="F13" s="22">
        <v>1.93</v>
      </c>
      <c r="G13" s="22">
        <v>0.497</v>
      </c>
      <c r="H13" s="21">
        <v>1</v>
      </c>
      <c r="I13" s="30">
        <f t="shared" si="0"/>
        <v>1.93</v>
      </c>
      <c r="J13" s="30">
        <f t="shared" si="1"/>
        <v>0.497</v>
      </c>
      <c r="K13" s="22">
        <v>243.1</v>
      </c>
      <c r="L13" s="21">
        <f t="shared" si="2"/>
        <v>0.30390160886875001</v>
      </c>
      <c r="M13">
        <f t="shared" si="3"/>
        <v>375</v>
      </c>
      <c r="N13">
        <f t="shared" si="4"/>
        <v>2</v>
      </c>
      <c r="O13">
        <f t="shared" si="5"/>
        <v>0.4</v>
      </c>
    </row>
    <row r="14" spans="1:15">
      <c r="A14" s="21" t="s">
        <v>35</v>
      </c>
      <c r="B14" s="21">
        <v>1300</v>
      </c>
      <c r="C14" s="23">
        <v>3.1136524909999999</v>
      </c>
      <c r="D14" s="22">
        <v>0.67700000000000005</v>
      </c>
      <c r="E14" s="22">
        <v>56.5</v>
      </c>
      <c r="F14" s="22">
        <v>2.1</v>
      </c>
      <c r="G14" s="22">
        <v>0.51600000000000001</v>
      </c>
      <c r="H14" s="21">
        <v>1</v>
      </c>
      <c r="I14" s="30">
        <f t="shared" si="0"/>
        <v>2.1</v>
      </c>
      <c r="J14" s="30">
        <f t="shared" si="1"/>
        <v>0.51600000000000001</v>
      </c>
      <c r="K14" s="22">
        <v>16040.1</v>
      </c>
      <c r="L14" s="21">
        <f t="shared" si="2"/>
        <v>9.9248970505829579</v>
      </c>
      <c r="M14">
        <f t="shared" si="3"/>
        <v>12242</v>
      </c>
      <c r="N14">
        <f t="shared" si="4"/>
        <v>57</v>
      </c>
      <c r="O14">
        <f t="shared" si="5"/>
        <v>13.9</v>
      </c>
    </row>
    <row r="15" spans="1:15">
      <c r="A15" s="21" t="s">
        <v>35</v>
      </c>
      <c r="B15" s="21">
        <v>1300</v>
      </c>
      <c r="C15" s="23">
        <v>1.1973239E-2</v>
      </c>
      <c r="D15" s="22">
        <v>0.66200000000000003</v>
      </c>
      <c r="E15" s="22">
        <v>56.5</v>
      </c>
      <c r="F15" s="22">
        <v>2.1</v>
      </c>
      <c r="G15" s="22">
        <v>0.51600000000000001</v>
      </c>
      <c r="H15" s="21">
        <v>1</v>
      </c>
      <c r="I15" s="30">
        <f t="shared" si="0"/>
        <v>2.1</v>
      </c>
      <c r="J15" s="30">
        <f t="shared" si="1"/>
        <v>0.51600000000000001</v>
      </c>
      <c r="K15" s="22">
        <v>29.9</v>
      </c>
      <c r="L15" s="21">
        <f t="shared" si="2"/>
        <v>3.7319588193083335E-2</v>
      </c>
      <c r="M15">
        <f t="shared" si="3"/>
        <v>46</v>
      </c>
      <c r="N15">
        <f t="shared" si="4"/>
        <v>0</v>
      </c>
      <c r="O15">
        <f t="shared" si="5"/>
        <v>0.1</v>
      </c>
    </row>
    <row r="16" spans="1:15">
      <c r="A16" s="21" t="s">
        <v>35</v>
      </c>
      <c r="B16" s="21">
        <v>1400</v>
      </c>
      <c r="C16" s="23">
        <v>0.17988601100000001</v>
      </c>
      <c r="D16" s="22">
        <v>0.89</v>
      </c>
      <c r="E16" s="22">
        <v>56.5</v>
      </c>
      <c r="F16" s="22">
        <v>1.93</v>
      </c>
      <c r="G16" s="22">
        <v>0.497</v>
      </c>
      <c r="H16" s="21">
        <v>1</v>
      </c>
      <c r="I16" s="30">
        <f t="shared" si="0"/>
        <v>1.93</v>
      </c>
      <c r="J16" s="30">
        <f t="shared" si="1"/>
        <v>0.497</v>
      </c>
      <c r="K16" s="22">
        <v>615.20000000000005</v>
      </c>
      <c r="L16" s="21">
        <f t="shared" si="2"/>
        <v>0.75379733859458342</v>
      </c>
      <c r="M16">
        <f t="shared" si="3"/>
        <v>930</v>
      </c>
      <c r="N16">
        <f t="shared" si="4"/>
        <v>4</v>
      </c>
      <c r="O16">
        <f t="shared" si="5"/>
        <v>1</v>
      </c>
    </row>
    <row r="17" spans="1:15">
      <c r="A17" s="21" t="s">
        <v>35</v>
      </c>
      <c r="B17" s="21">
        <v>1200</v>
      </c>
      <c r="C17" s="23">
        <v>0.35543444400000002</v>
      </c>
      <c r="D17" s="22">
        <v>0.30399999999999999</v>
      </c>
      <c r="E17" s="22">
        <v>56.5</v>
      </c>
      <c r="F17" s="22">
        <v>2.23</v>
      </c>
      <c r="G17" s="22">
        <v>0.316</v>
      </c>
      <c r="H17" s="21">
        <v>0</v>
      </c>
      <c r="I17" s="30">
        <f>F17*0.7</f>
        <v>1.5609999999999999</v>
      </c>
      <c r="J17" s="30">
        <f>G17*0.5</f>
        <v>0.158</v>
      </c>
      <c r="K17" s="22">
        <v>417.7</v>
      </c>
      <c r="L17" s="21">
        <f t="shared" si="2"/>
        <v>0.50874516751199994</v>
      </c>
      <c r="M17">
        <f t="shared" si="3"/>
        <v>628</v>
      </c>
      <c r="N17">
        <f t="shared" si="4"/>
        <v>2</v>
      </c>
      <c r="O17">
        <f t="shared" si="5"/>
        <v>0.2</v>
      </c>
    </row>
    <row r="18" spans="1:15">
      <c r="A18" s="21" t="s">
        <v>35</v>
      </c>
      <c r="B18" s="21">
        <v>1400</v>
      </c>
      <c r="C18" s="23">
        <v>2.4056535E-2</v>
      </c>
      <c r="D18" s="22">
        <v>0.89</v>
      </c>
      <c r="E18" s="22">
        <v>56.5</v>
      </c>
      <c r="F18" s="22">
        <v>1.93</v>
      </c>
      <c r="G18" s="22">
        <v>0.497</v>
      </c>
      <c r="H18" s="21">
        <v>0</v>
      </c>
      <c r="I18" s="30">
        <f t="shared" ref="I18:I20" si="6">F18*0.7</f>
        <v>1.351</v>
      </c>
      <c r="J18" s="30">
        <f t="shared" ref="J18:J20" si="7">G18*0.5</f>
        <v>0.2485</v>
      </c>
      <c r="K18" s="22">
        <v>113.5</v>
      </c>
      <c r="L18" s="21">
        <f t="shared" si="2"/>
        <v>0.10080690520625001</v>
      </c>
      <c r="M18">
        <f t="shared" si="3"/>
        <v>124</v>
      </c>
      <c r="N18">
        <f t="shared" si="4"/>
        <v>0</v>
      </c>
      <c r="O18">
        <f t="shared" si="5"/>
        <v>0.1</v>
      </c>
    </row>
    <row r="19" spans="1:15">
      <c r="A19" s="21" t="s">
        <v>35</v>
      </c>
      <c r="B19" s="21">
        <v>1700</v>
      </c>
      <c r="C19" s="23">
        <v>3.2391310000000001E-3</v>
      </c>
      <c r="D19" s="22">
        <v>0.74099999999999999</v>
      </c>
      <c r="E19" s="22">
        <v>56.5</v>
      </c>
      <c r="F19" s="22">
        <v>1.8</v>
      </c>
      <c r="G19" s="22">
        <v>0.47799999999999998</v>
      </c>
      <c r="H19" s="21">
        <v>0</v>
      </c>
      <c r="I19" s="30">
        <f t="shared" si="6"/>
        <v>1.26</v>
      </c>
      <c r="J19" s="30">
        <f t="shared" si="7"/>
        <v>0.23899999999999999</v>
      </c>
      <c r="K19" s="22">
        <v>9</v>
      </c>
      <c r="L19" s="21">
        <f t="shared" si="2"/>
        <v>1.1300923167625002E-2</v>
      </c>
      <c r="M19">
        <f t="shared" si="3"/>
        <v>14</v>
      </c>
      <c r="N19">
        <f t="shared" si="4"/>
        <v>0</v>
      </c>
      <c r="O19">
        <f t="shared" si="5"/>
        <v>0</v>
      </c>
    </row>
    <row r="20" spans="1:15">
      <c r="A20" s="21" t="s">
        <v>35</v>
      </c>
      <c r="B20" s="21">
        <v>1700</v>
      </c>
      <c r="C20" s="23">
        <v>0.16121416599999999</v>
      </c>
      <c r="D20" s="22">
        <v>0.77</v>
      </c>
      <c r="E20" s="22">
        <v>56.5</v>
      </c>
      <c r="F20" s="22">
        <v>1.8</v>
      </c>
      <c r="G20" s="22">
        <v>0.47799999999999998</v>
      </c>
      <c r="H20" s="21">
        <v>0</v>
      </c>
      <c r="I20" s="30">
        <f t="shared" si="6"/>
        <v>1.26</v>
      </c>
      <c r="J20" s="30">
        <f t="shared" si="7"/>
        <v>0.23899999999999999</v>
      </c>
      <c r="K20" s="22">
        <v>467.5</v>
      </c>
      <c r="L20" s="21">
        <f t="shared" si="2"/>
        <v>0.58446852431916663</v>
      </c>
      <c r="M20">
        <f t="shared" si="3"/>
        <v>721</v>
      </c>
      <c r="N20">
        <f t="shared" si="4"/>
        <v>2</v>
      </c>
      <c r="O20">
        <f t="shared" si="5"/>
        <v>0.4</v>
      </c>
    </row>
    <row r="21" spans="1:15">
      <c r="C21" s="23">
        <f>SUM(C2:C20)</f>
        <v>69.87020160699997</v>
      </c>
      <c r="N21">
        <f>SUM(N2:N20)</f>
        <v>667</v>
      </c>
      <c r="O21">
        <f>SUM(O2:O20)</f>
        <v>112.60000000000001</v>
      </c>
    </row>
  </sheetData>
  <sortState ref="A2:I21">
    <sortCondition descending="1"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N2" sqref="N2:N6"/>
    </sheetView>
  </sheetViews>
  <sheetFormatPr defaultRowHeight="15"/>
  <cols>
    <col min="1" max="1" width="10.85546875" style="21" bestFit="1" customWidth="1"/>
    <col min="2" max="2" width="8" style="21" bestFit="1" customWidth="1"/>
    <col min="3" max="3" width="11.5703125" style="23" bestFit="1" customWidth="1"/>
    <col min="4" max="4" width="13.7109375" style="22" customWidth="1"/>
    <col min="5" max="5" width="14.7109375" style="22" bestFit="1" customWidth="1"/>
    <col min="6" max="7" width="13.7109375" style="22" customWidth="1"/>
    <col min="8" max="8" width="11.140625" style="21" bestFit="1" customWidth="1"/>
    <col min="9" max="10" width="13.7109375" style="22" customWidth="1"/>
    <col min="11" max="11" width="18.85546875" style="22" bestFit="1" customWidth="1"/>
    <col min="12" max="12" width="14.28515625" customWidth="1"/>
    <col min="13" max="13" width="14.140625" customWidth="1"/>
  </cols>
  <sheetData>
    <row r="1" spans="1:15" ht="30">
      <c r="A1" s="21" t="s">
        <v>36</v>
      </c>
      <c r="B1" s="21" t="s">
        <v>27</v>
      </c>
      <c r="C1" s="23" t="s">
        <v>34</v>
      </c>
      <c r="D1" s="22" t="s">
        <v>29</v>
      </c>
      <c r="E1" s="22" t="s">
        <v>28</v>
      </c>
      <c r="F1" s="22" t="s">
        <v>30</v>
      </c>
      <c r="G1" s="22" t="s">
        <v>31</v>
      </c>
      <c r="H1" s="21" t="s">
        <v>33</v>
      </c>
      <c r="I1" s="22" t="s">
        <v>37</v>
      </c>
      <c r="J1" s="22" t="s">
        <v>38</v>
      </c>
      <c r="K1" s="22" t="s">
        <v>32</v>
      </c>
      <c r="L1" s="25" t="s">
        <v>39</v>
      </c>
      <c r="M1" s="25" t="s">
        <v>40</v>
      </c>
      <c r="N1" s="25" t="s">
        <v>41</v>
      </c>
      <c r="O1" s="25" t="s">
        <v>42</v>
      </c>
    </row>
    <row r="2" spans="1:15">
      <c r="A2" s="21" t="s">
        <v>35</v>
      </c>
      <c r="B2" s="21">
        <v>1200</v>
      </c>
      <c r="C2" s="23">
        <v>5.8612147869999998</v>
      </c>
      <c r="D2" s="22">
        <v>0.38900000000000001</v>
      </c>
      <c r="E2" s="22">
        <v>56.5</v>
      </c>
      <c r="F2" s="22">
        <v>2.23</v>
      </c>
      <c r="G2" s="22">
        <v>0.316</v>
      </c>
      <c r="H2" s="21">
        <v>1</v>
      </c>
      <c r="I2" s="22">
        <f>F2</f>
        <v>2.23</v>
      </c>
      <c r="J2" s="22">
        <f>G2</f>
        <v>0.316</v>
      </c>
      <c r="K2" s="22">
        <v>316689.90000000002</v>
      </c>
      <c r="L2" s="21">
        <f>E2*D2*C2/12</f>
        <v>10.735059099673292</v>
      </c>
      <c r="M2">
        <f>ROUND(E2*D2*C2*102.79,0)</f>
        <v>13241</v>
      </c>
      <c r="N2">
        <f>ROUND(I2*M2*0.002205,0)</f>
        <v>65</v>
      </c>
      <c r="O2">
        <f>ROUND(J2*M2*0.002205,1)</f>
        <v>9.1999999999999993</v>
      </c>
    </row>
    <row r="3" spans="1:15">
      <c r="A3" s="21" t="s">
        <v>35</v>
      </c>
      <c r="B3" s="21">
        <v>1200</v>
      </c>
      <c r="C3" s="23">
        <v>0.142718385</v>
      </c>
      <c r="D3" s="22">
        <v>0.38900000000000001</v>
      </c>
      <c r="E3" s="22">
        <v>56.5</v>
      </c>
      <c r="F3" s="22">
        <v>2.23</v>
      </c>
      <c r="G3" s="22">
        <v>0.316</v>
      </c>
      <c r="H3" s="21">
        <v>1</v>
      </c>
      <c r="I3" s="22">
        <f t="shared" ref="I3:I5" si="0">F3</f>
        <v>2.23</v>
      </c>
      <c r="J3" s="22">
        <f t="shared" ref="J3:J5" si="1">G3</f>
        <v>0.316</v>
      </c>
      <c r="K3" s="22">
        <v>17994.2</v>
      </c>
      <c r="L3" s="21">
        <f t="shared" ref="L3:L5" si="2">E3*D3*C3/12</f>
        <v>0.261394668726875</v>
      </c>
      <c r="M3">
        <f t="shared" ref="M3:M5" si="3">ROUND(E3*D3*C3*102.79,0)</f>
        <v>322</v>
      </c>
      <c r="N3">
        <f t="shared" ref="N3:N5" si="4">ROUND(I3*M3*0.002205,0)</f>
        <v>2</v>
      </c>
      <c r="O3">
        <f t="shared" ref="O3:O5" si="5">ROUND(J3*M3*0.002205,1)</f>
        <v>0.2</v>
      </c>
    </row>
    <row r="4" spans="1:15">
      <c r="A4" s="21" t="s">
        <v>35</v>
      </c>
      <c r="B4" s="21">
        <v>1200</v>
      </c>
      <c r="C4" s="23">
        <v>3.6024615959999999</v>
      </c>
      <c r="D4" s="22">
        <v>0.38900000000000001</v>
      </c>
      <c r="E4" s="22">
        <v>56.5</v>
      </c>
      <c r="F4" s="22">
        <v>2.23</v>
      </c>
      <c r="G4" s="22">
        <v>0.316</v>
      </c>
      <c r="H4" s="21">
        <v>1</v>
      </c>
      <c r="I4" s="22">
        <f t="shared" si="0"/>
        <v>2.23</v>
      </c>
      <c r="J4" s="22">
        <f t="shared" si="1"/>
        <v>0.316</v>
      </c>
      <c r="K4" s="22">
        <v>316689.90000000002</v>
      </c>
      <c r="L4" s="21">
        <f t="shared" si="2"/>
        <v>6.5980585156405001</v>
      </c>
      <c r="M4">
        <f t="shared" si="3"/>
        <v>8139</v>
      </c>
      <c r="N4">
        <f t="shared" si="4"/>
        <v>40</v>
      </c>
      <c r="O4">
        <f t="shared" si="5"/>
        <v>5.7</v>
      </c>
    </row>
    <row r="5" spans="1:15">
      <c r="A5" s="21" t="s">
        <v>35</v>
      </c>
      <c r="B5" s="21">
        <v>1200</v>
      </c>
      <c r="C5" s="23">
        <v>0.16070933600000001</v>
      </c>
      <c r="D5" s="22">
        <v>0.38900000000000001</v>
      </c>
      <c r="E5" s="22">
        <v>56.5</v>
      </c>
      <c r="F5" s="22">
        <v>2.23</v>
      </c>
      <c r="G5" s="22">
        <v>0.316</v>
      </c>
      <c r="H5" s="21">
        <v>1</v>
      </c>
      <c r="I5" s="22">
        <f t="shared" si="0"/>
        <v>2.23</v>
      </c>
      <c r="J5" s="22">
        <f t="shared" si="1"/>
        <v>0.316</v>
      </c>
      <c r="K5" s="22">
        <v>17994.2</v>
      </c>
      <c r="L5" s="21">
        <f t="shared" si="2"/>
        <v>0.29434584510633338</v>
      </c>
      <c r="M5">
        <f t="shared" si="3"/>
        <v>363</v>
      </c>
      <c r="N5">
        <f t="shared" si="4"/>
        <v>2</v>
      </c>
      <c r="O5">
        <f t="shared" si="5"/>
        <v>0.3</v>
      </c>
    </row>
    <row r="6" spans="1:15">
      <c r="C6" s="23">
        <f>SUM(C2:C5)</f>
        <v>9.7671041039999995</v>
      </c>
      <c r="N6">
        <f>SUM(N2:N5)</f>
        <v>109</v>
      </c>
      <c r="O6">
        <f>SUM(O2:O5)</f>
        <v>15.399999999999999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Date Palm</vt:lpstr>
      <vt:lpstr>10th and 12th Ave</vt:lpstr>
      <vt:lpstr>Greytwig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2011-08-10T20:53:35Z</dcterms:created>
  <dcterms:modified xsi:type="dcterms:W3CDTF">2012-02-20T21:01:18Z</dcterms:modified>
</cp:coreProperties>
</file>