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Tina\Desktop\IRL Credit Workbook\Credit Workbooks\00 Done\"/>
    </mc:Choice>
  </mc:AlternateContent>
  <xr:revisionPtr revIDLastSave="0" documentId="13_ncr:1_{AEB7A436-199B-4568-89F4-E2C1AC07F925}" xr6:coauthVersionLast="45" xr6:coauthVersionMax="45" xr10:uidLastSave="{00000000-0000-0000-0000-000000000000}"/>
  <bookViews>
    <workbookView xWindow="-28920" yWindow="-120" windowWidth="29040" windowHeight="15840" firstSheet="1" activeTab="1" xr2:uid="{00000000-000D-0000-FFFF-FFFF00000000}"/>
  </bookViews>
  <sheets>
    <sheet name="Notes" sheetId="43" r:id="rId1"/>
    <sheet name="New Required Reductions" sheetId="61" r:id="rId2"/>
    <sheet name="CIRL Summary" sheetId="1" r:id="rId3"/>
    <sheet name="Education" sheetId="60" r:id="rId4"/>
    <sheet name="Street Sweeping and CO" sheetId="58" r:id="rId5"/>
    <sheet name="Retention, Trains, and Swales" sheetId="62" r:id="rId6"/>
    <sheet name="Wet Detention Calcs (2)" sheetId="57" r:id="rId7"/>
    <sheet name="Reuse Calcs" sheetId="23" r:id="rId8"/>
    <sheet name=" OSTDS Conversion" sheetId="41" r:id="rId9"/>
  </sheets>
  <externalReferences>
    <externalReference r:id="rId10"/>
    <externalReference r:id="rId11"/>
  </externalReferences>
  <definedNames>
    <definedName name="EMCN">[1]EMCs!$A$3:$B$18</definedName>
    <definedName name="EMCP">[1]EMCs!$A$3:$C$18</definedName>
    <definedName name="FLUCCS" localSheetId="0">[2]FLUCCS!$A$1:$B$500</definedName>
    <definedName name="FLUCCS">[1]FLUCCS!$A$1:$B$500</definedName>
    <definedName name="HEMC">[1]Conformance!$A$2:$B$118</definedName>
    <definedName name="HROC">[1]Conformance!$C:$D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" i="62" l="1"/>
  <c r="K3" i="62" s="1"/>
  <c r="P3" i="62" s="1"/>
  <c r="R3" i="62" s="1"/>
  <c r="J3" i="62"/>
  <c r="L3" i="62"/>
  <c r="Q3" i="62" s="1"/>
  <c r="S3" i="62" s="1"/>
  <c r="I4" i="62"/>
  <c r="K4" i="62" s="1"/>
  <c r="P4" i="62" s="1"/>
  <c r="R4" i="62" s="1"/>
  <c r="J4" i="62"/>
  <c r="L4" i="62"/>
  <c r="Q4" i="62" s="1"/>
  <c r="S4" i="62" s="1"/>
  <c r="F4" i="62"/>
  <c r="F3" i="62"/>
  <c r="F2" i="62"/>
  <c r="I2" i="62" s="1"/>
  <c r="K2" i="62" s="1"/>
  <c r="P2" i="62" s="1"/>
  <c r="R2" i="62" s="1"/>
  <c r="J2" i="62" l="1"/>
  <c r="L2" i="62" s="1"/>
  <c r="Q2" i="62" s="1"/>
  <c r="S2" i="62" s="1"/>
  <c r="I5" i="61" l="1"/>
  <c r="E5" i="61"/>
  <c r="I4" i="61"/>
  <c r="E4" i="61"/>
  <c r="H4" i="61"/>
  <c r="D4" i="61"/>
  <c r="K3" i="1"/>
  <c r="H3" i="1"/>
  <c r="I3" i="1"/>
  <c r="F3" i="1"/>
  <c r="H5" i="61" l="1"/>
  <c r="G5" i="61"/>
  <c r="F5" i="61"/>
  <c r="D5" i="61"/>
  <c r="C5" i="61"/>
  <c r="B5" i="61"/>
  <c r="J3" i="1" l="1"/>
  <c r="B16" i="60"/>
  <c r="G3" i="1"/>
  <c r="K2" i="1"/>
  <c r="H2" i="1"/>
  <c r="H2" i="58"/>
  <c r="G2" i="58"/>
  <c r="G5" i="57" l="1"/>
  <c r="I5" i="57" s="1"/>
  <c r="H5" i="57"/>
  <c r="K5" i="57" s="1"/>
  <c r="L5" i="57"/>
  <c r="H29" i="57"/>
  <c r="L29" i="57" s="1"/>
  <c r="G29" i="57"/>
  <c r="I29" i="57" s="1"/>
  <c r="H28" i="57"/>
  <c r="L28" i="57" s="1"/>
  <c r="G28" i="57"/>
  <c r="I28" i="57" s="1"/>
  <c r="H27" i="57"/>
  <c r="L27" i="57" s="1"/>
  <c r="G27" i="57"/>
  <c r="I27" i="57" s="1"/>
  <c r="H26" i="57"/>
  <c r="L26" i="57" s="1"/>
  <c r="G26" i="57"/>
  <c r="I26" i="57" s="1"/>
  <c r="H25" i="57"/>
  <c r="L25" i="57" s="1"/>
  <c r="G25" i="57"/>
  <c r="I25" i="57" s="1"/>
  <c r="H24" i="57"/>
  <c r="L24" i="57" s="1"/>
  <c r="G24" i="57"/>
  <c r="I24" i="57" s="1"/>
  <c r="H23" i="57"/>
  <c r="L23" i="57" s="1"/>
  <c r="G23" i="57"/>
  <c r="I23" i="57" s="1"/>
  <c r="H22" i="57"/>
  <c r="L22" i="57" s="1"/>
  <c r="G22" i="57"/>
  <c r="I22" i="57" s="1"/>
  <c r="H21" i="57"/>
  <c r="L21" i="57" s="1"/>
  <c r="G21" i="57"/>
  <c r="I21" i="57" s="1"/>
  <c r="H20" i="57"/>
  <c r="L20" i="57" s="1"/>
  <c r="G20" i="57"/>
  <c r="I20" i="57" s="1"/>
  <c r="H19" i="57"/>
  <c r="L19" i="57" s="1"/>
  <c r="G19" i="57"/>
  <c r="I19" i="57" s="1"/>
  <c r="H18" i="57"/>
  <c r="L18" i="57" s="1"/>
  <c r="G18" i="57"/>
  <c r="I18" i="57" s="1"/>
  <c r="H17" i="57"/>
  <c r="L17" i="57" s="1"/>
  <c r="G17" i="57"/>
  <c r="I17" i="57" s="1"/>
  <c r="H16" i="57"/>
  <c r="L16" i="57" s="1"/>
  <c r="G16" i="57"/>
  <c r="I16" i="57" s="1"/>
  <c r="H15" i="57"/>
  <c r="L15" i="57" s="1"/>
  <c r="G15" i="57"/>
  <c r="I15" i="57" s="1"/>
  <c r="H14" i="57"/>
  <c r="L14" i="57" s="1"/>
  <c r="G14" i="57"/>
  <c r="I14" i="57" s="1"/>
  <c r="H13" i="57"/>
  <c r="L13" i="57" s="1"/>
  <c r="G13" i="57"/>
  <c r="I13" i="57" s="1"/>
  <c r="H12" i="57"/>
  <c r="L12" i="57" s="1"/>
  <c r="G12" i="57"/>
  <c r="J12" i="57" s="1"/>
  <c r="H11" i="57"/>
  <c r="L11" i="57" s="1"/>
  <c r="G11" i="57"/>
  <c r="I11" i="57" s="1"/>
  <c r="K10" i="57"/>
  <c r="J10" i="57"/>
  <c r="H10" i="57"/>
  <c r="L10" i="57" s="1"/>
  <c r="G10" i="57"/>
  <c r="I10" i="57" s="1"/>
  <c r="M10" i="57" s="1"/>
  <c r="H9" i="57"/>
  <c r="L9" i="57" s="1"/>
  <c r="G9" i="57"/>
  <c r="J9" i="57" s="1"/>
  <c r="I8" i="57"/>
  <c r="H8" i="57"/>
  <c r="L8" i="57" s="1"/>
  <c r="G8" i="57"/>
  <c r="J8" i="57" s="1"/>
  <c r="J7" i="57"/>
  <c r="N7" i="57" s="1"/>
  <c r="I7" i="57"/>
  <c r="H7" i="57"/>
  <c r="L7" i="57" s="1"/>
  <c r="G7" i="57"/>
  <c r="K6" i="57"/>
  <c r="H6" i="57"/>
  <c r="L6" i="57" s="1"/>
  <c r="G6" i="57"/>
  <c r="J6" i="57" s="1"/>
  <c r="H4" i="57"/>
  <c r="L4" i="57" s="1"/>
  <c r="G4" i="57"/>
  <c r="I4" i="57" s="1"/>
  <c r="J3" i="57"/>
  <c r="I3" i="57"/>
  <c r="H3" i="57"/>
  <c r="L3" i="57" s="1"/>
  <c r="G3" i="57"/>
  <c r="H2" i="57"/>
  <c r="L2" i="57" s="1"/>
  <c r="G2" i="57"/>
  <c r="J2" i="57" s="1"/>
  <c r="N2" i="57" s="1"/>
  <c r="M5" i="57" l="1"/>
  <c r="J5" i="57"/>
  <c r="N5" i="57" s="1"/>
  <c r="K3" i="57"/>
  <c r="K7" i="57"/>
  <c r="I9" i="57"/>
  <c r="M9" i="57" s="1"/>
  <c r="I2" i="57"/>
  <c r="I6" i="57"/>
  <c r="M6" i="57" s="1"/>
  <c r="K9" i="57"/>
  <c r="K2" i="57"/>
  <c r="M8" i="57"/>
  <c r="M3" i="57"/>
  <c r="M7" i="57"/>
  <c r="K8" i="57"/>
  <c r="N8" i="57"/>
  <c r="N12" i="57"/>
  <c r="N9" i="57"/>
  <c r="N6" i="57"/>
  <c r="N3" i="57"/>
  <c r="N10" i="57"/>
  <c r="M21" i="57"/>
  <c r="J11" i="57"/>
  <c r="N11" i="57" s="1"/>
  <c r="J14" i="57"/>
  <c r="N14" i="57" s="1"/>
  <c r="J15" i="57"/>
  <c r="N15" i="57" s="1"/>
  <c r="J16" i="57"/>
  <c r="N16" i="57" s="1"/>
  <c r="J17" i="57"/>
  <c r="N17" i="57" s="1"/>
  <c r="J18" i="57"/>
  <c r="N18" i="57" s="1"/>
  <c r="J19" i="57"/>
  <c r="N19" i="57" s="1"/>
  <c r="J20" i="57"/>
  <c r="N20" i="57" s="1"/>
  <c r="J21" i="57"/>
  <c r="N21" i="57" s="1"/>
  <c r="J22" i="57"/>
  <c r="N22" i="57" s="1"/>
  <c r="J23" i="57"/>
  <c r="N23" i="57" s="1"/>
  <c r="J24" i="57"/>
  <c r="N24" i="57" s="1"/>
  <c r="J25" i="57"/>
  <c r="N25" i="57" s="1"/>
  <c r="J26" i="57"/>
  <c r="N26" i="57" s="1"/>
  <c r="J27" i="57"/>
  <c r="N27" i="57" s="1"/>
  <c r="J28" i="57"/>
  <c r="N28" i="57" s="1"/>
  <c r="J29" i="57"/>
  <c r="N29" i="57" s="1"/>
  <c r="I12" i="57"/>
  <c r="J4" i="57"/>
  <c r="N4" i="57" s="1"/>
  <c r="J13" i="57"/>
  <c r="N13" i="57" s="1"/>
  <c r="K4" i="57"/>
  <c r="M4" i="57" s="1"/>
  <c r="K11" i="57"/>
  <c r="M11" i="57" s="1"/>
  <c r="K12" i="57"/>
  <c r="K13" i="57"/>
  <c r="M13" i="57" s="1"/>
  <c r="K14" i="57"/>
  <c r="M14" i="57" s="1"/>
  <c r="K15" i="57"/>
  <c r="M15" i="57" s="1"/>
  <c r="K16" i="57"/>
  <c r="M16" i="57" s="1"/>
  <c r="K17" i="57"/>
  <c r="M17" i="57" s="1"/>
  <c r="K18" i="57"/>
  <c r="M18" i="57" s="1"/>
  <c r="K19" i="57"/>
  <c r="M19" i="57" s="1"/>
  <c r="K20" i="57"/>
  <c r="M20" i="57" s="1"/>
  <c r="K21" i="57"/>
  <c r="K22" i="57"/>
  <c r="M22" i="57" s="1"/>
  <c r="K23" i="57"/>
  <c r="M23" i="57" s="1"/>
  <c r="K24" i="57"/>
  <c r="M24" i="57" s="1"/>
  <c r="K25" i="57"/>
  <c r="M25" i="57" s="1"/>
  <c r="K26" i="57"/>
  <c r="M26" i="57" s="1"/>
  <c r="K27" i="57"/>
  <c r="M27" i="57" s="1"/>
  <c r="K28" i="57"/>
  <c r="M28" i="57" s="1"/>
  <c r="K29" i="57"/>
  <c r="M29" i="57" s="1"/>
  <c r="M2" i="57" l="1"/>
  <c r="M12" i="57"/>
  <c r="E3" i="23" l="1"/>
  <c r="E4" i="23"/>
  <c r="E5" i="23"/>
  <c r="E6" i="23"/>
  <c r="E7" i="23"/>
  <c r="E8" i="23"/>
  <c r="E9" i="23"/>
  <c r="E10" i="23"/>
  <c r="E2" i="23"/>
  <c r="G10" i="23" l="1"/>
  <c r="F10" i="23"/>
  <c r="G9" i="23"/>
  <c r="F9" i="23"/>
  <c r="G7" i="23"/>
  <c r="F7" i="23"/>
  <c r="G8" i="23"/>
  <c r="F8" i="23"/>
  <c r="G6" i="23"/>
  <c r="F6" i="23"/>
  <c r="G5" i="23"/>
  <c r="F5" i="23"/>
  <c r="F4" i="23"/>
  <c r="G4" i="23"/>
  <c r="F2" i="23"/>
  <c r="G2" i="23"/>
  <c r="G3" i="23"/>
  <c r="F3" i="23"/>
  <c r="K35" i="1" l="1"/>
  <c r="H35" i="1"/>
</calcChain>
</file>

<file path=xl/sharedStrings.xml><?xml version="1.0" encoding="utf-8"?>
<sst xmlns="http://schemas.openxmlformats.org/spreadsheetml/2006/main" count="265" uniqueCount="224">
  <si>
    <t>Project Name</t>
  </si>
  <si>
    <t>Project Type</t>
  </si>
  <si>
    <t xml:space="preserve"> </t>
  </si>
  <si>
    <t>Street Sweeping</t>
  </si>
  <si>
    <t>Project Number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</si>
  <si>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</si>
  <si>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</si>
  <si>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</si>
  <si>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</si>
  <si>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</si>
  <si>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</si>
  <si>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</si>
  <si>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N/A</t>
  </si>
  <si>
    <t>A</t>
  </si>
  <si>
    <t>Acres</t>
  </si>
  <si>
    <t>ac-ft</t>
  </si>
  <si>
    <t>Notes</t>
  </si>
  <si>
    <t>Entity</t>
  </si>
  <si>
    <t xml:space="preserve">Project Number </t>
  </si>
  <si>
    <t xml:space="preserve">Project Name </t>
  </si>
  <si>
    <t xml:space="preserve">TN Reduction (lbs/yr) </t>
  </si>
  <si>
    <t>PPV = Permanent pool volume (acre-ft)</t>
  </si>
  <si>
    <t>RO = Annual runoff inputs (acre-ft/year)</t>
  </si>
  <si>
    <t>CF= Conversion factor (365 days/year)</t>
  </si>
  <si>
    <r>
      <t>T</t>
    </r>
    <r>
      <rPr>
        <vertAlign val="subscript"/>
        <sz val="12"/>
        <color theme="1"/>
        <rFont val="Calibri"/>
        <family val="2"/>
        <scheme val="minor"/>
      </rPr>
      <t xml:space="preserve">d </t>
    </r>
    <r>
      <rPr>
        <sz val="12"/>
        <color theme="1"/>
        <rFont val="Calibri"/>
        <family val="2"/>
        <scheme val="minor"/>
      </rPr>
      <t>= Detention time (days)</t>
    </r>
  </si>
  <si>
    <t xml:space="preserve">TP Efficiency </t>
  </si>
  <si>
    <t xml:space="preserve">TN Efficiency  </t>
  </si>
  <si>
    <t>RO from Model  (acre-ft/year)</t>
  </si>
  <si>
    <t>Where:</t>
  </si>
  <si>
    <t>PPV is obtained from the engineering report and/or permit</t>
  </si>
  <si>
    <t xml:space="preserve">Comments </t>
  </si>
  <si>
    <r>
      <t>T</t>
    </r>
    <r>
      <rPr>
        <vertAlign val="subscript"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>= (PPV/RO)*CF</t>
    </r>
  </si>
  <si>
    <t>RO is obtained from the individual model worksheets</t>
  </si>
  <si>
    <t xml:space="preserve">Permit No. </t>
  </si>
  <si>
    <t>Amount to Reuse (gal/yr)</t>
  </si>
  <si>
    <t>Amount to Reuse (acre-ft\yr)</t>
  </si>
  <si>
    <t>Annual Runoff (acre-ft/yr)</t>
  </si>
  <si>
    <t xml:space="preserve">Project Type </t>
  </si>
  <si>
    <t xml:space="preserve">TP Reduction (lbs/yr) </t>
  </si>
  <si>
    <t xml:space="preserve">Notes </t>
  </si>
  <si>
    <t>updated with new load estimation values</t>
  </si>
  <si>
    <t>missing shapefiles</t>
  </si>
  <si>
    <t>NOTES:</t>
  </si>
  <si>
    <t>TOTAL</t>
  </si>
  <si>
    <t>Shapefile acres don't match up with project table acres treated</t>
  </si>
  <si>
    <t>TBD</t>
  </si>
  <si>
    <t>have shapefile; need to clip for new starting load</t>
  </si>
  <si>
    <t>to be determined (TBD)</t>
  </si>
  <si>
    <t>TN Starting Load (lbs/yr)</t>
  </si>
  <si>
    <t>TN Required Reductions (lbs/yr)</t>
  </si>
  <si>
    <t>% Required TN Reduction</t>
  </si>
  <si>
    <t>TP Starting Load (lbs/yr)</t>
  </si>
  <si>
    <t>TP Required Reductions (lbs/yr)</t>
  </si>
  <si>
    <t>% Required TP Reduction</t>
  </si>
  <si>
    <t>Starting load values updated using the Load Estimation Tool v. 3 based on the SWIL Model October 2020</t>
  </si>
  <si>
    <t>OCTOBER 2020</t>
  </si>
  <si>
    <t>From allocation table</t>
  </si>
  <si>
    <t>From Summary Tab</t>
  </si>
  <si>
    <t>Calculated</t>
  </si>
  <si>
    <t>CIRL</t>
  </si>
  <si>
    <t>Project Zone SIRL</t>
  </si>
  <si>
    <t>CIRL Totals</t>
  </si>
  <si>
    <t>NIRL</t>
  </si>
  <si>
    <t>Pull in the information form the existing project workbook or copy into that workbook the information and formatting from this template.</t>
  </si>
  <si>
    <t>Location Fields</t>
  </si>
  <si>
    <t>Summary Tab Color Key</t>
  </si>
  <si>
    <t>SEB</t>
  </si>
  <si>
    <t>B</t>
  </si>
  <si>
    <t>SIRL</t>
  </si>
  <si>
    <t>CIRL Location (Project Zone)</t>
  </si>
  <si>
    <t>If a project is in more than one project zone, you will need separate, addiotnal columns for TN Base Load, TN credit, TP Base Load and TP Credit by PZ.</t>
  </si>
  <si>
    <t>A and B</t>
  </si>
  <si>
    <t>A and SEB</t>
  </si>
  <si>
    <t>B and SEB</t>
  </si>
  <si>
    <t>SEB and SIRL</t>
  </si>
  <si>
    <t>Not provided</t>
  </si>
  <si>
    <t>BRL</t>
  </si>
  <si>
    <t>Project Type Fields</t>
  </si>
  <si>
    <t>100% On-site Retention</t>
  </si>
  <si>
    <t>Agricultural BMPs</t>
  </si>
  <si>
    <t>Aquatic Vegetation Harvesting</t>
  </si>
  <si>
    <t>Baffle Boxes- First Generation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</si>
  <si>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</si>
  <si>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</si>
  <si>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</si>
  <si>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</si>
  <si>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</si>
  <si>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</si>
  <si>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</si>
  <si>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</si>
  <si>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</si>
  <si>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Control Structure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</si>
  <si>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</si>
  <si>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</si>
  <si>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</si>
  <si>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</si>
  <si>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</si>
  <si>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</si>
  <si>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</si>
  <si>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</si>
  <si>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Education Efforts</t>
  </si>
  <si>
    <t>Enhanced Public Education</t>
  </si>
  <si>
    <t>Exfiltration Trench</t>
  </si>
  <si>
    <t>Exotic Vegetation Removal</t>
  </si>
  <si>
    <t>Fertilizer Cessation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</si>
  <si>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</si>
  <si>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</si>
  <si>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</si>
  <si>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</si>
  <si>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</si>
  <si>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</si>
  <si>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</si>
  <si>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</si>
  <si>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</si>
  <si>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</si>
  <si>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Receiving Waterbody - Alum Injection System</t>
  </si>
  <si>
    <t>In Receiving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</si>
  <si>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</si>
  <si>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</si>
  <si>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</si>
  <si>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</si>
  <si>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</si>
  <si>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</si>
  <si>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</si>
  <si>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</si>
  <si>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</si>
  <si>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</si>
  <si>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</si>
  <si>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</si>
  <si>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</si>
  <si>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</si>
  <si>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</si>
  <si>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</si>
  <si>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</si>
  <si>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</si>
  <si>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</si>
  <si>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</si>
  <si>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</si>
  <si>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</si>
  <si>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</si>
  <si>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</si>
  <si>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</si>
  <si>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</si>
  <si>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</si>
  <si>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Shoreline Stabilization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</si>
  <si>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</si>
  <si>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</si>
  <si>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</si>
  <si>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</si>
  <si>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</si>
  <si>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</si>
  <si>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</si>
  <si>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</si>
  <si>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</si>
  <si>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</si>
  <si>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</si>
  <si>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</si>
  <si>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</si>
  <si>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</si>
  <si>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</si>
  <si>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</si>
  <si>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</si>
  <si>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</si>
  <si>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</si>
  <si>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BMAP</t>
  </si>
  <si>
    <t>PPV (acre-ft)
Actual</t>
  </si>
  <si>
    <t>PPV (acre-ft)
Required</t>
  </si>
  <si>
    <t>Td (days)
Actual</t>
  </si>
  <si>
    <t>Td (days)
Required</t>
  </si>
  <si>
    <t>TN Efficiency 
Actual</t>
  </si>
  <si>
    <t>TP Efficiency
Actual</t>
  </si>
  <si>
    <t>TN Efficiency 
Required</t>
  </si>
  <si>
    <t>TP Efficiency
Required</t>
  </si>
  <si>
    <t>TN Efficiency 
Difference</t>
  </si>
  <si>
    <t>TP Efficiency
Difference</t>
  </si>
  <si>
    <t>Zone</t>
  </si>
  <si>
    <t>Pounds Collected</t>
  </si>
  <si>
    <t>Project Portion 1</t>
  </si>
  <si>
    <t>TN Loading</t>
  </si>
  <si>
    <t>TP Loading</t>
  </si>
  <si>
    <t>TN Credit Treatment 1</t>
  </si>
  <si>
    <t>TP Credit Treatment 1</t>
  </si>
  <si>
    <t>TN Loading Post Treatment 1</t>
  </si>
  <si>
    <t>TP Loading Post Treatment 1</t>
  </si>
  <si>
    <t>Project Portion 2</t>
  </si>
  <si>
    <t>TN Efficiency</t>
  </si>
  <si>
    <t>TP Efficiency</t>
  </si>
  <si>
    <t>TN Credit Treatment 2</t>
  </si>
  <si>
    <t>TP Credit Treatment 2</t>
  </si>
  <si>
    <t>Total TN Credit</t>
  </si>
  <si>
    <t>Total TP Credit</t>
  </si>
  <si>
    <t>% Reduction from Portion 1 (Replace formula with percentage if not retention)</t>
  </si>
  <si>
    <t>FP-05</t>
  </si>
  <si>
    <t>FP-07</t>
  </si>
  <si>
    <t>8.4% of area is in CIRL. Credits proportioned accordingly.</t>
  </si>
  <si>
    <t>BMAP Credit for Education Activities</t>
  </si>
  <si>
    <t>Please insert a "1" under the "Yes" column for education activities that have been implemented.</t>
  </si>
  <si>
    <t>Activity</t>
  </si>
  <si>
    <t>Yes</t>
  </si>
  <si>
    <t>Activity Details</t>
  </si>
  <si>
    <t>Florida Yards and Neighborhoods program</t>
  </si>
  <si>
    <t>Landscaping local code/ordinance</t>
  </si>
  <si>
    <t>Irrigation local code/ordinance</t>
  </si>
  <si>
    <t>Fertilizer local code/ordinance</t>
  </si>
  <si>
    <t>Pet waste management local code/ordinance</t>
  </si>
  <si>
    <t>Public Service Announcements (PSAs)</t>
  </si>
  <si>
    <t>Informational pamphlets</t>
  </si>
  <si>
    <t>Website</t>
  </si>
  <si>
    <t>Inspection program and call-in number for illicit discharges</t>
  </si>
  <si>
    <t>Total Credit for Education Activities</t>
  </si>
  <si>
    <t>percent</t>
  </si>
  <si>
    <t>Guidelines for Percent Reduction</t>
  </si>
  <si>
    <t>If all activities are conducted, then the full 6% reduction is assigned.</t>
  </si>
  <si>
    <t>If only PSAs, websites, brochures, and the inspection program are provided, a 1% reduction credit is assigned.</t>
  </si>
  <si>
    <t>If only the FYN program is implemented, a 3% reduction credit is assigned.</t>
  </si>
  <si>
    <t>If only the four ordinances are implemented, then a 2% reduction is assigned.</t>
  </si>
  <si>
    <t>Other combinations of efforts are analyzed on a case-by-case basis for credit.</t>
  </si>
  <si>
    <t>City of Fort Pierce</t>
  </si>
  <si>
    <t>Retention or Max Inches Allowed</t>
  </si>
  <si>
    <t>*For swales without blocks, change formula to *50 instead of *100</t>
  </si>
  <si>
    <t>Max inches of retention</t>
  </si>
  <si>
    <t>Online</t>
  </si>
  <si>
    <t>Offline</t>
  </si>
  <si>
    <t>Other (basins, exfil trenches, impoundments,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</si>
</sst>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0.0%"/>
    <numFmt numFmtId="166" formatCode="#,##0.00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vertAlign val="sub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Arial"/>
      <family val="2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Times New Roman"/>
      <family val="1"/>
    </font>
    <font>
      <u/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DD7E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6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21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127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0" xfId="0"/>
    <xf numFmtId="164" fontId="0" fillId="0" borderId="0" xfId="0" applyNumberFormat="1"/>
    <xf numFmtId="0" fontId="4" fillId="0" borderId="0" xfId="0" applyFont="1" applyAlignment="1">
      <alignment horizontal="center"/>
    </xf>
    <xf numFmtId="3" fontId="0" fillId="0" borderId="0" xfId="0" applyNumberFormat="1"/>
    <xf numFmtId="0" fontId="20" fillId="0" borderId="0" xfId="0" applyFont="1"/>
    <xf numFmtId="3" fontId="20" fillId="0" borderId="0" xfId="0" applyNumberFormat="1" applyFont="1"/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2" fontId="0" fillId="0" borderId="1" xfId="0" applyNumberFormat="1" applyBorder="1" applyAlignment="1">
      <alignment horizontal="center"/>
    </xf>
    <xf numFmtId="165" fontId="0" fillId="0" borderId="1" xfId="53" applyNumberFormat="1" applyFont="1" applyBorder="1" applyAlignment="1">
      <alignment horizontal="center"/>
    </xf>
    <xf numFmtId="0" fontId="4" fillId="34" borderId="1" xfId="0" applyFont="1" applyFill="1" applyBorder="1" applyAlignment="1">
      <alignment horizontal="center" wrapText="1"/>
    </xf>
    <xf numFmtId="0" fontId="4" fillId="34" borderId="1" xfId="0" applyFont="1" applyFill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164" fontId="0" fillId="0" borderId="1" xfId="0" applyNumberFormat="1" applyBorder="1"/>
    <xf numFmtId="165" fontId="0" fillId="0" borderId="1" xfId="0" applyNumberFormat="1" applyBorder="1"/>
    <xf numFmtId="0" fontId="4" fillId="33" borderId="1" xfId="0" applyFont="1" applyFill="1" applyBorder="1" applyAlignment="1">
      <alignment horizontal="center" vertical="center" wrapText="1"/>
    </xf>
    <xf numFmtId="0" fontId="25" fillId="33" borderId="1" xfId="1" applyFont="1" applyFill="1" applyBorder="1" applyAlignment="1">
      <alignment horizontal="center" wrapText="1"/>
    </xf>
    <xf numFmtId="0" fontId="4" fillId="0" borderId="0" xfId="0" applyFont="1"/>
    <xf numFmtId="0" fontId="17" fillId="35" borderId="14" xfId="0" applyFont="1" applyFill="1" applyBorder="1"/>
    <xf numFmtId="0" fontId="0" fillId="0" borderId="0" xfId="0" applyBorder="1"/>
    <xf numFmtId="0" fontId="0" fillId="0" borderId="15" xfId="0" applyBorder="1"/>
    <xf numFmtId="0" fontId="0" fillId="34" borderId="16" xfId="0" applyFill="1" applyBorder="1"/>
    <xf numFmtId="0" fontId="0" fillId="37" borderId="16" xfId="0" applyFill="1" applyBorder="1"/>
    <xf numFmtId="0" fontId="0" fillId="0" borderId="17" xfId="0" applyBorder="1"/>
    <xf numFmtId="0" fontId="0" fillId="0" borderId="18" xfId="0" applyBorder="1"/>
    <xf numFmtId="0" fontId="26" fillId="33" borderId="1" xfId="1" applyFont="1" applyFill="1" applyBorder="1" applyAlignment="1">
      <alignment horizontal="center" wrapText="1"/>
    </xf>
    <xf numFmtId="164" fontId="26" fillId="33" borderId="1" xfId="1" applyNumberFormat="1" applyFont="1" applyFill="1" applyBorder="1" applyAlignment="1">
      <alignment horizontal="center" wrapText="1"/>
    </xf>
    <xf numFmtId="164" fontId="27" fillId="33" borderId="1" xfId="0" applyNumberFormat="1" applyFont="1" applyFill="1" applyBorder="1" applyAlignment="1">
      <alignment horizontal="center" wrapText="1"/>
    </xf>
    <xf numFmtId="3" fontId="27" fillId="33" borderId="1" xfId="0" applyNumberFormat="1" applyFont="1" applyFill="1" applyBorder="1" applyAlignment="1">
      <alignment horizontal="center" wrapText="1"/>
    </xf>
    <xf numFmtId="0" fontId="26" fillId="0" borderId="0" xfId="1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9" fillId="0" borderId="1" xfId="1" applyFont="1" applyFill="1" applyBorder="1" applyAlignment="1">
      <alignment horizontal="center" vertical="center" wrapText="1"/>
    </xf>
    <xf numFmtId="0" fontId="29" fillId="0" borderId="1" xfId="1" applyFont="1" applyFill="1" applyBorder="1" applyAlignment="1">
      <alignment horizontal="left" vertical="center" wrapText="1"/>
    </xf>
    <xf numFmtId="164" fontId="28" fillId="0" borderId="1" xfId="0" applyNumberFormat="1" applyFont="1" applyFill="1" applyBorder="1" applyAlignment="1">
      <alignment horizontal="center" vertical="center"/>
    </xf>
    <xf numFmtId="164" fontId="29" fillId="0" borderId="1" xfId="1" applyNumberFormat="1" applyFont="1" applyFill="1" applyBorder="1" applyAlignment="1">
      <alignment horizontal="center" vertical="center" wrapText="1"/>
    </xf>
    <xf numFmtId="0" fontId="29" fillId="0" borderId="0" xfId="1" applyFont="1" applyBorder="1" applyAlignment="1">
      <alignment horizontal="center" vertical="center" wrapText="1"/>
    </xf>
    <xf numFmtId="164" fontId="29" fillId="0" borderId="1" xfId="1" applyNumberFormat="1" applyFont="1" applyBorder="1" applyAlignment="1">
      <alignment horizontal="center" vertical="center" wrapText="1"/>
    </xf>
    <xf numFmtId="164" fontId="29" fillId="0" borderId="1" xfId="6" applyNumberFormat="1" applyFont="1" applyFill="1" applyBorder="1" applyAlignment="1">
      <alignment horizontal="center" vertical="center" wrapText="1"/>
    </xf>
    <xf numFmtId="164" fontId="29" fillId="0" borderId="1" xfId="1" applyNumberFormat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horizontal="center" vertical="center"/>
    </xf>
    <xf numFmtId="165" fontId="29" fillId="0" borderId="1" xfId="1" applyNumberFormat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vertical="center"/>
    </xf>
    <xf numFmtId="0" fontId="29" fillId="0" borderId="0" xfId="1" applyFont="1" applyFill="1" applyAlignment="1">
      <alignment vertical="center"/>
    </xf>
    <xf numFmtId="0" fontId="29" fillId="0" borderId="1" xfId="1" applyFont="1" applyFill="1" applyBorder="1" applyAlignment="1">
      <alignment vertical="center" wrapText="1"/>
    </xf>
    <xf numFmtId="0" fontId="28" fillId="0" borderId="0" xfId="0" applyFont="1" applyFill="1" applyAlignment="1">
      <alignment vertical="center"/>
    </xf>
    <xf numFmtId="0" fontId="29" fillId="0" borderId="1" xfId="1" applyFont="1" applyBorder="1" applyAlignment="1">
      <alignment vertical="center" wrapText="1"/>
    </xf>
    <xf numFmtId="0" fontId="29" fillId="0" borderId="0" xfId="1" applyFont="1" applyBorder="1" applyAlignment="1">
      <alignment vertical="center" wrapText="1"/>
    </xf>
    <xf numFmtId="0" fontId="29" fillId="0" borderId="0" xfId="1" applyFont="1" applyFill="1" applyBorder="1" applyAlignment="1">
      <alignment vertical="center" wrapText="1"/>
    </xf>
    <xf numFmtId="0" fontId="29" fillId="0" borderId="1" xfId="1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vertical="center"/>
    </xf>
    <xf numFmtId="164" fontId="28" fillId="0" borderId="1" xfId="0" applyNumberFormat="1" applyFont="1" applyFill="1" applyBorder="1" applyAlignment="1">
      <alignment vertical="center"/>
    </xf>
    <xf numFmtId="0" fontId="28" fillId="0" borderId="1" xfId="0" applyFont="1" applyFill="1" applyBorder="1" applyAlignment="1">
      <alignment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164" fontId="30" fillId="0" borderId="0" xfId="0" applyNumberFormat="1" applyFont="1" applyAlignment="1">
      <alignment vertical="center"/>
    </xf>
    <xf numFmtId="164" fontId="30" fillId="38" borderId="1" xfId="0" applyNumberFormat="1" applyFont="1" applyFill="1" applyBorder="1" applyAlignment="1">
      <alignment horizontal="center" vertical="center"/>
    </xf>
    <xf numFmtId="0" fontId="30" fillId="38" borderId="12" xfId="0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0" fillId="39" borderId="0" xfId="0" applyFill="1"/>
    <xf numFmtId="9" fontId="28" fillId="0" borderId="1" xfId="53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7" xfId="0" applyFill="1" applyBorder="1"/>
    <xf numFmtId="0" fontId="0" fillId="36" borderId="19" xfId="0" applyFill="1" applyBorder="1"/>
    <xf numFmtId="164" fontId="0" fillId="35" borderId="1" xfId="0" applyNumberFormat="1" applyFill="1" applyBorder="1"/>
    <xf numFmtId="9" fontId="0" fillId="0" borderId="1" xfId="53" applyFont="1" applyBorder="1"/>
    <xf numFmtId="17" fontId="4" fillId="0" borderId="0" xfId="0" quotePrefix="1" applyNumberFormat="1" applyFont="1"/>
    <xf numFmtId="9" fontId="0" fillId="0" borderId="0" xfId="53" applyFont="1" applyBorder="1"/>
    <xf numFmtId="0" fontId="35" fillId="0" borderId="0" xfId="0" applyFont="1" applyAlignment="1">
      <alignment vertical="center" wrapText="1"/>
    </xf>
    <xf numFmtId="0" fontId="35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36" fillId="0" borderId="0" xfId="0" applyFont="1" applyAlignment="1">
      <alignment vertical="center" wrapText="1"/>
    </xf>
    <xf numFmtId="0" fontId="0" fillId="0" borderId="1" xfId="0" applyFill="1" applyBorder="1"/>
    <xf numFmtId="0" fontId="0" fillId="0" borderId="1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166" fontId="0" fillId="0" borderId="1" xfId="0" applyNumberFormat="1" applyBorder="1" applyAlignment="1">
      <alignment horizontal="left" indent="2"/>
    </xf>
    <xf numFmtId="166" fontId="0" fillId="0" borderId="1" xfId="0" applyNumberFormat="1" applyBorder="1"/>
    <xf numFmtId="4" fontId="0" fillId="0" borderId="1" xfId="0" applyNumberFormat="1" applyBorder="1"/>
    <xf numFmtId="2" fontId="0" fillId="0" borderId="1" xfId="0" applyNumberFormat="1" applyBorder="1"/>
    <xf numFmtId="0" fontId="37" fillId="0" borderId="1" xfId="0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35" fillId="0" borderId="0" xfId="0" applyFont="1"/>
    <xf numFmtId="0" fontId="4" fillId="40" borderId="20" xfId="0" applyFont="1" applyFill="1" applyBorder="1" applyAlignment="1">
      <alignment horizontal="center" vertical="top"/>
    </xf>
    <xf numFmtId="0" fontId="0" fillId="0" borderId="20" xfId="0" applyBorder="1" applyAlignment="1">
      <alignment vertical="top"/>
    </xf>
    <xf numFmtId="0" fontId="0" fillId="0" borderId="20" xfId="0" applyBorder="1" applyAlignment="1">
      <alignment horizontal="left" vertical="top"/>
    </xf>
    <xf numFmtId="0" fontId="4" fillId="0" borderId="0" xfId="0" applyFont="1" applyAlignment="1">
      <alignment vertical="top"/>
    </xf>
    <xf numFmtId="0" fontId="38" fillId="0" borderId="0" xfId="0" applyFont="1" applyAlignment="1">
      <alignment horizontal="justify"/>
    </xf>
    <xf numFmtId="9" fontId="0" fillId="0" borderId="1" xfId="53" applyFont="1" applyFill="1" applyBorder="1" applyAlignment="1">
      <alignment horizontal="center" vertical="center"/>
    </xf>
    <xf numFmtId="10" fontId="0" fillId="0" borderId="20" xfId="53" applyNumberFormat="1" applyFont="1" applyBorder="1" applyAlignment="1">
      <alignment vertical="top"/>
    </xf>
    <xf numFmtId="10" fontId="4" fillId="0" borderId="0" xfId="0" applyNumberFormat="1" applyFont="1"/>
    <xf numFmtId="9" fontId="27" fillId="33" borderId="1" xfId="53" applyFont="1" applyFill="1" applyBorder="1" applyAlignment="1">
      <alignment horizontal="center" wrapText="1"/>
    </xf>
    <xf numFmtId="9" fontId="29" fillId="0" borderId="1" xfId="53" applyFont="1" applyFill="1" applyBorder="1" applyAlignment="1">
      <alignment horizontal="center" vertical="center" wrapText="1"/>
    </xf>
    <xf numFmtId="9" fontId="29" fillId="0" borderId="1" xfId="53" applyFont="1" applyFill="1" applyBorder="1" applyAlignment="1">
      <alignment horizontal="center" vertical="center"/>
    </xf>
    <xf numFmtId="9" fontId="31" fillId="38" borderId="1" xfId="53" applyFont="1" applyFill="1" applyBorder="1" applyAlignment="1">
      <alignment horizontal="center" vertical="center"/>
    </xf>
    <xf numFmtId="9" fontId="30" fillId="0" borderId="0" xfId="53" applyFont="1" applyAlignment="1">
      <alignment vertical="center"/>
    </xf>
    <xf numFmtId="9" fontId="30" fillId="38" borderId="12" xfId="53" applyFont="1" applyFill="1" applyBorder="1" applyAlignment="1">
      <alignment horizontal="center" vertical="center"/>
    </xf>
    <xf numFmtId="0" fontId="0" fillId="0" borderId="0" xfId="0"/>
    <xf numFmtId="0" fontId="34" fillId="41" borderId="1" xfId="0" applyFont="1" applyFill="1" applyBorder="1" applyAlignment="1">
      <alignment horizontal="left" vertical="center" wrapText="1"/>
    </xf>
    <xf numFmtId="3" fontId="0" fillId="41" borderId="1" xfId="0" applyNumberFormat="1" applyFill="1" applyBorder="1"/>
    <xf numFmtId="9" fontId="0" fillId="41" borderId="1" xfId="53" applyFont="1" applyFill="1" applyBorder="1"/>
    <xf numFmtId="0" fontId="39" fillId="0" borderId="1" xfId="0" applyFont="1" applyBorder="1"/>
    <xf numFmtId="3" fontId="39" fillId="0" borderId="1" xfId="0" applyNumberFormat="1" applyFont="1" applyBorder="1"/>
    <xf numFmtId="9" fontId="39" fillId="0" borderId="1" xfId="53" applyFont="1" applyBorder="1"/>
    <xf numFmtId="0" fontId="39" fillId="0" borderId="0" xfId="0" applyFont="1"/>
    <xf numFmtId="0" fontId="33" fillId="41" borderId="1" xfId="0" applyFont="1" applyFill="1" applyBorder="1" applyAlignment="1">
      <alignment horizontal="left" vertical="center" wrapText="1"/>
    </xf>
    <xf numFmtId="0" fontId="33" fillId="41" borderId="1" xfId="0" applyFont="1" applyFill="1" applyBorder="1" applyAlignment="1">
      <alignment horizontal="center" vertical="center" wrapText="1"/>
    </xf>
    <xf numFmtId="3" fontId="33" fillId="41" borderId="1" xfId="0" applyNumberFormat="1" applyFont="1" applyFill="1" applyBorder="1"/>
    <xf numFmtId="9" fontId="33" fillId="41" borderId="1" xfId="53" applyFont="1" applyFill="1" applyBorder="1"/>
    <xf numFmtId="0" fontId="0" fillId="0" borderId="0" xfId="0"/>
    <xf numFmtId="0" fontId="0" fillId="0" borderId="11" xfId="0" quotePrefix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justify"/>
    </xf>
    <xf numFmtId="0" fontId="0" fillId="0" borderId="0" xfId="0"/>
    <xf numFmtId="3" fontId="0" fillId="0" borderId="1" xfId="0" applyNumberFormat="1" applyBorder="1"/>
    <xf numFmtId="0" fontId="0" fillId="0" borderId="1" xfId="0" applyBorder="1" applyAlignment="1">
      <alignment wrapText="1"/>
    </xf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 2" xfId="7" xr:uid="{00000000-0005-0000-0000-00001C000000}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16" xfId="54" xr:uid="{A6288180-FC07-426B-A9CF-4F7ADD429F98}"/>
    <cellStyle name="Normal 2" xfId="1" xr:uid="{00000000-0005-0000-0000-000027000000}"/>
    <cellStyle name="Normal 2 2" xfId="6" xr:uid="{00000000-0005-0000-0000-000028000000}"/>
    <cellStyle name="Normal 2 3" xfId="3" xr:uid="{00000000-0005-0000-0000-000029000000}"/>
    <cellStyle name="Normal 2 4" xfId="2" xr:uid="{00000000-0005-0000-0000-00002A000000}"/>
    <cellStyle name="Normal 3" xfId="5" xr:uid="{00000000-0005-0000-0000-00002B000000}"/>
    <cellStyle name="Normal 3 2" xfId="9" xr:uid="{00000000-0005-0000-0000-00002C000000}"/>
    <cellStyle name="Normal 4" xfId="4" xr:uid="{00000000-0005-0000-0000-00002D000000}"/>
    <cellStyle name="Normal 4 2" xfId="10" xr:uid="{00000000-0005-0000-0000-00002E000000}"/>
    <cellStyle name="Normal 40" xfId="55" xr:uid="{11914C3C-1C57-4192-AE8B-8A4A2A9C2EA7}"/>
    <cellStyle name="Normal 5" xfId="8" xr:uid="{00000000-0005-0000-0000-00002F000000}"/>
    <cellStyle name="Note" xfId="25" builtinId="10" customBuiltin="1"/>
    <cellStyle name="Output" xfId="20" builtinId="21" customBuiltin="1"/>
    <cellStyle name="Percent" xfId="53" builtinId="5"/>
    <cellStyle name="Title" xfId="11" builtinId="15" customBuiltin="1"/>
    <cellStyle name="Title 2" xfId="52" xr:uid="{00000000-0005-0000-0000-000034000000}"/>
    <cellStyle name="Total" xfId="27" builtinId="25" customBuiltin="1"/>
    <cellStyle name="Warning Text" xfId="24" builtinId="11" customBuiltin="1"/>
  </cellStyles>
  <dxfs count="0"/>
  <tableStyles count="0" defaultTableStyle="TableStyleMedium9" defaultPivotStyle="PivotStyleLight16"/>
  <colors>
    <mruColors>
      <color rgb="FFBDBFE3"/>
      <color rgb="FFE6EAB6"/>
      <color rgb="FFB7DEE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dep1\dear\Documents%20and%20Settings\User\My%20Documents\St.%20Lucie\Allocations\Bob%20Calcs%201208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.100\data\Documents%20and%20Settings\User\My%20Documents\St.%20Lucie\Allocations\Bob%20Calcs%201208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 refreshError="1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 refreshError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 refreshError="1"/>
      <sheetData sheetId="3" refreshError="1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</row>
      </sheetData>
      <sheetData sheetId="1">
        <row r="3">
          <cell r="A3" t="str">
            <v>Low-Density Residential</v>
          </cell>
        </row>
      </sheetData>
      <sheetData sheetId="2">
        <row r="1">
          <cell r="B1" t="str">
            <v>A</v>
          </cell>
        </row>
      </sheetData>
      <sheetData sheetId="3">
        <row r="32">
          <cell r="A32" t="str">
            <v>North Fork</v>
          </cell>
        </row>
      </sheetData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76AEB-9371-4720-AEAE-31AC3301B811}">
  <dimension ref="A1:G105"/>
  <sheetViews>
    <sheetView workbookViewId="0">
      <selection activeCell="P6" sqref="P6"/>
    </sheetView>
  </sheetViews>
  <sheetFormatPr defaultColWidth="8.85546875" defaultRowHeight="15" x14ac:dyDescent="0.25"/>
  <cols>
    <col min="1" max="1" width="16.140625" style="9" customWidth="1"/>
    <col min="2" max="2" width="20" style="9" customWidth="1"/>
    <col min="3" max="16384" width="8.85546875" style="9"/>
  </cols>
  <sheetData>
    <row r="1" spans="1:7" x14ac:dyDescent="0.25">
      <c r="A1" s="73" t="s">
        <v>55</v>
      </c>
    </row>
    <row r="2" spans="1:7" x14ac:dyDescent="0.25">
      <c r="A2" s="9" t="s">
        <v>54</v>
      </c>
    </row>
    <row r="3" spans="1:7" x14ac:dyDescent="0.25">
      <c r="A3"/>
    </row>
    <row r="5" spans="1:7" x14ac:dyDescent="0.25">
      <c r="B5" s="120" t="s">
        <v>65</v>
      </c>
      <c r="C5" s="121"/>
      <c r="D5" s="121"/>
      <c r="E5" s="121"/>
      <c r="F5" s="121"/>
      <c r="G5" s="122"/>
    </row>
    <row r="6" spans="1:7" x14ac:dyDescent="0.25">
      <c r="B6" s="25"/>
      <c r="C6" s="26" t="s">
        <v>40</v>
      </c>
      <c r="D6" s="26"/>
      <c r="E6" s="26"/>
      <c r="F6" s="26"/>
      <c r="G6" s="27"/>
    </row>
    <row r="7" spans="1:7" x14ac:dyDescent="0.25">
      <c r="B7" s="28"/>
      <c r="C7" s="26" t="s">
        <v>47</v>
      </c>
      <c r="D7" s="26"/>
      <c r="E7" s="26"/>
      <c r="F7" s="26"/>
      <c r="G7" s="27"/>
    </row>
    <row r="8" spans="1:7" x14ac:dyDescent="0.25">
      <c r="B8" s="29"/>
      <c r="C8" s="26" t="s">
        <v>41</v>
      </c>
      <c r="D8" s="26"/>
      <c r="E8" s="26"/>
      <c r="F8" s="26"/>
      <c r="G8" s="27"/>
    </row>
    <row r="9" spans="1:7" x14ac:dyDescent="0.25">
      <c r="B9" s="70"/>
      <c r="C9" s="69" t="s">
        <v>46</v>
      </c>
      <c r="D9" s="30"/>
      <c r="E9" s="30"/>
      <c r="F9" s="30"/>
      <c r="G9" s="31"/>
    </row>
    <row r="12" spans="1:7" x14ac:dyDescent="0.25">
      <c r="A12" s="9" t="s">
        <v>42</v>
      </c>
    </row>
    <row r="15" spans="1:7" x14ac:dyDescent="0.25">
      <c r="A15" s="9" t="s">
        <v>14</v>
      </c>
    </row>
    <row r="16" spans="1:7" x14ac:dyDescent="0.25">
      <c r="A16" s="66"/>
      <c r="B16" s="9" t="s">
        <v>44</v>
      </c>
    </row>
    <row r="18" spans="1:2" x14ac:dyDescent="0.25">
      <c r="A18" s="24" t="s">
        <v>64</v>
      </c>
      <c r="B18" s="24" t="s">
        <v>77</v>
      </c>
    </row>
    <row r="19" spans="1:2" ht="31.5" x14ac:dyDescent="0.25">
      <c r="A19" s="9" t="s">
        <v>13</v>
      </c>
      <c r="B19" s="78" t="s">
        <v>78</v>
      </c>
    </row>
    <row r="20" spans="1:2" ht="15.75" x14ac:dyDescent="0.25">
      <c r="A20" s="9" t="s">
        <v>71</v>
      </c>
      <c r="B20" s="78" t="s">
        <v>79</v>
      </c>
    </row>
    <row r="21" spans="1:2" ht="31.5" x14ac:dyDescent="0.25">
      <c r="A21" s="9" t="s">
        <v>72</v>
      </c>
      <c r="B21" s="78" t="s">
        <v>80</v>
      </c>
    </row>
    <row r="22" spans="1:2" ht="31.5" x14ac:dyDescent="0.25">
      <c r="A22" s="9" t="s">
        <v>67</v>
      </c>
      <c r="B22" s="78" t="s">
        <v>81</v>
      </c>
    </row>
    <row r="23" spans="1:2" ht="31.5" x14ac:dyDescent="0.25">
      <c r="A23" s="9" t="s">
        <v>73</v>
      </c>
      <c r="B23" s="78" t="s">
        <v>82</v>
      </c>
    </row>
    <row r="24" spans="1:2" ht="47.25" x14ac:dyDescent="0.25">
      <c r="A24" s="9" t="s">
        <v>66</v>
      </c>
      <c r="B24" s="78" t="s">
        <v>83</v>
      </c>
    </row>
    <row r="25" spans="1:2" ht="47.25" x14ac:dyDescent="0.25">
      <c r="A25" s="9" t="s">
        <v>74</v>
      </c>
      <c r="B25" s="78" t="s">
        <v>84</v>
      </c>
    </row>
    <row r="26" spans="1:2" ht="15.75" x14ac:dyDescent="0.25">
      <c r="A26" s="9" t="s">
        <v>68</v>
      </c>
      <c r="B26" s="78" t="s">
        <v>85</v>
      </c>
    </row>
    <row r="27" spans="1:2" ht="15.75" x14ac:dyDescent="0.25">
      <c r="A27" s="9" t="s">
        <v>59</v>
      </c>
      <c r="B27" s="78" t="s">
        <v>86</v>
      </c>
    </row>
    <row r="28" spans="1:2" ht="31.5" x14ac:dyDescent="0.25">
      <c r="A28" s="9" t="s">
        <v>12</v>
      </c>
      <c r="B28" s="78" t="s">
        <v>87</v>
      </c>
    </row>
    <row r="29" spans="1:2" ht="31.5" x14ac:dyDescent="0.25">
      <c r="A29" s="9" t="s">
        <v>75</v>
      </c>
      <c r="B29" s="78" t="s">
        <v>88</v>
      </c>
    </row>
    <row r="30" spans="1:2" ht="47.25" x14ac:dyDescent="0.25">
      <c r="A30" s="9" t="s">
        <v>45</v>
      </c>
      <c r="B30" s="78" t="s">
        <v>89</v>
      </c>
    </row>
    <row r="31" spans="1:2" ht="31.5" x14ac:dyDescent="0.25">
      <c r="A31" s="9" t="s">
        <v>76</v>
      </c>
      <c r="B31" s="78" t="s">
        <v>90</v>
      </c>
    </row>
    <row r="32" spans="1:2" ht="15.75" x14ac:dyDescent="0.25">
      <c r="A32" s="9" t="s">
        <v>62</v>
      </c>
      <c r="B32" s="78" t="s">
        <v>91</v>
      </c>
    </row>
    <row r="33" spans="2:2" ht="31.5" x14ac:dyDescent="0.25">
      <c r="B33" s="78" t="s">
        <v>92</v>
      </c>
    </row>
    <row r="34" spans="2:2" ht="31.5" x14ac:dyDescent="0.25">
      <c r="B34" s="78" t="s">
        <v>93</v>
      </c>
    </row>
    <row r="35" spans="2:2" ht="15.75" x14ac:dyDescent="0.25">
      <c r="B35" s="78" t="s">
        <v>94</v>
      </c>
    </row>
    <row r="36" spans="2:2" ht="15.75" x14ac:dyDescent="0.25">
      <c r="B36" s="78" t="s">
        <v>95</v>
      </c>
    </row>
    <row r="37" spans="2:2" ht="31.5" x14ac:dyDescent="0.25">
      <c r="B37" s="78" t="s">
        <v>96</v>
      </c>
    </row>
    <row r="38" spans="2:2" ht="15.75" x14ac:dyDescent="0.25">
      <c r="B38" s="78" t="s">
        <v>97</v>
      </c>
    </row>
    <row r="39" spans="2:2" ht="47.25" x14ac:dyDescent="0.25">
      <c r="B39" s="78" t="s">
        <v>98</v>
      </c>
    </row>
    <row r="40" spans="2:2" ht="15.75" x14ac:dyDescent="0.25">
      <c r="B40" s="78" t="s">
        <v>99</v>
      </c>
    </row>
    <row r="41" spans="2:2" ht="15.75" x14ac:dyDescent="0.25">
      <c r="B41" s="78" t="s">
        <v>100</v>
      </c>
    </row>
    <row r="42" spans="2:2" ht="31.5" x14ac:dyDescent="0.25">
      <c r="B42" s="78" t="s">
        <v>101</v>
      </c>
    </row>
    <row r="43" spans="2:2" ht="15.75" x14ac:dyDescent="0.25">
      <c r="B43" s="78" t="s">
        <v>102</v>
      </c>
    </row>
    <row r="44" spans="2:2" ht="31.5" x14ac:dyDescent="0.25">
      <c r="B44" s="78" t="s">
        <v>103</v>
      </c>
    </row>
    <row r="45" spans="2:2" ht="15.75" x14ac:dyDescent="0.25">
      <c r="B45" s="78" t="s">
        <v>104</v>
      </c>
    </row>
    <row r="46" spans="2:2" ht="15.75" x14ac:dyDescent="0.25">
      <c r="B46" s="78" t="s">
        <v>105</v>
      </c>
    </row>
    <row r="47" spans="2:2" ht="15.75" x14ac:dyDescent="0.25">
      <c r="B47" s="78" t="s">
        <v>106</v>
      </c>
    </row>
    <row r="48" spans="2:2" ht="63" x14ac:dyDescent="0.25">
      <c r="B48" s="78" t="s">
        <v>107</v>
      </c>
    </row>
    <row r="49" spans="2:2" ht="31.5" x14ac:dyDescent="0.25">
      <c r="B49" s="78" t="s">
        <v>108</v>
      </c>
    </row>
    <row r="50" spans="2:2" ht="47.25" x14ac:dyDescent="0.25">
      <c r="B50" s="78" t="s">
        <v>109</v>
      </c>
    </row>
    <row r="51" spans="2:2" ht="47.25" x14ac:dyDescent="0.25">
      <c r="B51" s="78" t="s">
        <v>110</v>
      </c>
    </row>
    <row r="52" spans="2:2" ht="47.25" x14ac:dyDescent="0.25">
      <c r="B52" s="78" t="s">
        <v>111</v>
      </c>
    </row>
    <row r="53" spans="2:2" ht="31.5" x14ac:dyDescent="0.25">
      <c r="B53" s="78" t="s">
        <v>112</v>
      </c>
    </row>
    <row r="54" spans="2:2" ht="31.5" x14ac:dyDescent="0.25">
      <c r="B54" s="78" t="s">
        <v>113</v>
      </c>
    </row>
    <row r="55" spans="2:2" ht="15.75" x14ac:dyDescent="0.25">
      <c r="B55" s="78" t="s">
        <v>114</v>
      </c>
    </row>
    <row r="56" spans="2:2" ht="47.25" x14ac:dyDescent="0.25">
      <c r="B56" s="78" t="s">
        <v>115</v>
      </c>
    </row>
    <row r="57" spans="2:2" ht="63" x14ac:dyDescent="0.25">
      <c r="B57" s="78" t="s">
        <v>116</v>
      </c>
    </row>
    <row r="58" spans="2:2" ht="31.5" x14ac:dyDescent="0.25">
      <c r="B58" s="78" t="s">
        <v>117</v>
      </c>
    </row>
    <row r="59" spans="2:2" ht="15.75" x14ac:dyDescent="0.25">
      <c r="B59" s="78" t="s">
        <v>118</v>
      </c>
    </row>
    <row r="60" spans="2:2" ht="15.75" x14ac:dyDescent="0.25">
      <c r="B60" s="78" t="s">
        <v>119</v>
      </c>
    </row>
    <row r="61" spans="2:2" ht="15.75" x14ac:dyDescent="0.25">
      <c r="B61" s="78" t="s">
        <v>120</v>
      </c>
    </row>
    <row r="62" spans="2:2" ht="15.75" x14ac:dyDescent="0.25">
      <c r="B62" s="78" t="s">
        <v>121</v>
      </c>
    </row>
    <row r="63" spans="2:2" ht="15.75" x14ac:dyDescent="0.25">
      <c r="B63" s="78" t="s">
        <v>122</v>
      </c>
    </row>
    <row r="64" spans="2:2" ht="15.75" x14ac:dyDescent="0.25">
      <c r="B64" s="78" t="s">
        <v>123</v>
      </c>
    </row>
    <row r="65" spans="2:2" ht="31.5" x14ac:dyDescent="0.25">
      <c r="B65" s="78" t="s">
        <v>124</v>
      </c>
    </row>
    <row r="66" spans="2:2" ht="31.5" x14ac:dyDescent="0.25">
      <c r="B66" s="78" t="s">
        <v>125</v>
      </c>
    </row>
    <row r="67" spans="2:2" ht="31.5" x14ac:dyDescent="0.25">
      <c r="B67" s="78" t="s">
        <v>126</v>
      </c>
    </row>
    <row r="68" spans="2:2" ht="47.25" x14ac:dyDescent="0.25">
      <c r="B68" s="78" t="s">
        <v>127</v>
      </c>
    </row>
    <row r="69" spans="2:2" ht="31.5" x14ac:dyDescent="0.25">
      <c r="B69" s="78" t="s">
        <v>128</v>
      </c>
    </row>
    <row r="70" spans="2:2" ht="31.5" x14ac:dyDescent="0.25">
      <c r="B70" s="78" t="s">
        <v>129</v>
      </c>
    </row>
    <row r="71" spans="2:2" ht="31.5" x14ac:dyDescent="0.25">
      <c r="B71" s="78" t="s">
        <v>130</v>
      </c>
    </row>
    <row r="72" spans="2:2" ht="31.5" x14ac:dyDescent="0.25">
      <c r="B72" s="78" t="s">
        <v>131</v>
      </c>
    </row>
    <row r="73" spans="2:2" ht="78.75" x14ac:dyDescent="0.25">
      <c r="B73" s="78" t="s">
        <v>132</v>
      </c>
    </row>
    <row r="74" spans="2:2" ht="15.75" x14ac:dyDescent="0.25">
      <c r="B74" s="78" t="s">
        <v>133</v>
      </c>
    </row>
    <row r="75" spans="2:2" ht="31.5" x14ac:dyDescent="0.25">
      <c r="B75" s="78" t="s">
        <v>134</v>
      </c>
    </row>
    <row r="76" spans="2:2" ht="31.5" x14ac:dyDescent="0.25">
      <c r="B76" s="78" t="s">
        <v>135</v>
      </c>
    </row>
    <row r="77" spans="2:2" ht="31.5" x14ac:dyDescent="0.25">
      <c r="B77" s="78" t="s">
        <v>136</v>
      </c>
    </row>
    <row r="78" spans="2:2" ht="47.25" x14ac:dyDescent="0.25">
      <c r="B78" s="78" t="s">
        <v>137</v>
      </c>
    </row>
    <row r="79" spans="2:2" ht="63" x14ac:dyDescent="0.25">
      <c r="B79" s="78" t="s">
        <v>138</v>
      </c>
    </row>
    <row r="80" spans="2:2" ht="47.25" x14ac:dyDescent="0.25">
      <c r="B80" s="78" t="s">
        <v>139</v>
      </c>
    </row>
    <row r="81" spans="2:2" ht="47.25" x14ac:dyDescent="0.25">
      <c r="B81" s="78" t="s">
        <v>140</v>
      </c>
    </row>
    <row r="82" spans="2:2" ht="78.75" x14ac:dyDescent="0.25">
      <c r="B82" s="78" t="s">
        <v>141</v>
      </c>
    </row>
    <row r="83" spans="2:2" ht="31.5" x14ac:dyDescent="0.25">
      <c r="B83" s="78" t="s">
        <v>142</v>
      </c>
    </row>
    <row r="84" spans="2:2" ht="15.75" x14ac:dyDescent="0.25">
      <c r="B84" s="78" t="s">
        <v>143</v>
      </c>
    </row>
    <row r="85" spans="2:2" ht="31.5" x14ac:dyDescent="0.25">
      <c r="B85" s="78" t="s">
        <v>144</v>
      </c>
    </row>
    <row r="86" spans="2:2" ht="31.5" x14ac:dyDescent="0.25">
      <c r="B86" s="78" t="s">
        <v>145</v>
      </c>
    </row>
    <row r="87" spans="2:2" ht="47.25" x14ac:dyDescent="0.25">
      <c r="B87" s="78" t="s">
        <v>146</v>
      </c>
    </row>
    <row r="88" spans="2:2" ht="31.5" x14ac:dyDescent="0.25">
      <c r="B88" s="78" t="s">
        <v>147</v>
      </c>
    </row>
    <row r="89" spans="2:2" ht="31.5" x14ac:dyDescent="0.25">
      <c r="B89" s="78" t="s">
        <v>148</v>
      </c>
    </row>
    <row r="90" spans="2:2" ht="15.75" x14ac:dyDescent="0.25">
      <c r="B90" s="78" t="s">
        <v>149</v>
      </c>
    </row>
    <row r="91" spans="2:2" ht="31.5" x14ac:dyDescent="0.25">
      <c r="B91" s="78" t="s">
        <v>150</v>
      </c>
    </row>
    <row r="92" spans="2:2" ht="31.5" x14ac:dyDescent="0.25">
      <c r="B92" s="78" t="s">
        <v>151</v>
      </c>
    </row>
    <row r="93" spans="2:2" ht="47.25" x14ac:dyDescent="0.25">
      <c r="B93" s="78" t="s">
        <v>152</v>
      </c>
    </row>
    <row r="94" spans="2:2" ht="15.75" x14ac:dyDescent="0.25">
      <c r="B94" s="78" t="s">
        <v>3</v>
      </c>
    </row>
    <row r="95" spans="2:2" ht="15.75" x14ac:dyDescent="0.25">
      <c r="B95" s="78" t="s">
        <v>153</v>
      </c>
    </row>
    <row r="96" spans="2:2" ht="47.25" x14ac:dyDescent="0.25">
      <c r="B96" s="78" t="s">
        <v>154</v>
      </c>
    </row>
    <row r="97" spans="2:2" ht="15.75" x14ac:dyDescent="0.25">
      <c r="B97" s="78" t="s">
        <v>155</v>
      </c>
    </row>
    <row r="98" spans="2:2" ht="31.5" x14ac:dyDescent="0.25">
      <c r="B98" s="78" t="s">
        <v>156</v>
      </c>
    </row>
    <row r="99" spans="2:2" ht="31.5" x14ac:dyDescent="0.25">
      <c r="B99" s="78" t="s">
        <v>157</v>
      </c>
    </row>
    <row r="100" spans="2:2" ht="15.75" x14ac:dyDescent="0.25">
      <c r="B100" s="78" t="s">
        <v>158</v>
      </c>
    </row>
    <row r="101" spans="2:2" ht="15.75" x14ac:dyDescent="0.25">
      <c r="B101" s="78" t="s">
        <v>159</v>
      </c>
    </row>
    <row r="102" spans="2:2" ht="15.75" x14ac:dyDescent="0.25">
      <c r="B102" s="78" t="s">
        <v>160</v>
      </c>
    </row>
    <row r="103" spans="2:2" ht="31.5" x14ac:dyDescent="0.25">
      <c r="B103" s="78" t="s">
        <v>161</v>
      </c>
    </row>
    <row r="104" spans="2:2" ht="31.5" x14ac:dyDescent="0.25">
      <c r="B104" s="78" t="s">
        <v>162</v>
      </c>
    </row>
    <row r="105" spans="2:2" ht="15.75" x14ac:dyDescent="0.25">
      <c r="B105" s="78" t="s">
        <v>163</v>
      </c>
    </row>
  </sheetData>
  <mergeCells count="1">
    <mergeCell ref="B5:G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20E45-6052-44F1-B4E1-7E67B664C996}">
  <sheetPr>
    <pageSetUpPr fitToPage="1"/>
  </sheetPr>
  <dimension ref="A1:I9"/>
  <sheetViews>
    <sheetView tabSelected="1" workbookViewId="0">
      <selection activeCell="H5" sqref="H5"/>
    </sheetView>
  </sheetViews>
  <sheetFormatPr defaultRowHeight="15" x14ac:dyDescent="0.25"/>
  <cols>
    <col min="1" max="1" width="21.42578125" style="107" bestFit="1" customWidth="1"/>
    <col min="2" max="2" width="22.28515625" style="107" customWidth="1"/>
    <col min="3" max="3" width="19.85546875" style="107" customWidth="1"/>
    <col min="4" max="4" width="18.85546875" style="107" customWidth="1"/>
    <col min="5" max="5" width="18.140625" style="107" customWidth="1"/>
    <col min="6" max="6" width="23.140625" style="107" customWidth="1"/>
    <col min="7" max="7" width="22" style="107" customWidth="1"/>
    <col min="8" max="8" width="15.5703125" style="107" customWidth="1"/>
    <col min="9" max="9" width="16.140625" style="107" customWidth="1"/>
    <col min="10" max="16384" width="9.140625" style="107"/>
  </cols>
  <sheetData>
    <row r="1" spans="1:9" ht="28.5" x14ac:dyDescent="0.25">
      <c r="A1" s="116" t="s">
        <v>17</v>
      </c>
      <c r="B1" s="116" t="s">
        <v>48</v>
      </c>
      <c r="C1" s="116" t="s">
        <v>49</v>
      </c>
      <c r="D1" s="116" t="s">
        <v>8</v>
      </c>
      <c r="E1" s="116" t="s">
        <v>50</v>
      </c>
      <c r="F1" s="116" t="s">
        <v>51</v>
      </c>
      <c r="G1" s="116" t="s">
        <v>52</v>
      </c>
      <c r="H1" s="116" t="s">
        <v>11</v>
      </c>
      <c r="I1" s="116" t="s">
        <v>53</v>
      </c>
    </row>
    <row r="2" spans="1:9" x14ac:dyDescent="0.25">
      <c r="A2" s="115" t="s">
        <v>59</v>
      </c>
      <c r="B2" s="116"/>
      <c r="C2" s="116"/>
      <c r="D2" s="116"/>
      <c r="E2" s="116"/>
      <c r="F2" s="116"/>
      <c r="G2" s="116"/>
      <c r="H2" s="116"/>
      <c r="I2" s="116"/>
    </row>
    <row r="3" spans="1:9" x14ac:dyDescent="0.25">
      <c r="A3" s="108" t="s">
        <v>60</v>
      </c>
      <c r="B3" s="109"/>
      <c r="C3" s="109"/>
      <c r="D3" s="109"/>
      <c r="E3" s="110"/>
      <c r="F3" s="109"/>
      <c r="G3" s="109"/>
      <c r="H3" s="109"/>
      <c r="I3" s="110"/>
    </row>
    <row r="4" spans="1:9" s="114" customFormat="1" x14ac:dyDescent="0.25">
      <c r="A4" s="111" t="s">
        <v>217</v>
      </c>
      <c r="B4" s="112">
        <v>1854</v>
      </c>
      <c r="C4" s="112">
        <v>887</v>
      </c>
      <c r="D4" s="112">
        <f>'CIRL Summary'!H35</f>
        <v>867.01310000000012</v>
      </c>
      <c r="E4" s="113">
        <f>D4/C4</f>
        <v>0.97746685456595284</v>
      </c>
      <c r="F4" s="112">
        <v>305</v>
      </c>
      <c r="G4" s="112">
        <v>217</v>
      </c>
      <c r="H4" s="112">
        <f>'CIRL Summary'!K35</f>
        <v>436.67970000000003</v>
      </c>
      <c r="I4" s="113">
        <f>H4/G4</f>
        <v>2.0123488479262672</v>
      </c>
    </row>
    <row r="5" spans="1:9" s="114" customFormat="1" x14ac:dyDescent="0.25">
      <c r="A5" s="115" t="s">
        <v>61</v>
      </c>
      <c r="B5" s="117">
        <f>SUM(B4)</f>
        <v>1854</v>
      </c>
      <c r="C5" s="117">
        <f t="shared" ref="C5:H5" si="0">SUM(C4)</f>
        <v>887</v>
      </c>
      <c r="D5" s="117">
        <f t="shared" si="0"/>
        <v>867.01310000000012</v>
      </c>
      <c r="E5" s="118">
        <f>D5/C5</f>
        <v>0.97746685456595284</v>
      </c>
      <c r="F5" s="117">
        <f t="shared" si="0"/>
        <v>305</v>
      </c>
      <c r="G5" s="117">
        <f t="shared" si="0"/>
        <v>217</v>
      </c>
      <c r="H5" s="117">
        <f t="shared" si="0"/>
        <v>436.67970000000003</v>
      </c>
      <c r="I5" s="118">
        <f>H5/G5</f>
        <v>2.0123488479262672</v>
      </c>
    </row>
    <row r="6" spans="1:9" ht="30" x14ac:dyDescent="0.25">
      <c r="B6" s="75" t="s">
        <v>56</v>
      </c>
      <c r="C6" s="75" t="s">
        <v>56</v>
      </c>
      <c r="D6" s="76" t="s">
        <v>57</v>
      </c>
      <c r="E6" s="76" t="s">
        <v>58</v>
      </c>
      <c r="F6" s="75" t="s">
        <v>56</v>
      </c>
      <c r="G6" s="75" t="s">
        <v>56</v>
      </c>
      <c r="H6" s="76" t="s">
        <v>57</v>
      </c>
      <c r="I6" s="76" t="s">
        <v>58</v>
      </c>
    </row>
    <row r="7" spans="1:9" x14ac:dyDescent="0.25">
      <c r="C7" s="6"/>
      <c r="D7" s="6"/>
      <c r="E7" s="74"/>
      <c r="F7" s="6"/>
      <c r="G7" s="6"/>
      <c r="H7" s="6"/>
      <c r="I7" s="74"/>
    </row>
    <row r="8" spans="1:9" x14ac:dyDescent="0.25">
      <c r="C8" s="6"/>
      <c r="D8" s="6"/>
      <c r="E8" s="74"/>
      <c r="F8" s="6"/>
      <c r="G8" s="6"/>
      <c r="H8" s="6"/>
      <c r="I8" s="74"/>
    </row>
    <row r="9" spans="1:9" x14ac:dyDescent="0.25">
      <c r="B9" s="6"/>
      <c r="C9" s="6"/>
      <c r="D9" s="6"/>
      <c r="E9" s="74"/>
      <c r="F9" s="6"/>
      <c r="G9" s="6"/>
      <c r="H9" s="6"/>
      <c r="I9" s="74"/>
    </row>
  </sheetData>
  <pageMargins left="0.7" right="0.7" top="0.75" bottom="0.75" header="0.3" footer="0.3"/>
  <pageSetup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I39"/>
  <sheetViews>
    <sheetView zoomScale="90" zoomScaleNormal="90" workbookViewId="0">
      <pane ySplit="1" topLeftCell="A2" activePane="bottomLeft" state="frozen"/>
      <selection pane="bottomLeft" activeCell="O4" sqref="O4"/>
    </sheetView>
  </sheetViews>
  <sheetFormatPr defaultColWidth="9.140625" defaultRowHeight="12.75" x14ac:dyDescent="0.25"/>
  <cols>
    <col min="1" max="1" width="9.140625" style="60"/>
    <col min="2" max="2" width="32.140625" style="61" customWidth="1"/>
    <col min="3" max="3" width="34.28515625" style="61" customWidth="1"/>
    <col min="4" max="4" width="38.42578125" style="61" customWidth="1"/>
    <col min="5" max="5" width="12.140625" style="62" bestFit="1" customWidth="1"/>
    <col min="6" max="6" width="12.140625" style="61" bestFit="1" customWidth="1"/>
    <col min="7" max="7" width="12.140625" style="105" bestFit="1" customWidth="1"/>
    <col min="8" max="9" width="12.140625" style="61" bestFit="1" customWidth="1"/>
    <col min="10" max="10" width="12.140625" style="105" bestFit="1" customWidth="1"/>
    <col min="11" max="11" width="12.140625" style="61" customWidth="1"/>
    <col min="12" max="12" width="37.7109375" style="61" customWidth="1"/>
    <col min="13" max="14" width="9.140625" style="61"/>
    <col min="15" max="15" width="13.28515625" style="65" bestFit="1" customWidth="1"/>
    <col min="16" max="16" width="23.28515625" style="65" bestFit="1" customWidth="1"/>
    <col min="17" max="17" width="23" style="65" bestFit="1" customWidth="1"/>
    <col min="18" max="16384" width="9.140625" style="65"/>
  </cols>
  <sheetData>
    <row r="1" spans="1:61" s="37" customFormat="1" ht="45" x14ac:dyDescent="0.25">
      <c r="A1" s="32" t="s">
        <v>4</v>
      </c>
      <c r="B1" s="32" t="s">
        <v>0</v>
      </c>
      <c r="C1" s="32" t="s">
        <v>1</v>
      </c>
      <c r="D1" s="23" t="s">
        <v>69</v>
      </c>
      <c r="E1" s="33" t="s">
        <v>5</v>
      </c>
      <c r="F1" s="34" t="s">
        <v>6</v>
      </c>
      <c r="G1" s="101" t="s">
        <v>7</v>
      </c>
      <c r="H1" s="35" t="s">
        <v>8</v>
      </c>
      <c r="I1" s="34" t="s">
        <v>9</v>
      </c>
      <c r="J1" s="101" t="s">
        <v>10</v>
      </c>
      <c r="K1" s="34" t="s">
        <v>11</v>
      </c>
      <c r="L1" s="32" t="s">
        <v>16</v>
      </c>
      <c r="M1" s="36"/>
      <c r="N1" s="36"/>
      <c r="O1"/>
      <c r="P1"/>
      <c r="Q1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</row>
    <row r="2" spans="1:61" s="37" customFormat="1" ht="15" x14ac:dyDescent="0.25">
      <c r="A2" s="81" t="s">
        <v>192</v>
      </c>
      <c r="B2" s="81" t="s">
        <v>3</v>
      </c>
      <c r="C2" s="81" t="s">
        <v>3</v>
      </c>
      <c r="D2" s="39" t="s">
        <v>68</v>
      </c>
      <c r="E2" s="90" t="s">
        <v>12</v>
      </c>
      <c r="F2" s="90" t="s">
        <v>12</v>
      </c>
      <c r="G2" s="98" t="s">
        <v>12</v>
      </c>
      <c r="H2" s="41">
        <f>'Street Sweeping and CO'!G2</f>
        <v>774.31310000000008</v>
      </c>
      <c r="I2" s="90" t="s">
        <v>12</v>
      </c>
      <c r="J2" s="98" t="s">
        <v>12</v>
      </c>
      <c r="K2" s="41">
        <f>'Street Sweeping and CO'!H2</f>
        <v>421.42970000000003</v>
      </c>
      <c r="L2" s="38"/>
      <c r="M2" s="42"/>
      <c r="N2" s="42"/>
      <c r="O2"/>
      <c r="P2"/>
      <c r="Q2"/>
      <c r="R2" s="42"/>
      <c r="S2" s="42"/>
      <c r="T2" s="42"/>
      <c r="U2" s="42"/>
      <c r="V2" s="42"/>
      <c r="W2" s="42"/>
      <c r="X2" s="42" t="s">
        <v>2</v>
      </c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</row>
    <row r="3" spans="1:61" s="37" customFormat="1" ht="15" x14ac:dyDescent="0.25">
      <c r="A3" s="81" t="s">
        <v>193</v>
      </c>
      <c r="B3" s="81" t="s">
        <v>100</v>
      </c>
      <c r="C3" s="89" t="s">
        <v>100</v>
      </c>
      <c r="D3" s="39" t="s">
        <v>68</v>
      </c>
      <c r="E3" s="90" t="s">
        <v>12</v>
      </c>
      <c r="F3" s="90">
        <f>'New Required Reductions'!B4</f>
        <v>1854</v>
      </c>
      <c r="G3" s="98">
        <f>Education!B16</f>
        <v>0.05</v>
      </c>
      <c r="H3" s="41">
        <f>F3*G3</f>
        <v>92.7</v>
      </c>
      <c r="I3" s="90">
        <f>'New Required Reductions'!F4</f>
        <v>305</v>
      </c>
      <c r="J3" s="98">
        <f>Education!B16</f>
        <v>0.05</v>
      </c>
      <c r="K3" s="41">
        <f>I3*J3</f>
        <v>15.25</v>
      </c>
      <c r="L3" s="38"/>
      <c r="M3" s="42"/>
      <c r="N3" s="42"/>
      <c r="O3"/>
      <c r="P3"/>
      <c r="Q3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</row>
    <row r="4" spans="1:61" s="37" customFormat="1" ht="15" x14ac:dyDescent="0.25">
      <c r="A4" s="38"/>
      <c r="B4" s="39"/>
      <c r="C4" s="39"/>
      <c r="D4" s="39"/>
      <c r="E4" s="40"/>
      <c r="F4" s="41"/>
      <c r="G4" s="102"/>
      <c r="H4" s="41"/>
      <c r="I4" s="41"/>
      <c r="J4" s="102"/>
      <c r="K4" s="41"/>
      <c r="L4" s="38"/>
      <c r="M4" s="42"/>
      <c r="N4" s="42"/>
      <c r="O4"/>
      <c r="P4"/>
      <c r="Q4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</row>
    <row r="5" spans="1:61" s="37" customFormat="1" ht="15" x14ac:dyDescent="0.25">
      <c r="A5" s="38"/>
      <c r="B5" s="39"/>
      <c r="C5" s="39"/>
      <c r="D5" s="39"/>
      <c r="E5" s="40"/>
      <c r="F5" s="41"/>
      <c r="G5" s="102"/>
      <c r="H5" s="41"/>
      <c r="I5" s="41"/>
      <c r="J5" s="102"/>
      <c r="K5" s="41"/>
      <c r="L5" s="38"/>
      <c r="M5" s="42"/>
      <c r="N5" s="42"/>
      <c r="O5"/>
      <c r="P5"/>
      <c r="Q5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</row>
    <row r="6" spans="1:61" s="37" customFormat="1" ht="15" x14ac:dyDescent="0.25">
      <c r="A6" s="38"/>
      <c r="B6" s="39"/>
      <c r="C6" s="39"/>
      <c r="D6" s="39"/>
      <c r="E6" s="44"/>
      <c r="F6" s="41"/>
      <c r="G6" s="102"/>
      <c r="H6" s="41"/>
      <c r="I6" s="41"/>
      <c r="J6" s="102"/>
      <c r="K6" s="41"/>
      <c r="L6" s="38"/>
      <c r="M6" s="42"/>
      <c r="N6" s="42"/>
      <c r="O6"/>
      <c r="P6"/>
      <c r="Q6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</row>
    <row r="7" spans="1:61" s="37" customFormat="1" ht="15" x14ac:dyDescent="0.25">
      <c r="A7" s="38"/>
      <c r="B7" s="39"/>
      <c r="C7" s="39"/>
      <c r="D7" s="39"/>
      <c r="E7" s="44"/>
      <c r="F7" s="41"/>
      <c r="G7" s="102"/>
      <c r="H7" s="41"/>
      <c r="I7" s="41"/>
      <c r="J7" s="102"/>
      <c r="K7" s="41"/>
      <c r="L7" s="38"/>
      <c r="M7" s="42"/>
      <c r="N7" s="42"/>
      <c r="O7"/>
      <c r="P7"/>
      <c r="Q7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</row>
    <row r="8" spans="1:61" s="37" customFormat="1" ht="15" x14ac:dyDescent="0.25">
      <c r="A8" s="38"/>
      <c r="B8" s="39"/>
      <c r="C8" s="39"/>
      <c r="D8" s="39"/>
      <c r="E8" s="40"/>
      <c r="F8" s="41"/>
      <c r="G8" s="102"/>
      <c r="H8" s="41"/>
      <c r="I8" s="41"/>
      <c r="J8" s="102"/>
      <c r="K8" s="41"/>
      <c r="L8" s="38"/>
      <c r="M8" s="42" t="s">
        <v>2</v>
      </c>
      <c r="N8" s="42"/>
      <c r="O8"/>
      <c r="P8"/>
      <c r="Q8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</row>
    <row r="9" spans="1:61" s="37" customFormat="1" ht="15" x14ac:dyDescent="0.25">
      <c r="A9" s="38"/>
      <c r="B9" s="39"/>
      <c r="C9" s="39"/>
      <c r="D9" s="39"/>
      <c r="E9" s="44"/>
      <c r="F9" s="41"/>
      <c r="G9" s="102"/>
      <c r="H9" s="41"/>
      <c r="I9" s="41"/>
      <c r="J9" s="102"/>
      <c r="K9" s="41"/>
      <c r="L9" s="38"/>
      <c r="M9" s="42"/>
      <c r="N9" s="42"/>
      <c r="O9"/>
      <c r="P9"/>
      <c r="Q9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</row>
    <row r="10" spans="1:61" s="51" customFormat="1" ht="15" x14ac:dyDescent="0.25">
      <c r="A10" s="38"/>
      <c r="B10" s="39"/>
      <c r="C10" s="39"/>
      <c r="D10" s="39"/>
      <c r="E10" s="45"/>
      <c r="F10" s="45"/>
      <c r="G10" s="103"/>
      <c r="H10" s="45"/>
      <c r="I10" s="45"/>
      <c r="J10" s="103"/>
      <c r="K10" s="47"/>
      <c r="L10" s="48"/>
      <c r="M10" s="49"/>
      <c r="N10" s="49"/>
      <c r="O10"/>
      <c r="P10"/>
      <c r="Q10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50"/>
    </row>
    <row r="11" spans="1:61" s="37" customFormat="1" ht="15" x14ac:dyDescent="0.25">
      <c r="A11" s="38"/>
      <c r="B11" s="39"/>
      <c r="C11" s="39"/>
      <c r="D11" s="39"/>
      <c r="E11" s="45"/>
      <c r="F11" s="45"/>
      <c r="G11" s="103"/>
      <c r="H11" s="41"/>
      <c r="I11" s="45"/>
      <c r="J11" s="103"/>
      <c r="K11" s="41"/>
      <c r="L11" s="50"/>
      <c r="M11" s="53"/>
      <c r="N11" s="53"/>
      <c r="O11"/>
      <c r="P11"/>
      <c r="Q11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2"/>
      <c r="BG11" s="52"/>
      <c r="BH11" s="52"/>
      <c r="BI11" s="52"/>
    </row>
    <row r="12" spans="1:61" s="37" customFormat="1" ht="15" x14ac:dyDescent="0.25">
      <c r="A12" s="38"/>
      <c r="B12" s="39"/>
      <c r="C12" s="39"/>
      <c r="D12" s="39"/>
      <c r="E12" s="45"/>
      <c r="F12" s="45"/>
      <c r="G12" s="103"/>
      <c r="H12" s="41"/>
      <c r="I12" s="45"/>
      <c r="J12" s="103"/>
      <c r="K12" s="41"/>
      <c r="L12" s="50"/>
      <c r="M12" s="53"/>
      <c r="N12" s="53"/>
      <c r="O12"/>
      <c r="P12"/>
      <c r="Q12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2"/>
      <c r="BG12" s="52"/>
      <c r="BH12" s="52"/>
      <c r="BI12" s="52"/>
    </row>
    <row r="13" spans="1:61" s="37" customFormat="1" ht="15" x14ac:dyDescent="0.25">
      <c r="A13" s="38"/>
      <c r="B13" s="39"/>
      <c r="C13" s="39"/>
      <c r="D13" s="39"/>
      <c r="E13" s="45"/>
      <c r="F13" s="45"/>
      <c r="G13" s="103"/>
      <c r="H13" s="41"/>
      <c r="I13" s="45"/>
      <c r="J13" s="103"/>
      <c r="K13" s="41"/>
      <c r="L13" s="50"/>
      <c r="M13" s="53"/>
      <c r="N13" s="53"/>
      <c r="O13"/>
      <c r="P13"/>
      <c r="Q1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2"/>
      <c r="BG13" s="52"/>
      <c r="BH13" s="52"/>
      <c r="BI13" s="52"/>
    </row>
    <row r="14" spans="1:61" s="37" customFormat="1" ht="15" x14ac:dyDescent="0.25">
      <c r="A14" s="38"/>
      <c r="B14" s="39"/>
      <c r="C14" s="39"/>
      <c r="D14" s="39"/>
      <c r="E14" s="45"/>
      <c r="F14" s="41"/>
      <c r="G14" s="102"/>
      <c r="H14" s="41"/>
      <c r="I14" s="41"/>
      <c r="J14" s="102"/>
      <c r="K14" s="41"/>
      <c r="L14" s="50"/>
      <c r="M14" s="53"/>
      <c r="N14" s="53"/>
      <c r="O14"/>
      <c r="P14"/>
      <c r="Q14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2"/>
      <c r="BG14" s="52"/>
      <c r="BH14" s="52"/>
      <c r="BI14" s="52"/>
    </row>
    <row r="15" spans="1:61" s="51" customFormat="1" ht="15" x14ac:dyDescent="0.25">
      <c r="A15" s="38"/>
      <c r="B15" s="39"/>
      <c r="C15" s="39"/>
      <c r="D15" s="39"/>
      <c r="E15" s="79"/>
      <c r="F15" s="45"/>
      <c r="G15" s="102"/>
      <c r="H15" s="41"/>
      <c r="I15" s="45"/>
      <c r="J15" s="102"/>
      <c r="K15" s="41"/>
      <c r="L15" s="48"/>
      <c r="M15" s="54"/>
      <c r="N15" s="54"/>
      <c r="O15"/>
      <c r="P15"/>
      <c r="Q15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</row>
    <row r="16" spans="1:61" s="37" customFormat="1" ht="15" x14ac:dyDescent="0.25">
      <c r="A16" s="38"/>
      <c r="B16" s="39"/>
      <c r="C16" s="39"/>
      <c r="D16" s="39"/>
      <c r="E16" s="79"/>
      <c r="F16" s="45"/>
      <c r="G16" s="102"/>
      <c r="H16" s="41"/>
      <c r="I16" s="45"/>
      <c r="J16" s="102"/>
      <c r="K16" s="41"/>
      <c r="L16" s="48"/>
      <c r="M16" s="53"/>
      <c r="N16" s="53"/>
      <c r="O16"/>
      <c r="P16"/>
      <c r="Q16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</row>
    <row r="17" spans="1:57" s="37" customFormat="1" ht="15" x14ac:dyDescent="0.25">
      <c r="A17" s="38"/>
      <c r="B17" s="39"/>
      <c r="C17" s="39"/>
      <c r="D17" s="39"/>
      <c r="E17" s="79"/>
      <c r="F17" s="45"/>
      <c r="G17" s="102"/>
      <c r="H17" s="41"/>
      <c r="I17" s="45"/>
      <c r="J17" s="102"/>
      <c r="K17" s="41"/>
      <c r="L17" s="48"/>
      <c r="M17" s="53"/>
      <c r="N17" s="53"/>
      <c r="O17"/>
      <c r="P17"/>
      <c r="Q17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</row>
    <row r="18" spans="1:57" s="37" customFormat="1" ht="15" x14ac:dyDescent="0.25">
      <c r="A18" s="38"/>
      <c r="B18" s="39"/>
      <c r="C18" s="39"/>
      <c r="D18" s="39"/>
      <c r="E18" s="79"/>
      <c r="F18" s="45"/>
      <c r="G18" s="102"/>
      <c r="H18" s="41"/>
      <c r="I18" s="45"/>
      <c r="J18" s="102"/>
      <c r="K18" s="41"/>
      <c r="L18" s="48"/>
      <c r="M18" s="53"/>
      <c r="N18" s="53"/>
      <c r="O18"/>
      <c r="P18"/>
      <c r="Q18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</row>
    <row r="19" spans="1:57" s="37" customFormat="1" ht="15" x14ac:dyDescent="0.25">
      <c r="A19" s="38"/>
      <c r="B19" s="39"/>
      <c r="C19" s="39"/>
      <c r="D19" s="39"/>
      <c r="E19" s="79"/>
      <c r="F19" s="45"/>
      <c r="G19" s="102"/>
      <c r="H19" s="41"/>
      <c r="I19" s="45"/>
      <c r="J19" s="102"/>
      <c r="K19" s="41"/>
      <c r="L19" s="48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</row>
    <row r="20" spans="1:57" s="37" customFormat="1" ht="15" x14ac:dyDescent="0.25">
      <c r="A20" s="38"/>
      <c r="B20" s="39"/>
      <c r="C20" s="39"/>
      <c r="D20" s="39"/>
      <c r="E20" s="79"/>
      <c r="F20" s="45"/>
      <c r="G20" s="102"/>
      <c r="H20" s="41"/>
      <c r="I20" s="45"/>
      <c r="J20" s="102"/>
      <c r="K20" s="41"/>
      <c r="L20" s="48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</row>
    <row r="21" spans="1:57" s="37" customFormat="1" ht="15" x14ac:dyDescent="0.25">
      <c r="A21" s="38"/>
      <c r="B21" s="39"/>
      <c r="C21" s="39"/>
      <c r="D21" s="39"/>
      <c r="E21" s="79"/>
      <c r="F21" s="45"/>
      <c r="G21" s="102"/>
      <c r="H21" s="41"/>
      <c r="I21" s="45"/>
      <c r="J21" s="102"/>
      <c r="K21" s="41"/>
      <c r="L21" s="48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</row>
    <row r="22" spans="1:57" s="37" customFormat="1" ht="15" x14ac:dyDescent="0.25">
      <c r="A22" s="38"/>
      <c r="B22" s="39"/>
      <c r="C22" s="39"/>
      <c r="D22" s="39"/>
      <c r="E22" s="79"/>
      <c r="F22" s="45"/>
      <c r="G22" s="102"/>
      <c r="H22" s="41"/>
      <c r="I22" s="45"/>
      <c r="J22" s="102"/>
      <c r="K22" s="41"/>
      <c r="L22" s="48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</row>
    <row r="23" spans="1:57" s="37" customFormat="1" ht="15" x14ac:dyDescent="0.25">
      <c r="A23" s="38"/>
      <c r="B23" s="39"/>
      <c r="C23" s="39"/>
      <c r="D23" s="39"/>
      <c r="E23" s="79"/>
      <c r="F23" s="45"/>
      <c r="G23" s="102"/>
      <c r="H23" s="41"/>
      <c r="I23" s="45"/>
      <c r="J23" s="102"/>
      <c r="K23" s="41"/>
      <c r="L23" s="48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</row>
    <row r="24" spans="1:57" s="37" customFormat="1" ht="15" x14ac:dyDescent="0.25">
      <c r="A24" s="38"/>
      <c r="B24" s="39"/>
      <c r="C24" s="39"/>
      <c r="D24" s="39"/>
      <c r="E24" s="79"/>
      <c r="F24" s="45"/>
      <c r="G24" s="103"/>
      <c r="H24" s="46"/>
      <c r="I24" s="45"/>
      <c r="J24" s="103"/>
      <c r="K24" s="46"/>
      <c r="L24" s="55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</row>
    <row r="25" spans="1:57" s="37" customFormat="1" ht="15" x14ac:dyDescent="0.25">
      <c r="A25" s="38"/>
      <c r="B25" s="39"/>
      <c r="C25" s="39"/>
      <c r="D25" s="39"/>
      <c r="E25" s="79"/>
      <c r="F25" s="45"/>
      <c r="G25" s="103"/>
      <c r="H25" s="46"/>
      <c r="I25" s="45"/>
      <c r="J25" s="103"/>
      <c r="K25" s="46"/>
      <c r="L25" s="55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</row>
    <row r="26" spans="1:57" s="37" customFormat="1" ht="15" x14ac:dyDescent="0.25">
      <c r="A26" s="38"/>
      <c r="B26" s="39"/>
      <c r="C26" s="39"/>
      <c r="D26" s="39"/>
      <c r="E26" s="79"/>
      <c r="F26" s="45"/>
      <c r="G26" s="103"/>
      <c r="H26" s="41"/>
      <c r="I26" s="45"/>
      <c r="J26" s="103"/>
      <c r="K26" s="41"/>
      <c r="L26" s="39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</row>
    <row r="27" spans="1:57" s="37" customFormat="1" ht="15" x14ac:dyDescent="0.25">
      <c r="A27" s="38"/>
      <c r="B27" s="39"/>
      <c r="C27" s="39"/>
      <c r="D27" s="39"/>
      <c r="E27" s="79"/>
      <c r="F27" s="45"/>
      <c r="G27" s="103"/>
      <c r="H27" s="41"/>
      <c r="I27" s="45"/>
      <c r="J27" s="103"/>
      <c r="K27" s="41"/>
      <c r="L27" s="39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</row>
    <row r="28" spans="1:57" s="37" customFormat="1" ht="15" x14ac:dyDescent="0.25">
      <c r="A28" s="38"/>
      <c r="B28" s="39"/>
      <c r="C28" s="39"/>
      <c r="D28" s="39"/>
      <c r="E28" s="79"/>
      <c r="F28" s="45"/>
      <c r="G28" s="103"/>
      <c r="H28" s="41"/>
      <c r="I28" s="45"/>
      <c r="J28" s="103"/>
      <c r="K28" s="41"/>
      <c r="L28" s="39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</row>
    <row r="29" spans="1:57" s="37" customFormat="1" ht="15" x14ac:dyDescent="0.25">
      <c r="A29" s="38"/>
      <c r="B29" s="39"/>
      <c r="C29" s="39"/>
      <c r="D29" s="39"/>
      <c r="E29" s="79"/>
      <c r="F29" s="45"/>
      <c r="G29" s="103"/>
      <c r="H29" s="41"/>
      <c r="I29" s="45"/>
      <c r="J29" s="103"/>
      <c r="K29" s="41"/>
      <c r="L29" s="39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</row>
    <row r="30" spans="1:57" s="37" customFormat="1" ht="15" x14ac:dyDescent="0.25">
      <c r="A30" s="38"/>
      <c r="B30" s="39"/>
      <c r="C30" s="39"/>
      <c r="D30" s="39"/>
      <c r="E30" s="79"/>
      <c r="F30" s="45"/>
      <c r="G30" s="103"/>
      <c r="H30" s="41"/>
      <c r="I30" s="45"/>
      <c r="J30" s="103"/>
      <c r="K30" s="41"/>
      <c r="L30" s="39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</row>
    <row r="31" spans="1:57" s="37" customFormat="1" ht="15" x14ac:dyDescent="0.25">
      <c r="A31" s="38"/>
      <c r="B31" s="39"/>
      <c r="C31" s="39"/>
      <c r="D31" s="39"/>
      <c r="E31" s="79"/>
      <c r="F31" s="45"/>
      <c r="G31" s="103"/>
      <c r="H31" s="46"/>
      <c r="I31" s="45"/>
      <c r="J31" s="103"/>
      <c r="K31" s="46"/>
      <c r="L31" s="55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</row>
    <row r="32" spans="1:57" s="37" customFormat="1" ht="15" x14ac:dyDescent="0.25">
      <c r="A32" s="56"/>
      <c r="B32" s="57"/>
      <c r="C32" s="59"/>
      <c r="D32" s="39"/>
      <c r="E32" s="79"/>
      <c r="F32" s="80"/>
      <c r="G32" s="98"/>
      <c r="H32" s="80"/>
      <c r="I32" s="80"/>
      <c r="J32" s="98"/>
      <c r="K32" s="80"/>
      <c r="L32" s="68"/>
    </row>
    <row r="33" spans="1:12" s="37" customFormat="1" ht="15" x14ac:dyDescent="0.25">
      <c r="A33" s="56"/>
      <c r="B33" s="57"/>
      <c r="C33" s="58"/>
      <c r="D33" s="39"/>
      <c r="E33" s="79"/>
      <c r="F33" s="40"/>
      <c r="G33" s="67"/>
      <c r="H33" s="41"/>
      <c r="I33" s="40"/>
      <c r="J33" s="67"/>
      <c r="K33" s="41"/>
      <c r="L33" s="68"/>
    </row>
    <row r="34" spans="1:12" s="37" customFormat="1" ht="15" x14ac:dyDescent="0.25">
      <c r="A34" s="56"/>
      <c r="B34" s="59"/>
      <c r="C34" s="58"/>
      <c r="D34" s="39"/>
      <c r="E34" s="79"/>
      <c r="F34" s="45"/>
      <c r="G34" s="103"/>
      <c r="H34" s="46"/>
      <c r="I34" s="45"/>
      <c r="J34" s="103"/>
      <c r="K34" s="46"/>
      <c r="L34" s="55"/>
    </row>
    <row r="35" spans="1:12" x14ac:dyDescent="0.25">
      <c r="G35" s="104" t="s">
        <v>43</v>
      </c>
      <c r="H35" s="63">
        <f>SUM(H2:H34)</f>
        <v>867.01310000000012</v>
      </c>
      <c r="I35" s="64"/>
      <c r="J35" s="106"/>
      <c r="K35" s="63">
        <f>SUM(K2:K34)</f>
        <v>436.67970000000003</v>
      </c>
    </row>
    <row r="38" spans="1:12" x14ac:dyDescent="0.25">
      <c r="A38" s="77" t="s">
        <v>63</v>
      </c>
    </row>
    <row r="39" spans="1:12" x14ac:dyDescent="0.25">
      <c r="A39" s="77" t="s">
        <v>70</v>
      </c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A2D4AB3-B303-4D8D-B4BC-E9AEAE133DC3}">
          <x14:formula1>
            <xm:f>Notes!$A$19:$A$32</xm:f>
          </x14:formula1>
          <xm:sqref>D2:D34</xm:sqref>
        </x14:dataValidation>
        <x14:dataValidation type="list" allowBlank="1" showInputMessage="1" showErrorMessage="1" xr:uid="{BB59747C-1312-46E3-944D-3507E44D32E6}">
          <x14:formula1>
            <xm:f>Notes!$B$19:$B$105</xm:f>
          </x14:formula1>
          <xm:sqref>C15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303E8-48FA-4857-9061-C842CD3A5191}">
  <dimension ref="A1:C24"/>
  <sheetViews>
    <sheetView workbookViewId="0">
      <selection activeCell="I6" sqref="I6"/>
    </sheetView>
  </sheetViews>
  <sheetFormatPr defaultRowHeight="15" x14ac:dyDescent="0.25"/>
  <cols>
    <col min="1" max="1" width="80.28515625" style="9" bestFit="1" customWidth="1"/>
    <col min="2" max="2" width="9.140625" style="9"/>
    <col min="3" max="3" width="13.42578125" style="9" bestFit="1" customWidth="1"/>
    <col min="4" max="16384" width="9.140625" style="9"/>
  </cols>
  <sheetData>
    <row r="1" spans="1:3" x14ac:dyDescent="0.25">
      <c r="A1" s="24" t="s">
        <v>195</v>
      </c>
    </row>
    <row r="3" spans="1:3" x14ac:dyDescent="0.25">
      <c r="A3" s="92" t="s">
        <v>196</v>
      </c>
    </row>
    <row r="5" spans="1:3" x14ac:dyDescent="0.25">
      <c r="A5" s="93" t="s">
        <v>197</v>
      </c>
      <c r="B5" s="93" t="s">
        <v>198</v>
      </c>
      <c r="C5" s="93" t="s">
        <v>199</v>
      </c>
    </row>
    <row r="6" spans="1:3" x14ac:dyDescent="0.25">
      <c r="A6" s="94" t="s">
        <v>200</v>
      </c>
      <c r="B6" s="99">
        <v>0.03</v>
      </c>
      <c r="C6" s="94"/>
    </row>
    <row r="7" spans="1:3" x14ac:dyDescent="0.25">
      <c r="A7" s="95" t="s">
        <v>201</v>
      </c>
      <c r="B7" s="99"/>
      <c r="C7" s="94"/>
    </row>
    <row r="8" spans="1:3" x14ac:dyDescent="0.25">
      <c r="A8" s="95" t="s">
        <v>202</v>
      </c>
      <c r="B8" s="99">
        <v>5.0000000000000001E-3</v>
      </c>
      <c r="C8" s="94"/>
    </row>
    <row r="9" spans="1:3" x14ac:dyDescent="0.25">
      <c r="A9" s="95" t="s">
        <v>203</v>
      </c>
      <c r="B9" s="99">
        <v>5.0000000000000001E-3</v>
      </c>
      <c r="C9" s="94"/>
    </row>
    <row r="10" spans="1:3" x14ac:dyDescent="0.25">
      <c r="A10" s="95" t="s">
        <v>204</v>
      </c>
      <c r="B10" s="99"/>
      <c r="C10" s="94"/>
    </row>
    <row r="11" spans="1:3" x14ac:dyDescent="0.25">
      <c r="A11" s="94" t="s">
        <v>205</v>
      </c>
      <c r="B11" s="99">
        <v>2.5000000000000001E-3</v>
      </c>
      <c r="C11" s="94"/>
    </row>
    <row r="12" spans="1:3" x14ac:dyDescent="0.25">
      <c r="A12" s="94" t="s">
        <v>206</v>
      </c>
      <c r="B12" s="99">
        <v>2.5000000000000001E-3</v>
      </c>
      <c r="C12" s="94"/>
    </row>
    <row r="13" spans="1:3" x14ac:dyDescent="0.25">
      <c r="A13" s="94" t="s">
        <v>207</v>
      </c>
      <c r="B13" s="99">
        <v>2.5000000000000001E-3</v>
      </c>
      <c r="C13" s="94"/>
    </row>
    <row r="14" spans="1:3" x14ac:dyDescent="0.25">
      <c r="A14" s="94" t="s">
        <v>208</v>
      </c>
      <c r="B14" s="99">
        <v>2.5000000000000001E-3</v>
      </c>
      <c r="C14" s="94"/>
    </row>
    <row r="16" spans="1:3" x14ac:dyDescent="0.25">
      <c r="A16" s="96" t="s">
        <v>209</v>
      </c>
      <c r="B16" s="100">
        <f>SUM(B6:B14)</f>
        <v>0.05</v>
      </c>
      <c r="C16" s="24" t="s">
        <v>210</v>
      </c>
    </row>
    <row r="19" spans="1:3" x14ac:dyDescent="0.25">
      <c r="A19" s="97" t="s">
        <v>211</v>
      </c>
    </row>
    <row r="20" spans="1:3" x14ac:dyDescent="0.25">
      <c r="A20" s="123" t="s">
        <v>212</v>
      </c>
      <c r="B20" s="124"/>
      <c r="C20" s="124"/>
    </row>
    <row r="21" spans="1:3" x14ac:dyDescent="0.25">
      <c r="A21" s="123" t="s">
        <v>213</v>
      </c>
      <c r="B21" s="124"/>
      <c r="C21" s="124"/>
    </row>
    <row r="22" spans="1:3" x14ac:dyDescent="0.25">
      <c r="A22" s="123" t="s">
        <v>214</v>
      </c>
      <c r="B22" s="124"/>
      <c r="C22" s="124"/>
    </row>
    <row r="23" spans="1:3" x14ac:dyDescent="0.25">
      <c r="A23" s="123" t="s">
        <v>215</v>
      </c>
      <c r="B23" s="124"/>
      <c r="C23" s="124"/>
    </row>
    <row r="24" spans="1:3" x14ac:dyDescent="0.25">
      <c r="A24" s="123" t="s">
        <v>216</v>
      </c>
      <c r="B24" s="124"/>
      <c r="C24" s="124"/>
    </row>
  </sheetData>
  <mergeCells count="5">
    <mergeCell ref="A20:C20"/>
    <mergeCell ref="A21:C21"/>
    <mergeCell ref="A22:C22"/>
    <mergeCell ref="A23:C23"/>
    <mergeCell ref="A24:C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F72D2-02C6-4DC2-A7F1-7CCCC41F5651}">
  <dimension ref="A1:L19"/>
  <sheetViews>
    <sheetView workbookViewId="0">
      <selection activeCell="A2" sqref="A2"/>
    </sheetView>
  </sheetViews>
  <sheetFormatPr defaultColWidth="17.42578125" defaultRowHeight="15" x14ac:dyDescent="0.25"/>
  <cols>
    <col min="1" max="1" width="17.42578125" style="9"/>
    <col min="2" max="2" width="9.85546875" style="1" bestFit="1" customWidth="1"/>
    <col min="3" max="3" width="19.42578125" style="9" customWidth="1"/>
    <col min="4" max="4" width="22.28515625" style="9" customWidth="1"/>
    <col min="5" max="8" width="17.42578125" style="9"/>
    <col min="9" max="9" width="33" style="9" customWidth="1"/>
    <col min="10" max="10" width="17.42578125" style="9"/>
    <col min="11" max="11" width="35.5703125" style="9" bestFit="1" customWidth="1"/>
    <col min="12" max="16384" width="17.42578125" style="9"/>
  </cols>
  <sheetData>
    <row r="1" spans="1:12" ht="30" x14ac:dyDescent="0.25">
      <c r="A1" s="22" t="s">
        <v>164</v>
      </c>
      <c r="B1" s="22" t="s">
        <v>18</v>
      </c>
      <c r="C1" s="22" t="s">
        <v>19</v>
      </c>
      <c r="D1" s="22" t="s">
        <v>37</v>
      </c>
      <c r="E1" s="22" t="s">
        <v>175</v>
      </c>
      <c r="F1" s="22" t="s">
        <v>176</v>
      </c>
      <c r="G1" s="22" t="s">
        <v>20</v>
      </c>
      <c r="H1" s="22" t="s">
        <v>38</v>
      </c>
      <c r="I1" s="22" t="s">
        <v>39</v>
      </c>
      <c r="K1" s="5"/>
    </row>
    <row r="2" spans="1:12" ht="30" x14ac:dyDescent="0.25">
      <c r="A2" s="82" t="s">
        <v>59</v>
      </c>
      <c r="B2" s="81" t="s">
        <v>192</v>
      </c>
      <c r="C2" s="81" t="s">
        <v>3</v>
      </c>
      <c r="D2" s="81" t="s">
        <v>3</v>
      </c>
      <c r="E2" s="82" t="s">
        <v>68</v>
      </c>
      <c r="F2" s="91">
        <v>6599</v>
      </c>
      <c r="G2" s="83">
        <f>9229*0.0839</f>
        <v>774.31310000000008</v>
      </c>
      <c r="H2" s="83">
        <f>5023*0.0839</f>
        <v>421.42970000000003</v>
      </c>
      <c r="I2" s="84" t="s">
        <v>194</v>
      </c>
      <c r="K2" s="6"/>
    </row>
    <row r="3" spans="1:12" x14ac:dyDescent="0.25">
      <c r="A3" s="82"/>
      <c r="B3" s="81"/>
      <c r="C3" s="81"/>
      <c r="D3" s="81"/>
      <c r="E3" s="82"/>
      <c r="F3" s="82"/>
      <c r="G3" s="83"/>
      <c r="H3" s="83"/>
      <c r="I3" s="84"/>
      <c r="K3" s="6"/>
    </row>
    <row r="4" spans="1:12" x14ac:dyDescent="0.25">
      <c r="A4" s="82"/>
      <c r="B4" s="82"/>
      <c r="C4" s="82"/>
      <c r="D4" s="82"/>
      <c r="E4" s="82"/>
      <c r="F4" s="82"/>
      <c r="G4" s="83"/>
      <c r="H4" s="83"/>
      <c r="I4" s="84"/>
      <c r="K4" s="6"/>
    </row>
    <row r="5" spans="1:12" x14ac:dyDescent="0.25">
      <c r="A5" s="82"/>
      <c r="B5" s="82"/>
      <c r="C5" s="82"/>
      <c r="D5" s="82"/>
      <c r="E5" s="82"/>
      <c r="F5" s="82"/>
      <c r="G5" s="83"/>
      <c r="H5" s="83"/>
      <c r="I5" s="84"/>
      <c r="K5" s="6"/>
    </row>
    <row r="6" spans="1:12" x14ac:dyDescent="0.25">
      <c r="A6" s="82"/>
      <c r="B6" s="82"/>
      <c r="C6" s="82"/>
      <c r="D6" s="82"/>
      <c r="E6" s="82"/>
      <c r="F6" s="82"/>
      <c r="G6" s="82"/>
      <c r="H6" s="82"/>
      <c r="I6" s="82"/>
      <c r="K6" s="6"/>
    </row>
    <row r="7" spans="1:12" x14ac:dyDescent="0.25">
      <c r="A7" s="82"/>
      <c r="B7" s="82"/>
      <c r="C7" s="82"/>
      <c r="D7" s="82"/>
      <c r="E7" s="82"/>
      <c r="F7" s="82"/>
      <c r="G7" s="82"/>
      <c r="H7" s="82"/>
      <c r="I7" s="82"/>
      <c r="L7" s="6"/>
    </row>
    <row r="8" spans="1:12" x14ac:dyDescent="0.25">
      <c r="A8" s="82"/>
      <c r="B8" s="82"/>
      <c r="C8" s="82"/>
      <c r="D8" s="82"/>
      <c r="E8" s="82"/>
      <c r="F8" s="82"/>
      <c r="G8" s="82"/>
      <c r="H8" s="82"/>
      <c r="I8" s="82"/>
      <c r="L8" s="6"/>
    </row>
    <row r="9" spans="1:12" x14ac:dyDescent="0.25">
      <c r="A9" s="82"/>
      <c r="B9" s="82"/>
      <c r="C9" s="82"/>
      <c r="D9" s="82"/>
      <c r="E9" s="82"/>
      <c r="F9" s="82"/>
      <c r="G9" s="82"/>
      <c r="H9" s="82"/>
      <c r="I9" s="82"/>
      <c r="L9" s="6"/>
    </row>
    <row r="10" spans="1:12" x14ac:dyDescent="0.25">
      <c r="A10" s="82"/>
      <c r="B10" s="81"/>
      <c r="C10" s="81"/>
      <c r="D10" s="81"/>
      <c r="E10" s="81"/>
      <c r="F10" s="82"/>
      <c r="G10" s="43"/>
      <c r="H10" s="43"/>
      <c r="I10" s="82"/>
      <c r="L10" s="6"/>
    </row>
    <row r="11" spans="1:12" x14ac:dyDescent="0.25">
      <c r="A11" s="82"/>
      <c r="B11" s="81"/>
      <c r="C11" s="81"/>
      <c r="D11" s="81"/>
      <c r="E11" s="81"/>
      <c r="F11" s="82"/>
      <c r="G11" s="43"/>
      <c r="H11" s="43"/>
      <c r="I11" s="82"/>
      <c r="L11" s="6"/>
    </row>
    <row r="12" spans="1:12" x14ac:dyDescent="0.25">
      <c r="A12" s="82"/>
      <c r="B12" s="81"/>
      <c r="C12" s="81"/>
      <c r="D12" s="81"/>
      <c r="E12" s="81"/>
      <c r="F12" s="82"/>
      <c r="G12" s="43"/>
      <c r="H12" s="43"/>
      <c r="I12" s="82"/>
      <c r="L12" s="6"/>
    </row>
    <row r="13" spans="1:12" x14ac:dyDescent="0.25">
      <c r="A13" s="82"/>
      <c r="B13" s="81"/>
      <c r="C13" s="81"/>
      <c r="D13" s="81"/>
      <c r="E13" s="81"/>
      <c r="F13" s="82"/>
      <c r="G13" s="43"/>
      <c r="H13" s="43"/>
      <c r="I13" s="82"/>
      <c r="L13" s="6"/>
    </row>
    <row r="14" spans="1:12" x14ac:dyDescent="0.25">
      <c r="A14" s="82"/>
      <c r="B14" s="81"/>
      <c r="C14" s="81"/>
      <c r="D14" s="81"/>
      <c r="E14" s="81"/>
      <c r="F14" s="82"/>
      <c r="G14" s="43"/>
      <c r="H14" s="43"/>
      <c r="I14" s="82"/>
      <c r="L14" s="6"/>
    </row>
    <row r="15" spans="1:12" x14ac:dyDescent="0.25">
      <c r="A15" s="82"/>
      <c r="B15" s="81"/>
      <c r="C15" s="81"/>
      <c r="D15" s="81"/>
      <c r="E15" s="81"/>
      <c r="F15" s="82"/>
      <c r="G15" s="43"/>
      <c r="H15" s="43"/>
      <c r="I15" s="82"/>
      <c r="L15" s="6"/>
    </row>
    <row r="16" spans="1:12" x14ac:dyDescent="0.25">
      <c r="A16" s="82"/>
      <c r="B16" s="81"/>
      <c r="C16" s="81"/>
      <c r="D16" s="81"/>
      <c r="E16" s="81"/>
      <c r="F16" s="82"/>
      <c r="G16" s="43"/>
      <c r="H16" s="43"/>
      <c r="I16" s="82"/>
      <c r="L16" s="6"/>
    </row>
    <row r="17" spans="11:12" x14ac:dyDescent="0.25">
      <c r="L17" s="6"/>
    </row>
    <row r="18" spans="11:12" x14ac:dyDescent="0.25">
      <c r="L18" s="6"/>
    </row>
    <row r="19" spans="11:12" x14ac:dyDescent="0.25">
      <c r="K19" s="7"/>
      <c r="L19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C1ED5-23D8-49F7-BF63-CD1BFD07BF24}">
  <dimension ref="A1:S12"/>
  <sheetViews>
    <sheetView workbookViewId="0">
      <selection activeCell="H12" sqref="H12"/>
    </sheetView>
  </sheetViews>
  <sheetFormatPr defaultRowHeight="15" x14ac:dyDescent="0.25"/>
  <cols>
    <col min="1" max="1" width="13.7109375" style="119" customWidth="1"/>
    <col min="2" max="2" width="9.140625" style="119"/>
    <col min="3" max="3" width="16.7109375" style="119" customWidth="1"/>
    <col min="4" max="4" width="18" style="119" customWidth="1"/>
    <col min="5" max="5" width="9.85546875" style="119" customWidth="1"/>
    <col min="6" max="6" width="19" style="119" customWidth="1"/>
    <col min="7" max="12" width="12" style="119" customWidth="1"/>
    <col min="13" max="13" width="16.28515625" style="119" customWidth="1"/>
    <col min="14" max="14" width="22" style="119" customWidth="1"/>
    <col min="15" max="16" width="12.140625" style="119" customWidth="1"/>
    <col min="17" max="17" width="13" style="119" customWidth="1"/>
    <col min="18" max="18" width="14.5703125" style="119" customWidth="1"/>
    <col min="19" max="19" width="18.85546875" style="119" bestFit="1" customWidth="1"/>
    <col min="20" max="16384" width="9.140625" style="119"/>
  </cols>
  <sheetData>
    <row r="1" spans="1:19" ht="75" x14ac:dyDescent="0.25">
      <c r="A1" s="16" t="s">
        <v>164</v>
      </c>
      <c r="B1" s="16" t="s">
        <v>18</v>
      </c>
      <c r="C1" s="16" t="s">
        <v>19</v>
      </c>
      <c r="D1" s="16" t="s">
        <v>177</v>
      </c>
      <c r="E1" s="16" t="s">
        <v>218</v>
      </c>
      <c r="F1" s="16" t="s">
        <v>191</v>
      </c>
      <c r="G1" s="16" t="s">
        <v>178</v>
      </c>
      <c r="H1" s="16" t="s">
        <v>179</v>
      </c>
      <c r="I1" s="16" t="s">
        <v>180</v>
      </c>
      <c r="J1" s="16" t="s">
        <v>181</v>
      </c>
      <c r="K1" s="16" t="s">
        <v>182</v>
      </c>
      <c r="L1" s="16" t="s">
        <v>183</v>
      </c>
      <c r="M1" s="16" t="s">
        <v>184</v>
      </c>
      <c r="N1" s="16" t="s">
        <v>185</v>
      </c>
      <c r="O1" s="16" t="s">
        <v>186</v>
      </c>
      <c r="P1" s="16" t="s">
        <v>187</v>
      </c>
      <c r="Q1" s="16" t="s">
        <v>188</v>
      </c>
      <c r="R1" s="16" t="s">
        <v>189</v>
      </c>
      <c r="S1" s="16" t="s">
        <v>190</v>
      </c>
    </row>
    <row r="2" spans="1:19" x14ac:dyDescent="0.25">
      <c r="A2" s="10"/>
      <c r="B2" s="81"/>
      <c r="C2" s="81"/>
      <c r="D2" s="81"/>
      <c r="E2" s="10"/>
      <c r="F2" s="72" t="e">
        <f>(((LN(E2))*0.3178)+0.7405)*0.5</f>
        <v>#NUM!</v>
      </c>
      <c r="G2" s="125"/>
      <c r="H2" s="125"/>
      <c r="I2" s="85" t="e">
        <f>(F2*G2)/100</f>
        <v>#NUM!</v>
      </c>
      <c r="J2" s="86" t="e">
        <f>(F2*H2)/100</f>
        <v>#NUM!</v>
      </c>
      <c r="K2" s="87" t="e">
        <f>G2-I2</f>
        <v>#NUM!</v>
      </c>
      <c r="L2" s="87" t="e">
        <f>H2-J2</f>
        <v>#NUM!</v>
      </c>
      <c r="M2" s="10"/>
      <c r="N2" s="10"/>
      <c r="O2" s="10"/>
      <c r="P2" s="88" t="e">
        <f>ROUND((K2*N2)/100,1)</f>
        <v>#NUM!</v>
      </c>
      <c r="Q2" s="88" t="e">
        <f>ROUND((L2*O2)/100,1)</f>
        <v>#NUM!</v>
      </c>
      <c r="R2" s="88" t="e">
        <f>P2+I2</f>
        <v>#NUM!</v>
      </c>
      <c r="S2" s="88" t="e">
        <f>Q2+J2</f>
        <v>#NUM!</v>
      </c>
    </row>
    <row r="3" spans="1:19" x14ac:dyDescent="0.25">
      <c r="A3" s="10"/>
      <c r="B3" s="81"/>
      <c r="C3" s="81"/>
      <c r="D3" s="81"/>
      <c r="E3" s="10"/>
      <c r="F3" s="72" t="e">
        <f t="shared" ref="F3:F4" si="0">(((LN(E3))*0.3178)+0.7405)</f>
        <v>#NUM!</v>
      </c>
      <c r="G3" s="10"/>
      <c r="H3" s="10"/>
      <c r="I3" s="85" t="e">
        <f t="shared" ref="I3:I4" si="1">(F3*G3)/100</f>
        <v>#NUM!</v>
      </c>
      <c r="J3" s="86" t="e">
        <f t="shared" ref="J3:J4" si="2">(F3*H3)/100</f>
        <v>#NUM!</v>
      </c>
      <c r="K3" s="87" t="e">
        <f t="shared" ref="K3:K4" si="3">G3-I3</f>
        <v>#NUM!</v>
      </c>
      <c r="L3" s="87" t="e">
        <f t="shared" ref="L3:L4" si="4">H3-J3</f>
        <v>#NUM!</v>
      </c>
      <c r="M3" s="10"/>
      <c r="N3" s="10"/>
      <c r="O3" s="10"/>
      <c r="P3" s="88" t="e">
        <f t="shared" ref="P3:P4" si="5">ROUND((K3*N3)/100,1)</f>
        <v>#NUM!</v>
      </c>
      <c r="Q3" s="88" t="e">
        <f t="shared" ref="Q3:Q4" si="6">ROUND((L3*O3)/100,1)</f>
        <v>#NUM!</v>
      </c>
      <c r="R3" s="88" t="e">
        <f t="shared" ref="R3:R4" si="7">P3+I3</f>
        <v>#NUM!</v>
      </c>
      <c r="S3" s="88" t="e">
        <f t="shared" ref="S3:S4" si="8">Q3+J3</f>
        <v>#NUM!</v>
      </c>
    </row>
    <row r="4" spans="1:19" x14ac:dyDescent="0.25">
      <c r="A4" s="10"/>
      <c r="B4" s="81"/>
      <c r="C4" s="81"/>
      <c r="D4" s="81"/>
      <c r="E4" s="10"/>
      <c r="F4" s="72" t="e">
        <f t="shared" si="0"/>
        <v>#NUM!</v>
      </c>
      <c r="G4" s="10"/>
      <c r="H4" s="10"/>
      <c r="I4" s="85" t="e">
        <f t="shared" si="1"/>
        <v>#NUM!</v>
      </c>
      <c r="J4" s="86" t="e">
        <f t="shared" si="2"/>
        <v>#NUM!</v>
      </c>
      <c r="K4" s="87" t="e">
        <f t="shared" si="3"/>
        <v>#NUM!</v>
      </c>
      <c r="L4" s="87" t="e">
        <f t="shared" si="4"/>
        <v>#NUM!</v>
      </c>
      <c r="M4" s="10"/>
      <c r="N4" s="10"/>
      <c r="O4" s="10"/>
      <c r="P4" s="88" t="e">
        <f t="shared" si="5"/>
        <v>#NUM!</v>
      </c>
      <c r="Q4" s="88" t="e">
        <f t="shared" si="6"/>
        <v>#NUM!</v>
      </c>
      <c r="R4" s="88" t="e">
        <f t="shared" si="7"/>
        <v>#NUM!</v>
      </c>
      <c r="S4" s="88" t="e">
        <f t="shared" si="8"/>
        <v>#NUM!</v>
      </c>
    </row>
    <row r="8" spans="1:19" x14ac:dyDescent="0.25">
      <c r="A8" s="119" t="s">
        <v>219</v>
      </c>
    </row>
    <row r="9" spans="1:19" ht="30" x14ac:dyDescent="0.25">
      <c r="A9" s="16" t="s">
        <v>220</v>
      </c>
      <c r="B9" s="16"/>
    </row>
    <row r="10" spans="1:19" x14ac:dyDescent="0.25">
      <c r="A10" s="10" t="s">
        <v>221</v>
      </c>
      <c r="B10" s="10">
        <v>2.2000000000000002</v>
      </c>
    </row>
    <row r="11" spans="1:19" x14ac:dyDescent="0.25">
      <c r="A11" s="10" t="s">
        <v>222</v>
      </c>
      <c r="B11" s="10">
        <v>1.6</v>
      </c>
    </row>
    <row r="12" spans="1:19" ht="75" x14ac:dyDescent="0.25">
      <c r="A12" s="126" t="s">
        <v>223</v>
      </c>
      <c r="B12" s="10">
        <v>4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96B1F-F948-4584-9143-DADD6AB30C3B}">
  <dimension ref="A1:Q63"/>
  <sheetViews>
    <sheetView workbookViewId="0">
      <selection activeCell="O6" sqref="O6"/>
    </sheetView>
  </sheetViews>
  <sheetFormatPr defaultRowHeight="15" x14ac:dyDescent="0.25"/>
  <cols>
    <col min="1" max="1" width="9.140625" style="9"/>
    <col min="2" max="2" width="8.42578125" style="1" customWidth="1"/>
    <col min="3" max="3" width="39.42578125" style="9" bestFit="1" customWidth="1"/>
    <col min="4" max="5" width="12.7109375" style="9" customWidth="1"/>
    <col min="6" max="6" width="14.140625" style="9" bestFit="1" customWidth="1"/>
    <col min="7" max="8" width="9.85546875" style="9" customWidth="1"/>
    <col min="9" max="9" width="11.5703125" style="9" bestFit="1" customWidth="1"/>
    <col min="10" max="10" width="10.5703125" style="9" bestFit="1" customWidth="1"/>
    <col min="11" max="14" width="10.5703125" style="9" customWidth="1"/>
    <col min="15" max="15" width="50.85546875" style="9" bestFit="1" customWidth="1"/>
    <col min="16" max="16" width="4.42578125" style="9" customWidth="1"/>
    <col min="17" max="16384" width="9.140625" style="9"/>
  </cols>
  <sheetData>
    <row r="1" spans="1:17" ht="45" x14ac:dyDescent="0.25">
      <c r="A1" s="16" t="s">
        <v>164</v>
      </c>
      <c r="B1" s="16" t="s">
        <v>18</v>
      </c>
      <c r="C1" s="17" t="s">
        <v>19</v>
      </c>
      <c r="D1" s="16" t="s">
        <v>165</v>
      </c>
      <c r="E1" s="16" t="s">
        <v>166</v>
      </c>
      <c r="F1" s="16" t="s">
        <v>27</v>
      </c>
      <c r="G1" s="16" t="s">
        <v>167</v>
      </c>
      <c r="H1" s="16" t="s">
        <v>168</v>
      </c>
      <c r="I1" s="16" t="s">
        <v>169</v>
      </c>
      <c r="J1" s="16" t="s">
        <v>170</v>
      </c>
      <c r="K1" s="16" t="s">
        <v>171</v>
      </c>
      <c r="L1" s="16" t="s">
        <v>172</v>
      </c>
      <c r="M1" s="16" t="s">
        <v>173</v>
      </c>
      <c r="N1" s="16" t="s">
        <v>174</v>
      </c>
      <c r="O1" s="17" t="s">
        <v>30</v>
      </c>
      <c r="Q1" s="18" t="s">
        <v>31</v>
      </c>
    </row>
    <row r="2" spans="1:17" ht="15.75" x14ac:dyDescent="0.25">
      <c r="A2" s="81"/>
      <c r="B2" s="81"/>
      <c r="C2" s="81"/>
      <c r="D2" s="14"/>
      <c r="E2" s="14"/>
      <c r="F2" s="14"/>
      <c r="G2" s="14" t="e">
        <f>(D2/F2)*365</f>
        <v>#DIV/0!</v>
      </c>
      <c r="H2" s="14" t="e">
        <f>(E2/F2)*365</f>
        <v>#DIV/0!</v>
      </c>
      <c r="I2" s="15" t="e">
        <f t="shared" ref="I2:I29" si="0">(ROUND((43.75*G2)/(4.38+G2),1))/100</f>
        <v>#DIV/0!</v>
      </c>
      <c r="J2" s="15" t="e">
        <f t="shared" ref="J2:J29" si="1">(ROUND(44.53+6.146*LN(G2)+0.145*(LN(G2)^2),1))/100</f>
        <v>#DIV/0!</v>
      </c>
      <c r="K2" s="15" t="e">
        <f>(ROUND((43.75*H2)/(4.38+H2),1))/100</f>
        <v>#DIV/0!</v>
      </c>
      <c r="L2" s="15" t="e">
        <f>(ROUND(44.53+6.146*LN(H2)+0.145*(LN(H2)^2),1))/100</f>
        <v>#DIV/0!</v>
      </c>
      <c r="M2" s="15" t="e">
        <f>I2-K2</f>
        <v>#DIV/0!</v>
      </c>
      <c r="N2" s="15" t="e">
        <f>J2-L2</f>
        <v>#DIV/0!</v>
      </c>
      <c r="O2" s="10"/>
      <c r="Q2" s="18" t="s">
        <v>28</v>
      </c>
    </row>
    <row r="3" spans="1:17" ht="18.75" x14ac:dyDescent="0.25">
      <c r="A3" s="81"/>
      <c r="B3" s="81"/>
      <c r="C3" s="81"/>
      <c r="D3" s="14"/>
      <c r="E3" s="14"/>
      <c r="F3" s="14"/>
      <c r="G3" s="14" t="e">
        <f>(D3/F3)*365</f>
        <v>#DIV/0!</v>
      </c>
      <c r="H3" s="14" t="e">
        <f t="shared" ref="H3:H29" si="2">(E3/F3)*365</f>
        <v>#DIV/0!</v>
      </c>
      <c r="I3" s="15" t="e">
        <f t="shared" si="0"/>
        <v>#DIV/0!</v>
      </c>
      <c r="J3" s="15" t="e">
        <f t="shared" si="1"/>
        <v>#DIV/0!</v>
      </c>
      <c r="K3" s="15" t="e">
        <f t="shared" ref="K3:K29" si="3">(ROUND((43.75*H3)/(4.38+H3),1))/100</f>
        <v>#DIV/0!</v>
      </c>
      <c r="L3" s="15" t="e">
        <f t="shared" ref="L3:L29" si="4">(ROUND(44.53+6.146*LN(H3)+0.145*(LN(H3)^2),1))/100</f>
        <v>#DIV/0!</v>
      </c>
      <c r="M3" s="15" t="e">
        <f t="shared" ref="M3:N29" si="5">I3-K3</f>
        <v>#DIV/0!</v>
      </c>
      <c r="N3" s="15" t="e">
        <f t="shared" si="5"/>
        <v>#DIV/0!</v>
      </c>
      <c r="O3" s="10"/>
      <c r="Q3" s="18" t="s">
        <v>24</v>
      </c>
    </row>
    <row r="4" spans="1:17" ht="15.75" x14ac:dyDescent="0.25">
      <c r="A4" s="81"/>
      <c r="B4" s="81"/>
      <c r="C4" s="81"/>
      <c r="D4" s="14"/>
      <c r="E4" s="14"/>
      <c r="F4" s="14"/>
      <c r="G4" s="14" t="e">
        <f>(D4/F4)*365</f>
        <v>#DIV/0!</v>
      </c>
      <c r="H4" s="14" t="e">
        <f t="shared" si="2"/>
        <v>#DIV/0!</v>
      </c>
      <c r="I4" s="15" t="e">
        <f t="shared" si="0"/>
        <v>#DIV/0!</v>
      </c>
      <c r="J4" s="15" t="e">
        <f t="shared" si="1"/>
        <v>#DIV/0!</v>
      </c>
      <c r="K4" s="15" t="e">
        <f t="shared" si="3"/>
        <v>#DIV/0!</v>
      </c>
      <c r="L4" s="15" t="e">
        <f t="shared" si="4"/>
        <v>#DIV/0!</v>
      </c>
      <c r="M4" s="15" t="e">
        <f t="shared" si="5"/>
        <v>#DIV/0!</v>
      </c>
      <c r="N4" s="15" t="e">
        <f t="shared" si="5"/>
        <v>#DIV/0!</v>
      </c>
      <c r="O4" s="10"/>
      <c r="Q4" s="18" t="s">
        <v>21</v>
      </c>
    </row>
    <row r="5" spans="1:17" ht="15.75" x14ac:dyDescent="0.25">
      <c r="A5" s="81"/>
      <c r="B5" s="81"/>
      <c r="C5" s="81"/>
      <c r="D5" s="14"/>
      <c r="E5" s="14"/>
      <c r="F5" s="14"/>
      <c r="G5" s="14" t="e">
        <f>(D5/F5)*365</f>
        <v>#DIV/0!</v>
      </c>
      <c r="H5" s="14" t="e">
        <f t="shared" ref="H5" si="6">(E5/F5)*365</f>
        <v>#DIV/0!</v>
      </c>
      <c r="I5" s="15" t="e">
        <f t="shared" ref="I5" si="7">(ROUND((43.75*G5)/(4.38+G5),1))/100</f>
        <v>#DIV/0!</v>
      </c>
      <c r="J5" s="15" t="e">
        <f t="shared" ref="J5" si="8">(ROUND(44.53+6.146*LN(G5)+0.145*(LN(G5)^2),1))/100</f>
        <v>#DIV/0!</v>
      </c>
      <c r="K5" s="15" t="e">
        <f t="shared" ref="K5" si="9">(ROUND((43.75*H5)/(4.38+H5),1))/100</f>
        <v>#DIV/0!</v>
      </c>
      <c r="L5" s="15" t="e">
        <f t="shared" ref="L5" si="10">(ROUND(44.53+6.146*LN(H5)+0.145*(LN(H5)^2),1))/100</f>
        <v>#DIV/0!</v>
      </c>
      <c r="M5" s="15" t="e">
        <f t="shared" ref="M5" si="11">I5-K5</f>
        <v>#DIV/0!</v>
      </c>
      <c r="N5" s="15" t="e">
        <f t="shared" ref="N5" si="12">J5-L5</f>
        <v>#DIV/0!</v>
      </c>
      <c r="O5" s="10"/>
      <c r="Q5" s="18" t="s">
        <v>22</v>
      </c>
    </row>
    <row r="6" spans="1:17" ht="15.75" x14ac:dyDescent="0.25">
      <c r="A6" s="81"/>
      <c r="B6" s="81"/>
      <c r="C6" s="81"/>
      <c r="D6" s="14"/>
      <c r="E6" s="14"/>
      <c r="F6" s="14"/>
      <c r="G6" s="14" t="e">
        <f>(D6/F6)*365</f>
        <v>#DIV/0!</v>
      </c>
      <c r="H6" s="14" t="e">
        <f t="shared" si="2"/>
        <v>#DIV/0!</v>
      </c>
      <c r="I6" s="15" t="e">
        <f t="shared" si="0"/>
        <v>#DIV/0!</v>
      </c>
      <c r="J6" s="15" t="e">
        <f t="shared" si="1"/>
        <v>#DIV/0!</v>
      </c>
      <c r="K6" s="15" t="e">
        <f t="shared" si="3"/>
        <v>#DIV/0!</v>
      </c>
      <c r="L6" s="15" t="e">
        <f t="shared" si="4"/>
        <v>#DIV/0!</v>
      </c>
      <c r="M6" s="15" t="e">
        <f t="shared" si="5"/>
        <v>#DIV/0!</v>
      </c>
      <c r="N6" s="15" t="e">
        <f t="shared" si="5"/>
        <v>#DIV/0!</v>
      </c>
      <c r="O6" s="10"/>
      <c r="Q6" s="18" t="s">
        <v>23</v>
      </c>
    </row>
    <row r="7" spans="1:17" ht="15.75" x14ac:dyDescent="0.25">
      <c r="A7" s="81"/>
      <c r="B7" s="81"/>
      <c r="C7" s="81"/>
      <c r="D7" s="14"/>
      <c r="E7" s="14"/>
      <c r="F7" s="14"/>
      <c r="G7" s="14" t="e">
        <f t="shared" ref="G7:G29" si="13">(D7/F7)*365</f>
        <v>#DIV/0!</v>
      </c>
      <c r="H7" s="14" t="e">
        <f t="shared" si="2"/>
        <v>#DIV/0!</v>
      </c>
      <c r="I7" s="15" t="e">
        <f t="shared" si="0"/>
        <v>#DIV/0!</v>
      </c>
      <c r="J7" s="15" t="e">
        <f t="shared" si="1"/>
        <v>#DIV/0!</v>
      </c>
      <c r="K7" s="15" t="e">
        <f t="shared" si="3"/>
        <v>#DIV/0!</v>
      </c>
      <c r="L7" s="15" t="e">
        <f t="shared" si="4"/>
        <v>#DIV/0!</v>
      </c>
      <c r="M7" s="15" t="e">
        <f t="shared" si="5"/>
        <v>#DIV/0!</v>
      </c>
      <c r="N7" s="15" t="e">
        <f t="shared" si="5"/>
        <v>#DIV/0!</v>
      </c>
      <c r="O7" s="10"/>
      <c r="Q7" s="18"/>
    </row>
    <row r="8" spans="1:17" ht="15.75" x14ac:dyDescent="0.25">
      <c r="A8" s="81"/>
      <c r="B8" s="81"/>
      <c r="C8" s="81"/>
      <c r="D8" s="14"/>
      <c r="E8" s="14"/>
      <c r="F8" s="14"/>
      <c r="G8" s="14" t="e">
        <f t="shared" si="13"/>
        <v>#DIV/0!</v>
      </c>
      <c r="H8" s="14" t="e">
        <f t="shared" si="2"/>
        <v>#DIV/0!</v>
      </c>
      <c r="I8" s="15" t="e">
        <f t="shared" si="0"/>
        <v>#DIV/0!</v>
      </c>
      <c r="J8" s="15" t="e">
        <f t="shared" si="1"/>
        <v>#DIV/0!</v>
      </c>
      <c r="K8" s="15" t="e">
        <f t="shared" si="3"/>
        <v>#DIV/0!</v>
      </c>
      <c r="L8" s="15" t="e">
        <f t="shared" si="4"/>
        <v>#DIV/0!</v>
      </c>
      <c r="M8" s="15" t="e">
        <f t="shared" si="5"/>
        <v>#DIV/0!</v>
      </c>
      <c r="N8" s="15" t="e">
        <f t="shared" si="5"/>
        <v>#DIV/0!</v>
      </c>
      <c r="O8" s="10"/>
      <c r="Q8" s="19" t="s">
        <v>32</v>
      </c>
    </row>
    <row r="9" spans="1:17" ht="15.75" x14ac:dyDescent="0.25">
      <c r="A9" s="81"/>
      <c r="B9" s="81"/>
      <c r="C9" s="81"/>
      <c r="D9" s="14"/>
      <c r="E9" s="14"/>
      <c r="F9" s="14"/>
      <c r="G9" s="14" t="e">
        <f t="shared" si="13"/>
        <v>#DIV/0!</v>
      </c>
      <c r="H9" s="14" t="e">
        <f t="shared" si="2"/>
        <v>#DIV/0!</v>
      </c>
      <c r="I9" s="15" t="e">
        <f t="shared" si="0"/>
        <v>#DIV/0!</v>
      </c>
      <c r="J9" s="15" t="e">
        <f t="shared" si="1"/>
        <v>#DIV/0!</v>
      </c>
      <c r="K9" s="15" t="e">
        <f t="shared" si="3"/>
        <v>#DIV/0!</v>
      </c>
      <c r="L9" s="15" t="e">
        <f t="shared" si="4"/>
        <v>#DIV/0!</v>
      </c>
      <c r="M9" s="15" t="e">
        <f t="shared" si="5"/>
        <v>#DIV/0!</v>
      </c>
      <c r="N9" s="15" t="e">
        <f t="shared" si="5"/>
        <v>#DIV/0!</v>
      </c>
      <c r="O9" s="10"/>
      <c r="Q9" s="19" t="s">
        <v>29</v>
      </c>
    </row>
    <row r="10" spans="1:17" x14ac:dyDescent="0.25">
      <c r="A10" s="81"/>
      <c r="B10" s="81"/>
      <c r="C10" s="81"/>
      <c r="D10" s="14"/>
      <c r="E10" s="14"/>
      <c r="F10" s="14"/>
      <c r="G10" s="14" t="e">
        <f t="shared" si="13"/>
        <v>#DIV/0!</v>
      </c>
      <c r="H10" s="14" t="e">
        <f t="shared" si="2"/>
        <v>#DIV/0!</v>
      </c>
      <c r="I10" s="15" t="e">
        <f t="shared" si="0"/>
        <v>#DIV/0!</v>
      </c>
      <c r="J10" s="15" t="e">
        <f t="shared" si="1"/>
        <v>#DIV/0!</v>
      </c>
      <c r="K10" s="15" t="e">
        <f t="shared" si="3"/>
        <v>#DIV/0!</v>
      </c>
      <c r="L10" s="15" t="e">
        <f t="shared" si="4"/>
        <v>#DIV/0!</v>
      </c>
      <c r="M10" s="15" t="e">
        <f t="shared" si="5"/>
        <v>#DIV/0!</v>
      </c>
      <c r="N10" s="15" t="e">
        <f t="shared" si="5"/>
        <v>#DIV/0!</v>
      </c>
      <c r="O10" s="10"/>
    </row>
    <row r="11" spans="1:17" x14ac:dyDescent="0.25">
      <c r="A11" s="81"/>
      <c r="B11" s="81"/>
      <c r="C11" s="81"/>
      <c r="D11" s="14"/>
      <c r="E11" s="14"/>
      <c r="F11" s="14"/>
      <c r="G11" s="14" t="e">
        <f t="shared" si="13"/>
        <v>#DIV/0!</v>
      </c>
      <c r="H11" s="14" t="e">
        <f t="shared" si="2"/>
        <v>#DIV/0!</v>
      </c>
      <c r="I11" s="15" t="e">
        <f t="shared" si="0"/>
        <v>#DIV/0!</v>
      </c>
      <c r="J11" s="15" t="e">
        <f t="shared" si="1"/>
        <v>#DIV/0!</v>
      </c>
      <c r="K11" s="15" t="e">
        <f t="shared" si="3"/>
        <v>#DIV/0!</v>
      </c>
      <c r="L11" s="15" t="e">
        <f t="shared" si="4"/>
        <v>#DIV/0!</v>
      </c>
      <c r="M11" s="15" t="e">
        <f t="shared" si="5"/>
        <v>#DIV/0!</v>
      </c>
      <c r="N11" s="15" t="e">
        <f t="shared" si="5"/>
        <v>#DIV/0!</v>
      </c>
      <c r="O11" s="10"/>
    </row>
    <row r="12" spans="1:17" x14ac:dyDescent="0.25">
      <c r="A12" s="81"/>
      <c r="B12" s="81"/>
      <c r="C12" s="81"/>
      <c r="D12" s="14"/>
      <c r="E12" s="14"/>
      <c r="F12" s="14"/>
      <c r="G12" s="14" t="e">
        <f t="shared" si="13"/>
        <v>#DIV/0!</v>
      </c>
      <c r="H12" s="14" t="e">
        <f t="shared" si="2"/>
        <v>#DIV/0!</v>
      </c>
      <c r="I12" s="15" t="e">
        <f t="shared" si="0"/>
        <v>#DIV/0!</v>
      </c>
      <c r="J12" s="15" t="e">
        <f t="shared" si="1"/>
        <v>#DIV/0!</v>
      </c>
      <c r="K12" s="15" t="e">
        <f t="shared" si="3"/>
        <v>#DIV/0!</v>
      </c>
      <c r="L12" s="15" t="e">
        <f t="shared" si="4"/>
        <v>#DIV/0!</v>
      </c>
      <c r="M12" s="15" t="e">
        <f t="shared" si="5"/>
        <v>#DIV/0!</v>
      </c>
      <c r="N12" s="15" t="e">
        <f t="shared" si="5"/>
        <v>#DIV/0!</v>
      </c>
      <c r="O12" s="10"/>
    </row>
    <row r="13" spans="1:17" x14ac:dyDescent="0.25">
      <c r="A13" s="81"/>
      <c r="B13" s="81"/>
      <c r="C13" s="81"/>
      <c r="D13" s="14"/>
      <c r="E13" s="14"/>
      <c r="F13" s="14"/>
      <c r="G13" s="14" t="e">
        <f t="shared" si="13"/>
        <v>#DIV/0!</v>
      </c>
      <c r="H13" s="14" t="e">
        <f t="shared" si="2"/>
        <v>#DIV/0!</v>
      </c>
      <c r="I13" s="15" t="e">
        <f t="shared" si="0"/>
        <v>#DIV/0!</v>
      </c>
      <c r="J13" s="15" t="e">
        <f t="shared" si="1"/>
        <v>#DIV/0!</v>
      </c>
      <c r="K13" s="15" t="e">
        <f t="shared" si="3"/>
        <v>#DIV/0!</v>
      </c>
      <c r="L13" s="15" t="e">
        <f t="shared" si="4"/>
        <v>#DIV/0!</v>
      </c>
      <c r="M13" s="15" t="e">
        <f t="shared" si="5"/>
        <v>#DIV/0!</v>
      </c>
      <c r="N13" s="15" t="e">
        <f t="shared" si="5"/>
        <v>#DIV/0!</v>
      </c>
      <c r="O13" s="10"/>
    </row>
    <row r="14" spans="1:17" x14ac:dyDescent="0.25">
      <c r="A14" s="81"/>
      <c r="B14" s="81"/>
      <c r="C14" s="81"/>
      <c r="D14" s="14"/>
      <c r="E14" s="14"/>
      <c r="F14" s="14"/>
      <c r="G14" s="14" t="e">
        <f t="shared" si="13"/>
        <v>#DIV/0!</v>
      </c>
      <c r="H14" s="14" t="e">
        <f t="shared" si="2"/>
        <v>#DIV/0!</v>
      </c>
      <c r="I14" s="15" t="e">
        <f t="shared" si="0"/>
        <v>#DIV/0!</v>
      </c>
      <c r="J14" s="15" t="e">
        <f t="shared" si="1"/>
        <v>#DIV/0!</v>
      </c>
      <c r="K14" s="15" t="e">
        <f t="shared" si="3"/>
        <v>#DIV/0!</v>
      </c>
      <c r="L14" s="15" t="e">
        <f t="shared" si="4"/>
        <v>#DIV/0!</v>
      </c>
      <c r="M14" s="15" t="e">
        <f t="shared" si="5"/>
        <v>#DIV/0!</v>
      </c>
      <c r="N14" s="15" t="e">
        <f t="shared" si="5"/>
        <v>#DIV/0!</v>
      </c>
      <c r="O14" s="10"/>
    </row>
    <row r="15" spans="1:17" x14ac:dyDescent="0.25">
      <c r="A15" s="81"/>
      <c r="B15" s="81"/>
      <c r="C15" s="81"/>
      <c r="D15" s="14"/>
      <c r="E15" s="14"/>
      <c r="F15" s="14"/>
      <c r="G15" s="14" t="e">
        <f t="shared" si="13"/>
        <v>#DIV/0!</v>
      </c>
      <c r="H15" s="14" t="e">
        <f t="shared" si="2"/>
        <v>#DIV/0!</v>
      </c>
      <c r="I15" s="15" t="e">
        <f t="shared" si="0"/>
        <v>#DIV/0!</v>
      </c>
      <c r="J15" s="15" t="e">
        <f t="shared" si="1"/>
        <v>#DIV/0!</v>
      </c>
      <c r="K15" s="15" t="e">
        <f t="shared" si="3"/>
        <v>#DIV/0!</v>
      </c>
      <c r="L15" s="15" t="e">
        <f t="shared" si="4"/>
        <v>#DIV/0!</v>
      </c>
      <c r="M15" s="15" t="e">
        <f t="shared" si="5"/>
        <v>#DIV/0!</v>
      </c>
      <c r="N15" s="15" t="e">
        <f t="shared" si="5"/>
        <v>#DIV/0!</v>
      </c>
      <c r="O15" s="10"/>
    </row>
    <row r="16" spans="1:17" x14ac:dyDescent="0.25">
      <c r="A16" s="81"/>
      <c r="B16" s="81"/>
      <c r="C16" s="81"/>
      <c r="D16" s="14"/>
      <c r="E16" s="14"/>
      <c r="F16" s="14"/>
      <c r="G16" s="14" t="e">
        <f t="shared" si="13"/>
        <v>#DIV/0!</v>
      </c>
      <c r="H16" s="14" t="e">
        <f t="shared" si="2"/>
        <v>#DIV/0!</v>
      </c>
      <c r="I16" s="15" t="e">
        <f t="shared" si="0"/>
        <v>#DIV/0!</v>
      </c>
      <c r="J16" s="15" t="e">
        <f t="shared" si="1"/>
        <v>#DIV/0!</v>
      </c>
      <c r="K16" s="15" t="e">
        <f t="shared" si="3"/>
        <v>#DIV/0!</v>
      </c>
      <c r="L16" s="15" t="e">
        <f t="shared" si="4"/>
        <v>#DIV/0!</v>
      </c>
      <c r="M16" s="15" t="e">
        <f t="shared" si="5"/>
        <v>#DIV/0!</v>
      </c>
      <c r="N16" s="15" t="e">
        <f t="shared" si="5"/>
        <v>#DIV/0!</v>
      </c>
      <c r="O16" s="10"/>
    </row>
    <row r="17" spans="1:15" ht="16.5" customHeight="1" x14ac:dyDescent="0.25">
      <c r="A17" s="81"/>
      <c r="B17" s="81"/>
      <c r="C17" s="81"/>
      <c r="D17" s="14"/>
      <c r="E17" s="14"/>
      <c r="F17" s="14"/>
      <c r="G17" s="14" t="e">
        <f t="shared" si="13"/>
        <v>#DIV/0!</v>
      </c>
      <c r="H17" s="14" t="e">
        <f t="shared" si="2"/>
        <v>#DIV/0!</v>
      </c>
      <c r="I17" s="15" t="e">
        <f t="shared" si="0"/>
        <v>#DIV/0!</v>
      </c>
      <c r="J17" s="15" t="e">
        <f t="shared" si="1"/>
        <v>#DIV/0!</v>
      </c>
      <c r="K17" s="15" t="e">
        <f t="shared" si="3"/>
        <v>#DIV/0!</v>
      </c>
      <c r="L17" s="15" t="e">
        <f t="shared" si="4"/>
        <v>#DIV/0!</v>
      </c>
      <c r="M17" s="15" t="e">
        <f t="shared" si="5"/>
        <v>#DIV/0!</v>
      </c>
      <c r="N17" s="15" t="e">
        <f t="shared" si="5"/>
        <v>#DIV/0!</v>
      </c>
      <c r="O17" s="10"/>
    </row>
    <row r="18" spans="1:15" x14ac:dyDescent="0.25">
      <c r="A18" s="81"/>
      <c r="B18" s="81"/>
      <c r="C18" s="81"/>
      <c r="D18" s="14"/>
      <c r="E18" s="14"/>
      <c r="F18" s="14"/>
      <c r="G18" s="14" t="e">
        <f t="shared" si="13"/>
        <v>#DIV/0!</v>
      </c>
      <c r="H18" s="14" t="e">
        <f t="shared" si="2"/>
        <v>#DIV/0!</v>
      </c>
      <c r="I18" s="15" t="e">
        <f t="shared" si="0"/>
        <v>#DIV/0!</v>
      </c>
      <c r="J18" s="15" t="e">
        <f t="shared" si="1"/>
        <v>#DIV/0!</v>
      </c>
      <c r="K18" s="15" t="e">
        <f t="shared" si="3"/>
        <v>#DIV/0!</v>
      </c>
      <c r="L18" s="15" t="e">
        <f t="shared" si="4"/>
        <v>#DIV/0!</v>
      </c>
      <c r="M18" s="15" t="e">
        <f t="shared" si="5"/>
        <v>#DIV/0!</v>
      </c>
      <c r="N18" s="15" t="e">
        <f t="shared" si="5"/>
        <v>#DIV/0!</v>
      </c>
      <c r="O18" s="10"/>
    </row>
    <row r="19" spans="1:15" x14ac:dyDescent="0.25">
      <c r="A19" s="81"/>
      <c r="B19" s="81"/>
      <c r="C19" s="81"/>
      <c r="D19" s="14"/>
      <c r="E19" s="14"/>
      <c r="F19" s="14"/>
      <c r="G19" s="14" t="e">
        <f t="shared" si="13"/>
        <v>#DIV/0!</v>
      </c>
      <c r="H19" s="14" t="e">
        <f t="shared" si="2"/>
        <v>#DIV/0!</v>
      </c>
      <c r="I19" s="15" t="e">
        <f t="shared" si="0"/>
        <v>#DIV/0!</v>
      </c>
      <c r="J19" s="15" t="e">
        <f t="shared" si="1"/>
        <v>#DIV/0!</v>
      </c>
      <c r="K19" s="15" t="e">
        <f t="shared" si="3"/>
        <v>#DIV/0!</v>
      </c>
      <c r="L19" s="15" t="e">
        <f t="shared" si="4"/>
        <v>#DIV/0!</v>
      </c>
      <c r="M19" s="15" t="e">
        <f t="shared" si="5"/>
        <v>#DIV/0!</v>
      </c>
      <c r="N19" s="15" t="e">
        <f t="shared" si="5"/>
        <v>#DIV/0!</v>
      </c>
      <c r="O19" s="10"/>
    </row>
    <row r="20" spans="1:15" x14ac:dyDescent="0.25">
      <c r="A20" s="81"/>
      <c r="B20" s="81"/>
      <c r="C20" s="81"/>
      <c r="D20" s="14"/>
      <c r="E20" s="14"/>
      <c r="F20" s="14"/>
      <c r="G20" s="14" t="e">
        <f t="shared" si="13"/>
        <v>#DIV/0!</v>
      </c>
      <c r="H20" s="14" t="e">
        <f t="shared" si="2"/>
        <v>#DIV/0!</v>
      </c>
      <c r="I20" s="15" t="e">
        <f t="shared" si="0"/>
        <v>#DIV/0!</v>
      </c>
      <c r="J20" s="15" t="e">
        <f t="shared" si="1"/>
        <v>#DIV/0!</v>
      </c>
      <c r="K20" s="15" t="e">
        <f t="shared" si="3"/>
        <v>#DIV/0!</v>
      </c>
      <c r="L20" s="15" t="e">
        <f t="shared" si="4"/>
        <v>#DIV/0!</v>
      </c>
      <c r="M20" s="15" t="e">
        <f t="shared" si="5"/>
        <v>#DIV/0!</v>
      </c>
      <c r="N20" s="15" t="e">
        <f t="shared" si="5"/>
        <v>#DIV/0!</v>
      </c>
      <c r="O20" s="10"/>
    </row>
    <row r="21" spans="1:15" x14ac:dyDescent="0.25">
      <c r="A21" s="81"/>
      <c r="B21" s="81"/>
      <c r="C21" s="81"/>
      <c r="D21" s="14"/>
      <c r="E21" s="14"/>
      <c r="F21" s="14"/>
      <c r="G21" s="14" t="e">
        <f t="shared" si="13"/>
        <v>#DIV/0!</v>
      </c>
      <c r="H21" s="14" t="e">
        <f t="shared" si="2"/>
        <v>#DIV/0!</v>
      </c>
      <c r="I21" s="15" t="e">
        <f t="shared" si="0"/>
        <v>#DIV/0!</v>
      </c>
      <c r="J21" s="15" t="e">
        <f t="shared" si="1"/>
        <v>#DIV/0!</v>
      </c>
      <c r="K21" s="15" t="e">
        <f t="shared" si="3"/>
        <v>#DIV/0!</v>
      </c>
      <c r="L21" s="15" t="e">
        <f t="shared" si="4"/>
        <v>#DIV/0!</v>
      </c>
      <c r="M21" s="15" t="e">
        <f t="shared" si="5"/>
        <v>#DIV/0!</v>
      </c>
      <c r="N21" s="15" t="e">
        <f t="shared" si="5"/>
        <v>#DIV/0!</v>
      </c>
      <c r="O21" s="10"/>
    </row>
    <row r="22" spans="1:15" x14ac:dyDescent="0.25">
      <c r="A22" s="81"/>
      <c r="B22" s="81"/>
      <c r="C22" s="81"/>
      <c r="D22" s="14"/>
      <c r="E22" s="14"/>
      <c r="F22" s="14"/>
      <c r="G22" s="14" t="e">
        <f t="shared" si="13"/>
        <v>#DIV/0!</v>
      </c>
      <c r="H22" s="14" t="e">
        <f t="shared" si="2"/>
        <v>#DIV/0!</v>
      </c>
      <c r="I22" s="15" t="e">
        <f t="shared" si="0"/>
        <v>#DIV/0!</v>
      </c>
      <c r="J22" s="15" t="e">
        <f t="shared" si="1"/>
        <v>#DIV/0!</v>
      </c>
      <c r="K22" s="15" t="e">
        <f t="shared" si="3"/>
        <v>#DIV/0!</v>
      </c>
      <c r="L22" s="15" t="e">
        <f t="shared" si="4"/>
        <v>#DIV/0!</v>
      </c>
      <c r="M22" s="15" t="e">
        <f t="shared" si="5"/>
        <v>#DIV/0!</v>
      </c>
      <c r="N22" s="15" t="e">
        <f t="shared" si="5"/>
        <v>#DIV/0!</v>
      </c>
      <c r="O22" s="10"/>
    </row>
    <row r="23" spans="1:15" x14ac:dyDescent="0.25">
      <c r="A23" s="81"/>
      <c r="B23" s="81"/>
      <c r="C23" s="81"/>
      <c r="D23" s="14"/>
      <c r="E23" s="14"/>
      <c r="F23" s="14"/>
      <c r="G23" s="14" t="e">
        <f t="shared" si="13"/>
        <v>#DIV/0!</v>
      </c>
      <c r="H23" s="14" t="e">
        <f t="shared" si="2"/>
        <v>#DIV/0!</v>
      </c>
      <c r="I23" s="15" t="e">
        <f t="shared" si="0"/>
        <v>#DIV/0!</v>
      </c>
      <c r="J23" s="15" t="e">
        <f t="shared" si="1"/>
        <v>#DIV/0!</v>
      </c>
      <c r="K23" s="15" t="e">
        <f t="shared" si="3"/>
        <v>#DIV/0!</v>
      </c>
      <c r="L23" s="15" t="e">
        <f t="shared" si="4"/>
        <v>#DIV/0!</v>
      </c>
      <c r="M23" s="15" t="e">
        <f t="shared" si="5"/>
        <v>#DIV/0!</v>
      </c>
      <c r="N23" s="15" t="e">
        <f t="shared" si="5"/>
        <v>#DIV/0!</v>
      </c>
      <c r="O23" s="10"/>
    </row>
    <row r="24" spans="1:15" x14ac:dyDescent="0.25">
      <c r="A24" s="81"/>
      <c r="B24" s="81"/>
      <c r="C24" s="81"/>
      <c r="D24" s="14"/>
      <c r="E24" s="14"/>
      <c r="F24" s="14"/>
      <c r="G24" s="14" t="e">
        <f t="shared" si="13"/>
        <v>#DIV/0!</v>
      </c>
      <c r="H24" s="14" t="e">
        <f t="shared" si="2"/>
        <v>#DIV/0!</v>
      </c>
      <c r="I24" s="15" t="e">
        <f t="shared" si="0"/>
        <v>#DIV/0!</v>
      </c>
      <c r="J24" s="15" t="e">
        <f t="shared" si="1"/>
        <v>#DIV/0!</v>
      </c>
      <c r="K24" s="15" t="e">
        <f t="shared" si="3"/>
        <v>#DIV/0!</v>
      </c>
      <c r="L24" s="15" t="e">
        <f t="shared" si="4"/>
        <v>#DIV/0!</v>
      </c>
      <c r="M24" s="15" t="e">
        <f t="shared" si="5"/>
        <v>#DIV/0!</v>
      </c>
      <c r="N24" s="15" t="e">
        <f t="shared" si="5"/>
        <v>#DIV/0!</v>
      </c>
      <c r="O24" s="10"/>
    </row>
    <row r="25" spans="1:15" x14ac:dyDescent="0.25">
      <c r="A25" s="81"/>
      <c r="B25" s="81"/>
      <c r="C25" s="81"/>
      <c r="D25" s="14"/>
      <c r="E25" s="14"/>
      <c r="F25" s="14"/>
      <c r="G25" s="14" t="e">
        <f t="shared" si="13"/>
        <v>#DIV/0!</v>
      </c>
      <c r="H25" s="14" t="e">
        <f t="shared" si="2"/>
        <v>#DIV/0!</v>
      </c>
      <c r="I25" s="15" t="e">
        <f t="shared" si="0"/>
        <v>#DIV/0!</v>
      </c>
      <c r="J25" s="15" t="e">
        <f t="shared" si="1"/>
        <v>#DIV/0!</v>
      </c>
      <c r="K25" s="15" t="e">
        <f t="shared" si="3"/>
        <v>#DIV/0!</v>
      </c>
      <c r="L25" s="15" t="e">
        <f t="shared" si="4"/>
        <v>#DIV/0!</v>
      </c>
      <c r="M25" s="15" t="e">
        <f t="shared" si="5"/>
        <v>#DIV/0!</v>
      </c>
      <c r="N25" s="15" t="e">
        <f t="shared" si="5"/>
        <v>#DIV/0!</v>
      </c>
      <c r="O25" s="10"/>
    </row>
    <row r="26" spans="1:15" x14ac:dyDescent="0.25">
      <c r="A26" s="81"/>
      <c r="B26" s="81"/>
      <c r="C26" s="81"/>
      <c r="D26" s="14"/>
      <c r="E26" s="14"/>
      <c r="F26" s="14"/>
      <c r="G26" s="14" t="e">
        <f t="shared" si="13"/>
        <v>#DIV/0!</v>
      </c>
      <c r="H26" s="14" t="e">
        <f t="shared" si="2"/>
        <v>#DIV/0!</v>
      </c>
      <c r="I26" s="15" t="e">
        <f t="shared" si="0"/>
        <v>#DIV/0!</v>
      </c>
      <c r="J26" s="15" t="e">
        <f t="shared" si="1"/>
        <v>#DIV/0!</v>
      </c>
      <c r="K26" s="15" t="e">
        <f t="shared" si="3"/>
        <v>#DIV/0!</v>
      </c>
      <c r="L26" s="15" t="e">
        <f t="shared" si="4"/>
        <v>#DIV/0!</v>
      </c>
      <c r="M26" s="15" t="e">
        <f t="shared" si="5"/>
        <v>#DIV/0!</v>
      </c>
      <c r="N26" s="15" t="e">
        <f t="shared" si="5"/>
        <v>#DIV/0!</v>
      </c>
      <c r="O26" s="10"/>
    </row>
    <row r="27" spans="1:15" x14ac:dyDescent="0.25">
      <c r="A27" s="81"/>
      <c r="B27" s="81"/>
      <c r="C27" s="81"/>
      <c r="D27" s="14"/>
      <c r="E27" s="14"/>
      <c r="F27" s="14"/>
      <c r="G27" s="14" t="e">
        <f t="shared" si="13"/>
        <v>#DIV/0!</v>
      </c>
      <c r="H27" s="14" t="e">
        <f t="shared" si="2"/>
        <v>#DIV/0!</v>
      </c>
      <c r="I27" s="15" t="e">
        <f t="shared" si="0"/>
        <v>#DIV/0!</v>
      </c>
      <c r="J27" s="15" t="e">
        <f t="shared" si="1"/>
        <v>#DIV/0!</v>
      </c>
      <c r="K27" s="15" t="e">
        <f t="shared" si="3"/>
        <v>#DIV/0!</v>
      </c>
      <c r="L27" s="15" t="e">
        <f t="shared" si="4"/>
        <v>#DIV/0!</v>
      </c>
      <c r="M27" s="15" t="e">
        <f t="shared" si="5"/>
        <v>#DIV/0!</v>
      </c>
      <c r="N27" s="15" t="e">
        <f t="shared" si="5"/>
        <v>#DIV/0!</v>
      </c>
      <c r="O27" s="10"/>
    </row>
    <row r="28" spans="1:15" x14ac:dyDescent="0.25">
      <c r="A28" s="81"/>
      <c r="B28" s="81"/>
      <c r="C28" s="81"/>
      <c r="D28" s="14"/>
      <c r="E28" s="14"/>
      <c r="F28" s="14"/>
      <c r="G28" s="14" t="e">
        <f t="shared" si="13"/>
        <v>#DIV/0!</v>
      </c>
      <c r="H28" s="14" t="e">
        <f t="shared" si="2"/>
        <v>#DIV/0!</v>
      </c>
      <c r="I28" s="15" t="e">
        <f t="shared" si="0"/>
        <v>#DIV/0!</v>
      </c>
      <c r="J28" s="15" t="e">
        <f t="shared" si="1"/>
        <v>#DIV/0!</v>
      </c>
      <c r="K28" s="15" t="e">
        <f t="shared" si="3"/>
        <v>#DIV/0!</v>
      </c>
      <c r="L28" s="15" t="e">
        <f t="shared" si="4"/>
        <v>#DIV/0!</v>
      </c>
      <c r="M28" s="15" t="e">
        <f t="shared" si="5"/>
        <v>#DIV/0!</v>
      </c>
      <c r="N28" s="15" t="e">
        <f t="shared" si="5"/>
        <v>#DIV/0!</v>
      </c>
      <c r="O28" s="10"/>
    </row>
    <row r="29" spans="1:15" x14ac:dyDescent="0.25">
      <c r="A29" s="81"/>
      <c r="B29" s="81"/>
      <c r="C29" s="81"/>
      <c r="D29" s="14"/>
      <c r="E29" s="14"/>
      <c r="F29" s="14"/>
      <c r="G29" s="14" t="e">
        <f t="shared" si="13"/>
        <v>#DIV/0!</v>
      </c>
      <c r="H29" s="14" t="e">
        <f t="shared" si="2"/>
        <v>#DIV/0!</v>
      </c>
      <c r="I29" s="15" t="e">
        <f t="shared" si="0"/>
        <v>#DIV/0!</v>
      </c>
      <c r="J29" s="15" t="e">
        <f t="shared" si="1"/>
        <v>#DIV/0!</v>
      </c>
      <c r="K29" s="15" t="e">
        <f t="shared" si="3"/>
        <v>#DIV/0!</v>
      </c>
      <c r="L29" s="15" t="e">
        <f t="shared" si="4"/>
        <v>#DIV/0!</v>
      </c>
      <c r="M29" s="15" t="e">
        <f t="shared" si="5"/>
        <v>#DIV/0!</v>
      </c>
      <c r="N29" s="15" t="e">
        <f t="shared" si="5"/>
        <v>#DIV/0!</v>
      </c>
      <c r="O29" s="10"/>
    </row>
    <row r="47" spans="4:4" x14ac:dyDescent="0.25">
      <c r="D47" s="9" t="s">
        <v>15</v>
      </c>
    </row>
    <row r="48" spans="4:4" x14ac:dyDescent="0.25">
      <c r="D48" s="9" t="s">
        <v>15</v>
      </c>
    </row>
    <row r="54" spans="4:4" x14ac:dyDescent="0.25">
      <c r="D54" s="9" t="s">
        <v>15</v>
      </c>
    </row>
    <row r="55" spans="4:4" x14ac:dyDescent="0.25">
      <c r="D55" s="9" t="s">
        <v>15</v>
      </c>
    </row>
    <row r="61" spans="4:4" x14ac:dyDescent="0.25">
      <c r="D61" s="9" t="s">
        <v>15</v>
      </c>
    </row>
    <row r="62" spans="4:4" x14ac:dyDescent="0.25">
      <c r="D62" s="9" t="s">
        <v>15</v>
      </c>
    </row>
    <row r="63" spans="4:4" x14ac:dyDescent="0.25">
      <c r="D63" s="9" t="s">
        <v>15</v>
      </c>
    </row>
  </sheetData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"/>
  <sheetViews>
    <sheetView workbookViewId="0">
      <selection activeCell="C9" sqref="C9"/>
    </sheetView>
  </sheetViews>
  <sheetFormatPr defaultRowHeight="15" x14ac:dyDescent="0.25"/>
  <cols>
    <col min="1" max="1" width="17.42578125" bestFit="1" customWidth="1"/>
    <col min="2" max="2" width="15.140625" style="4" bestFit="1" customWidth="1"/>
    <col min="3" max="3" width="13.42578125" customWidth="1"/>
    <col min="4" max="4" width="17" customWidth="1"/>
    <col min="5" max="5" width="13.7109375" customWidth="1"/>
    <col min="6" max="6" width="13.42578125" bestFit="1" customWidth="1"/>
    <col min="7" max="7" width="12.5703125" bestFit="1" customWidth="1"/>
    <col min="8" max="8" width="10.7109375" style="4" bestFit="1" customWidth="1"/>
    <col min="9" max="9" width="30.42578125" customWidth="1"/>
  </cols>
  <sheetData>
    <row r="1" spans="1:9" s="9" customFormat="1" ht="45" x14ac:dyDescent="0.25">
      <c r="A1" s="16" t="s">
        <v>18</v>
      </c>
      <c r="B1" s="17" t="s">
        <v>19</v>
      </c>
      <c r="C1" s="16" t="s">
        <v>34</v>
      </c>
      <c r="D1" s="16" t="s">
        <v>35</v>
      </c>
      <c r="E1" s="16" t="s">
        <v>36</v>
      </c>
      <c r="F1" s="17" t="s">
        <v>26</v>
      </c>
      <c r="G1" s="17" t="s">
        <v>25</v>
      </c>
      <c r="H1" s="16" t="s">
        <v>33</v>
      </c>
      <c r="I1" s="17" t="s">
        <v>30</v>
      </c>
    </row>
    <row r="2" spans="1:9" s="9" customFormat="1" x14ac:dyDescent="0.25">
      <c r="A2" s="11"/>
      <c r="B2" s="13"/>
      <c r="C2" s="20"/>
      <c r="D2" s="20"/>
      <c r="E2" s="71" t="e">
        <f>#REF!</f>
        <v>#REF!</v>
      </c>
      <c r="F2" s="21" t="e">
        <f t="shared" ref="F2:G10" si="0">$D2/$E2</f>
        <v>#REF!</v>
      </c>
      <c r="G2" s="21" t="e">
        <f t="shared" si="0"/>
        <v>#REF!</v>
      </c>
      <c r="H2" s="20"/>
      <c r="I2" s="10"/>
    </row>
    <row r="3" spans="1:9" s="9" customFormat="1" x14ac:dyDescent="0.25">
      <c r="A3" s="11"/>
      <c r="B3" s="13"/>
      <c r="C3" s="20"/>
      <c r="D3" s="20"/>
      <c r="E3" s="71" t="e">
        <f>#REF!</f>
        <v>#REF!</v>
      </c>
      <c r="F3" s="21" t="e">
        <f t="shared" si="0"/>
        <v>#REF!</v>
      </c>
      <c r="G3" s="21" t="e">
        <f t="shared" si="0"/>
        <v>#REF!</v>
      </c>
      <c r="H3" s="20"/>
      <c r="I3" s="10"/>
    </row>
    <row r="4" spans="1:9" s="9" customFormat="1" x14ac:dyDescent="0.25">
      <c r="A4" s="11"/>
      <c r="B4" s="13"/>
      <c r="C4" s="20"/>
      <c r="D4" s="20"/>
      <c r="E4" s="71" t="e">
        <f>#REF!</f>
        <v>#REF!</v>
      </c>
      <c r="F4" s="21" t="e">
        <f t="shared" si="0"/>
        <v>#REF!</v>
      </c>
      <c r="G4" s="21" t="e">
        <f t="shared" si="0"/>
        <v>#REF!</v>
      </c>
      <c r="H4" s="20"/>
      <c r="I4" s="10"/>
    </row>
    <row r="5" spans="1:9" s="9" customFormat="1" x14ac:dyDescent="0.25">
      <c r="A5" s="11"/>
      <c r="B5" s="13"/>
      <c r="C5" s="20"/>
      <c r="D5" s="20"/>
      <c r="E5" s="71" t="e">
        <f>#REF!</f>
        <v>#REF!</v>
      </c>
      <c r="F5" s="21" t="e">
        <f t="shared" si="0"/>
        <v>#REF!</v>
      </c>
      <c r="G5" s="21" t="e">
        <f t="shared" si="0"/>
        <v>#REF!</v>
      </c>
      <c r="H5" s="20"/>
      <c r="I5" s="10"/>
    </row>
    <row r="6" spans="1:9" s="9" customFormat="1" x14ac:dyDescent="0.25">
      <c r="A6" s="11"/>
      <c r="B6" s="13"/>
      <c r="C6" s="20"/>
      <c r="D6" s="20"/>
      <c r="E6" s="71" t="e">
        <f>#REF!</f>
        <v>#REF!</v>
      </c>
      <c r="F6" s="21" t="e">
        <f t="shared" si="0"/>
        <v>#REF!</v>
      </c>
      <c r="G6" s="21" t="e">
        <f t="shared" si="0"/>
        <v>#REF!</v>
      </c>
      <c r="H6" s="20"/>
      <c r="I6" s="10"/>
    </row>
    <row r="7" spans="1:9" s="9" customFormat="1" x14ac:dyDescent="0.25">
      <c r="A7" s="11"/>
      <c r="B7" s="13"/>
      <c r="C7" s="20"/>
      <c r="D7" s="20"/>
      <c r="E7" s="71" t="e">
        <f>#REF!</f>
        <v>#REF!</v>
      </c>
      <c r="F7" s="21" t="e">
        <f t="shared" si="0"/>
        <v>#REF!</v>
      </c>
      <c r="G7" s="21" t="e">
        <f t="shared" si="0"/>
        <v>#REF!</v>
      </c>
      <c r="H7" s="20"/>
      <c r="I7" s="10"/>
    </row>
    <row r="8" spans="1:9" x14ac:dyDescent="0.25">
      <c r="A8" s="11"/>
      <c r="B8" s="13"/>
      <c r="C8" s="20"/>
      <c r="D8" s="20"/>
      <c r="E8" s="71" t="e">
        <f>#REF!</f>
        <v>#REF!</v>
      </c>
      <c r="F8" s="21" t="e">
        <f t="shared" si="0"/>
        <v>#REF!</v>
      </c>
      <c r="G8" s="21" t="e">
        <f t="shared" si="0"/>
        <v>#REF!</v>
      </c>
      <c r="H8" s="20"/>
      <c r="I8" s="10"/>
    </row>
    <row r="9" spans="1:9" x14ac:dyDescent="0.25">
      <c r="A9" s="11"/>
      <c r="B9" s="13"/>
      <c r="C9" s="20"/>
      <c r="D9" s="20"/>
      <c r="E9" s="71" t="e">
        <f>#REF!</f>
        <v>#REF!</v>
      </c>
      <c r="F9" s="21" t="e">
        <f t="shared" si="0"/>
        <v>#REF!</v>
      </c>
      <c r="G9" s="21" t="e">
        <f t="shared" si="0"/>
        <v>#REF!</v>
      </c>
      <c r="H9" s="20"/>
      <c r="I9" s="10"/>
    </row>
    <row r="10" spans="1:9" x14ac:dyDescent="0.25">
      <c r="A10" s="11"/>
      <c r="B10" s="13"/>
      <c r="C10" s="20"/>
      <c r="D10" s="20"/>
      <c r="E10" s="71" t="e">
        <f>#REF!</f>
        <v>#REF!</v>
      </c>
      <c r="F10" s="21" t="e">
        <f t="shared" si="0"/>
        <v>#REF!</v>
      </c>
      <c r="G10" s="21" t="e">
        <f t="shared" si="0"/>
        <v>#REF!</v>
      </c>
      <c r="H10" s="20"/>
      <c r="I10" s="10"/>
    </row>
    <row r="14" spans="1:9" x14ac:dyDescent="0.25">
      <c r="A14" s="3"/>
    </row>
    <row r="15" spans="1:9" x14ac:dyDescent="0.25">
      <c r="A15" s="3"/>
    </row>
    <row r="16" spans="1:9" x14ac:dyDescent="0.25">
      <c r="A16" s="3"/>
    </row>
    <row r="17" spans="1:8" x14ac:dyDescent="0.25">
      <c r="A17" s="3"/>
      <c r="H17" s="2"/>
    </row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workbookViewId="0">
      <selection activeCell="G24" sqref="G24"/>
    </sheetView>
  </sheetViews>
  <sheetFormatPr defaultRowHeight="15" x14ac:dyDescent="0.25"/>
  <cols>
    <col min="1" max="1" width="9" style="12"/>
    <col min="2" max="2" width="23.42578125" style="12" customWidth="1"/>
    <col min="3" max="3" width="9" style="12"/>
    <col min="4" max="4" width="23" style="12" customWidth="1"/>
    <col min="5" max="5" width="9" style="12"/>
    <col min="6" max="6" width="13.28515625" style="12" customWidth="1"/>
    <col min="7" max="7" width="12.85546875" style="12" customWidth="1"/>
    <col min="8" max="8" width="34.28515625" style="12" customWidth="1"/>
  </cols>
  <sheetData>
    <row r="1" spans="1:8" x14ac:dyDescent="0.25">
      <c r="A1"/>
      <c r="B1"/>
      <c r="C1"/>
      <c r="D1"/>
      <c r="E1"/>
      <c r="F1"/>
      <c r="G1"/>
      <c r="H1"/>
    </row>
    <row r="2" spans="1:8" x14ac:dyDescent="0.25">
      <c r="A2"/>
      <c r="B2"/>
      <c r="C2"/>
      <c r="D2"/>
      <c r="E2"/>
      <c r="F2"/>
      <c r="G2"/>
      <c r="H2"/>
    </row>
    <row r="3" spans="1:8" x14ac:dyDescent="0.25">
      <c r="A3"/>
      <c r="B3"/>
      <c r="C3"/>
      <c r="D3"/>
      <c r="E3"/>
      <c r="F3"/>
      <c r="G3"/>
      <c r="H3"/>
    </row>
    <row r="4" spans="1:8" x14ac:dyDescent="0.25">
      <c r="A4"/>
      <c r="B4"/>
      <c r="C4"/>
      <c r="D4"/>
      <c r="E4"/>
      <c r="F4"/>
      <c r="G4"/>
      <c r="H4"/>
    </row>
    <row r="5" spans="1:8" x14ac:dyDescent="0.25">
      <c r="A5"/>
      <c r="B5"/>
      <c r="C5"/>
      <c r="D5"/>
      <c r="E5"/>
      <c r="F5"/>
      <c r="G5"/>
      <c r="H5"/>
    </row>
    <row r="6" spans="1:8" x14ac:dyDescent="0.25">
      <c r="A6"/>
      <c r="B6"/>
      <c r="C6"/>
      <c r="D6"/>
      <c r="E6"/>
      <c r="F6"/>
      <c r="G6"/>
      <c r="H6"/>
    </row>
    <row r="7" spans="1:8" x14ac:dyDescent="0.25">
      <c r="A7"/>
      <c r="B7"/>
      <c r="C7"/>
      <c r="D7"/>
      <c r="E7"/>
      <c r="F7"/>
      <c r="G7"/>
      <c r="H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Notes</vt:lpstr>
      <vt:lpstr>New Required Reductions</vt:lpstr>
      <vt:lpstr>CIRL Summary</vt:lpstr>
      <vt:lpstr>Education</vt:lpstr>
      <vt:lpstr>Street Sweeping and CO</vt:lpstr>
      <vt:lpstr>Retention, Trains, and Swales</vt:lpstr>
      <vt:lpstr>Wet Detention Calcs (2)</vt:lpstr>
      <vt:lpstr>Reuse Calcs</vt:lpstr>
      <vt:lpstr> OSTDS Conversion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Busby</dc:creator>
  <cp:lastModifiedBy>Tina</cp:lastModifiedBy>
  <dcterms:created xsi:type="dcterms:W3CDTF">2012-06-19T19:53:30Z</dcterms:created>
  <dcterms:modified xsi:type="dcterms:W3CDTF">2020-10-26T14:13:00Z</dcterms:modified>
</cp:coreProperties>
</file>