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FileServer Data\FDEP IRL\Project Info\2020 Project Calcs\00 Credit Workbooks\00 Final QAQC Done\"/>
    </mc:Choice>
  </mc:AlternateContent>
  <xr:revisionPtr revIDLastSave="0" documentId="13_ncr:1_{5E7E3709-BF91-4839-A40E-1CE25EF643DF}" xr6:coauthVersionLast="45" xr6:coauthVersionMax="45" xr10:uidLastSave="{00000000-0000-0000-0000-000000000000}"/>
  <bookViews>
    <workbookView xWindow="5385" yWindow="3465" windowWidth="20760" windowHeight="11355" activeTab="1" xr2:uid="{00000000-000D-0000-FFFF-FFFF00000000}"/>
  </bookViews>
  <sheets>
    <sheet name="Notes" sheetId="43" r:id="rId1"/>
    <sheet name="New Required Reductions" sheetId="63" r:id="rId2"/>
    <sheet name="NIRL Summary" sheetId="55" r:id="rId3"/>
    <sheet name="Wet Detention Calcs" sheetId="57" r:id="rId4"/>
    <sheet name="Reuse Calcs" sheetId="23" r:id="rId5"/>
    <sheet name="Retention, Trains, and Swales" sheetId="59" r:id="rId6"/>
    <sheet name="Street Sweeping and CO" sheetId="58" r:id="rId7"/>
    <sheet name="Education" sheetId="60" r:id="rId8"/>
    <sheet name="Exfil Trenches" sheetId="61" r:id="rId9"/>
    <sheet name="OSTDS Conversion" sheetId="41" r:id="rId10"/>
  </sheets>
  <externalReferences>
    <externalReference r:id="rId11"/>
    <externalReference r:id="rId12"/>
  </externalReferences>
  <definedNames>
    <definedName name="EMCN">[1]EMCs!$A$3:$B$18</definedName>
    <definedName name="EMCP">[1]EMCs!$A$3:$C$18</definedName>
    <definedName name="FLUCCS" localSheetId="0">[2]FLUCCS!$A$1:$B$500</definedName>
    <definedName name="FLUCCS">[1]FLUCCS!$A$1:$B$500</definedName>
    <definedName name="HEMC">[1]Conformance!$A$2:$B$118</definedName>
    <definedName name="HROC">[1]Conformance!$C:$D</definedName>
  </definedNames>
  <calcPr calcId="191029" calcOnSave="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" i="63" l="1"/>
  <c r="E5" i="63"/>
  <c r="H4" i="63" l="1"/>
  <c r="I4" i="63" s="1"/>
  <c r="D4" i="63"/>
  <c r="D5" i="63"/>
  <c r="H5" i="63"/>
  <c r="G5" i="63"/>
  <c r="F5" i="63"/>
  <c r="C5" i="63"/>
  <c r="B5" i="63"/>
  <c r="E4" i="63" l="1"/>
  <c r="F3" i="59" l="1"/>
  <c r="F4" i="59"/>
  <c r="F2" i="59"/>
  <c r="I2" i="61" l="1"/>
  <c r="D32" i="61"/>
  <c r="E9" i="61" s="1"/>
  <c r="G9" i="61" s="1"/>
  <c r="E24" i="61" l="1"/>
  <c r="G24" i="61" s="1"/>
  <c r="E15" i="61"/>
  <c r="G15" i="61" s="1"/>
  <c r="E7" i="61"/>
  <c r="G7" i="61" s="1"/>
  <c r="E31" i="61"/>
  <c r="G31" i="61" s="1"/>
  <c r="E21" i="61"/>
  <c r="G21" i="61" s="1"/>
  <c r="E13" i="61"/>
  <c r="G13" i="61" s="1"/>
  <c r="E28" i="61"/>
  <c r="G28" i="61" s="1"/>
  <c r="E14" i="61"/>
  <c r="G14" i="61" s="1"/>
  <c r="E30" i="61"/>
  <c r="G30" i="61" s="1"/>
  <c r="E20" i="61"/>
  <c r="G20" i="61" s="1"/>
  <c r="E12" i="61"/>
  <c r="G12" i="61" s="1"/>
  <c r="E27" i="61"/>
  <c r="G27" i="61" s="1"/>
  <c r="E19" i="61"/>
  <c r="G19" i="61" s="1"/>
  <c r="E11" i="61"/>
  <c r="G11" i="61" s="1"/>
  <c r="E16" i="61"/>
  <c r="G16" i="61" s="1"/>
  <c r="E23" i="61"/>
  <c r="G23" i="61" s="1"/>
  <c r="E22" i="61"/>
  <c r="G22" i="61" s="1"/>
  <c r="E26" i="61"/>
  <c r="G26" i="61" s="1"/>
  <c r="E18" i="61"/>
  <c r="G18" i="61" s="1"/>
  <c r="E10" i="61"/>
  <c r="G10" i="61" s="1"/>
  <c r="E8" i="61"/>
  <c r="G8" i="61" s="1"/>
  <c r="E6" i="61"/>
  <c r="G6" i="61" s="1"/>
  <c r="E29" i="61"/>
  <c r="G29" i="61" s="1"/>
  <c r="E25" i="61"/>
  <c r="G25" i="61" s="1"/>
  <c r="E17" i="61"/>
  <c r="G17" i="61" s="1"/>
  <c r="G32" i="61" l="1"/>
  <c r="H6" i="61" s="1"/>
  <c r="I6" i="61" s="1"/>
  <c r="F32" i="61"/>
  <c r="E32" i="61"/>
  <c r="K6" i="61" l="1"/>
  <c r="N6" i="61" s="1"/>
  <c r="D2" i="61" s="1"/>
  <c r="J2" i="61" s="1"/>
  <c r="L6" i="61"/>
  <c r="J6" i="61" l="1"/>
  <c r="M6" i="61" s="1"/>
  <c r="E2" i="61" s="1"/>
  <c r="B16" i="60" l="1"/>
  <c r="J2" i="59" l="1"/>
  <c r="L2" i="59" s="1"/>
  <c r="Q2" i="59" s="1"/>
  <c r="S2" i="59" s="1"/>
  <c r="I2" i="59" l="1"/>
  <c r="K2" i="59" s="1"/>
  <c r="P2" i="59" s="1"/>
  <c r="R2" i="59" s="1"/>
  <c r="G5" i="57" l="1"/>
  <c r="I5" i="57" s="1"/>
  <c r="H5" i="57"/>
  <c r="K5" i="57" s="1"/>
  <c r="L5" i="57"/>
  <c r="H29" i="57"/>
  <c r="L29" i="57" s="1"/>
  <c r="G29" i="57"/>
  <c r="I29" i="57" s="1"/>
  <c r="H28" i="57"/>
  <c r="L28" i="57" s="1"/>
  <c r="G28" i="57"/>
  <c r="I28" i="57" s="1"/>
  <c r="H27" i="57"/>
  <c r="L27" i="57" s="1"/>
  <c r="G27" i="57"/>
  <c r="I27" i="57" s="1"/>
  <c r="H26" i="57"/>
  <c r="L26" i="57" s="1"/>
  <c r="G26" i="57"/>
  <c r="I26" i="57" s="1"/>
  <c r="H25" i="57"/>
  <c r="L25" i="57" s="1"/>
  <c r="G25" i="57"/>
  <c r="I25" i="57" s="1"/>
  <c r="H24" i="57"/>
  <c r="L24" i="57" s="1"/>
  <c r="G24" i="57"/>
  <c r="I24" i="57" s="1"/>
  <c r="H23" i="57"/>
  <c r="L23" i="57" s="1"/>
  <c r="G23" i="57"/>
  <c r="I23" i="57" s="1"/>
  <c r="H22" i="57"/>
  <c r="L22" i="57" s="1"/>
  <c r="G22" i="57"/>
  <c r="I22" i="57" s="1"/>
  <c r="H21" i="57"/>
  <c r="L21" i="57" s="1"/>
  <c r="G21" i="57"/>
  <c r="I21" i="57" s="1"/>
  <c r="H20" i="57"/>
  <c r="L20" i="57" s="1"/>
  <c r="G20" i="57"/>
  <c r="I20" i="57" s="1"/>
  <c r="H19" i="57"/>
  <c r="L19" i="57" s="1"/>
  <c r="G19" i="57"/>
  <c r="I19" i="57" s="1"/>
  <c r="H18" i="57"/>
  <c r="L18" i="57" s="1"/>
  <c r="G18" i="57"/>
  <c r="I18" i="57" s="1"/>
  <c r="H17" i="57"/>
  <c r="L17" i="57" s="1"/>
  <c r="G17" i="57"/>
  <c r="I17" i="57" s="1"/>
  <c r="H16" i="57"/>
  <c r="L16" i="57" s="1"/>
  <c r="G16" i="57"/>
  <c r="I16" i="57" s="1"/>
  <c r="H15" i="57"/>
  <c r="L15" i="57" s="1"/>
  <c r="G15" i="57"/>
  <c r="I15" i="57" s="1"/>
  <c r="H14" i="57"/>
  <c r="L14" i="57" s="1"/>
  <c r="G14" i="57"/>
  <c r="I14" i="57" s="1"/>
  <c r="H13" i="57"/>
  <c r="L13" i="57" s="1"/>
  <c r="G13" i="57"/>
  <c r="I13" i="57" s="1"/>
  <c r="H12" i="57"/>
  <c r="L12" i="57" s="1"/>
  <c r="G12" i="57"/>
  <c r="J12" i="57" s="1"/>
  <c r="H11" i="57"/>
  <c r="L11" i="57" s="1"/>
  <c r="G11" i="57"/>
  <c r="I11" i="57" s="1"/>
  <c r="K10" i="57"/>
  <c r="J10" i="57"/>
  <c r="H10" i="57"/>
  <c r="L10" i="57" s="1"/>
  <c r="G10" i="57"/>
  <c r="I10" i="57" s="1"/>
  <c r="M10" i="57" s="1"/>
  <c r="H9" i="57"/>
  <c r="L9" i="57" s="1"/>
  <c r="G9" i="57"/>
  <c r="J9" i="57" s="1"/>
  <c r="I8" i="57"/>
  <c r="H8" i="57"/>
  <c r="L8" i="57" s="1"/>
  <c r="G8" i="57"/>
  <c r="J8" i="57" s="1"/>
  <c r="J7" i="57"/>
  <c r="N7" i="57" s="1"/>
  <c r="I7" i="57"/>
  <c r="H7" i="57"/>
  <c r="L7" i="57" s="1"/>
  <c r="G7" i="57"/>
  <c r="K6" i="57"/>
  <c r="H6" i="57"/>
  <c r="L6" i="57" s="1"/>
  <c r="G6" i="57"/>
  <c r="J6" i="57" s="1"/>
  <c r="H4" i="57"/>
  <c r="L4" i="57" s="1"/>
  <c r="G4" i="57"/>
  <c r="I4" i="57" s="1"/>
  <c r="J3" i="57"/>
  <c r="I3" i="57"/>
  <c r="H3" i="57"/>
  <c r="L3" i="57" s="1"/>
  <c r="G3" i="57"/>
  <c r="H2" i="57"/>
  <c r="L2" i="57" s="1"/>
  <c r="G2" i="57"/>
  <c r="J2" i="57" s="1"/>
  <c r="N2" i="57" s="1"/>
  <c r="M5" i="57" l="1"/>
  <c r="J5" i="57"/>
  <c r="N5" i="57" s="1"/>
  <c r="K3" i="57"/>
  <c r="K7" i="57"/>
  <c r="I9" i="57"/>
  <c r="M9" i="57" s="1"/>
  <c r="I2" i="57"/>
  <c r="I6" i="57"/>
  <c r="M6" i="57" s="1"/>
  <c r="K9" i="57"/>
  <c r="K2" i="57"/>
  <c r="M8" i="57"/>
  <c r="M3" i="57"/>
  <c r="M7" i="57"/>
  <c r="K8" i="57"/>
  <c r="N8" i="57"/>
  <c r="N12" i="57"/>
  <c r="N9" i="57"/>
  <c r="N6" i="57"/>
  <c r="N3" i="57"/>
  <c r="N10" i="57"/>
  <c r="M21" i="57"/>
  <c r="J11" i="57"/>
  <c r="N11" i="57" s="1"/>
  <c r="J14" i="57"/>
  <c r="N14" i="57" s="1"/>
  <c r="J15" i="57"/>
  <c r="N15" i="57" s="1"/>
  <c r="J16" i="57"/>
  <c r="N16" i="57" s="1"/>
  <c r="J17" i="57"/>
  <c r="N17" i="57" s="1"/>
  <c r="J18" i="57"/>
  <c r="N18" i="57" s="1"/>
  <c r="J19" i="57"/>
  <c r="N19" i="57" s="1"/>
  <c r="J20" i="57"/>
  <c r="N20" i="57" s="1"/>
  <c r="J21" i="57"/>
  <c r="N21" i="57" s="1"/>
  <c r="J22" i="57"/>
  <c r="N22" i="57" s="1"/>
  <c r="J23" i="57"/>
  <c r="N23" i="57" s="1"/>
  <c r="J24" i="57"/>
  <c r="N24" i="57" s="1"/>
  <c r="J25" i="57"/>
  <c r="N25" i="57" s="1"/>
  <c r="J26" i="57"/>
  <c r="N26" i="57" s="1"/>
  <c r="J27" i="57"/>
  <c r="N27" i="57" s="1"/>
  <c r="J28" i="57"/>
  <c r="N28" i="57" s="1"/>
  <c r="J29" i="57"/>
  <c r="N29" i="57" s="1"/>
  <c r="I12" i="57"/>
  <c r="J4" i="57"/>
  <c r="N4" i="57" s="1"/>
  <c r="J13" i="57"/>
  <c r="N13" i="57" s="1"/>
  <c r="K4" i="57"/>
  <c r="M4" i="57" s="1"/>
  <c r="K11" i="57"/>
  <c r="M11" i="57" s="1"/>
  <c r="K12" i="57"/>
  <c r="K13" i="57"/>
  <c r="M13" i="57" s="1"/>
  <c r="K14" i="57"/>
  <c r="M14" i="57" s="1"/>
  <c r="K15" i="57"/>
  <c r="M15" i="57" s="1"/>
  <c r="K16" i="57"/>
  <c r="M16" i="57" s="1"/>
  <c r="K17" i="57"/>
  <c r="M17" i="57" s="1"/>
  <c r="K18" i="57"/>
  <c r="M18" i="57" s="1"/>
  <c r="K19" i="57"/>
  <c r="M19" i="57" s="1"/>
  <c r="K20" i="57"/>
  <c r="M20" i="57" s="1"/>
  <c r="K21" i="57"/>
  <c r="K22" i="57"/>
  <c r="M22" i="57" s="1"/>
  <c r="K23" i="57"/>
  <c r="M23" i="57" s="1"/>
  <c r="K24" i="57"/>
  <c r="M24" i="57" s="1"/>
  <c r="K25" i="57"/>
  <c r="M25" i="57" s="1"/>
  <c r="K26" i="57"/>
  <c r="M26" i="57" s="1"/>
  <c r="K27" i="57"/>
  <c r="M27" i="57" s="1"/>
  <c r="K28" i="57"/>
  <c r="M28" i="57" s="1"/>
  <c r="K29" i="57"/>
  <c r="M29" i="57" s="1"/>
  <c r="M2" i="57" l="1"/>
  <c r="M12" i="57"/>
  <c r="E3" i="23" l="1"/>
  <c r="E4" i="23"/>
  <c r="E5" i="23"/>
  <c r="E6" i="23"/>
  <c r="E7" i="23"/>
  <c r="E8" i="23"/>
  <c r="E9" i="23"/>
  <c r="E10" i="23"/>
  <c r="E2" i="23"/>
  <c r="G10" i="23" l="1"/>
  <c r="F10" i="23"/>
  <c r="G9" i="23"/>
  <c r="F9" i="23"/>
  <c r="G7" i="23"/>
  <c r="F7" i="23"/>
  <c r="G8" i="23"/>
  <c r="F8" i="23"/>
  <c r="G6" i="23"/>
  <c r="F6" i="23"/>
  <c r="G5" i="23"/>
  <c r="F5" i="23"/>
  <c r="F4" i="23"/>
  <c r="G4" i="23"/>
  <c r="F2" i="23"/>
  <c r="G2" i="23"/>
  <c r="G3" i="23"/>
  <c r="F3" i="23"/>
  <c r="H35" i="55" l="1"/>
  <c r="K35" i="5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tc={4F432471-C715-4A3E-8FBF-95BE17112DC0}</author>
    <author>tc={9DF5FF5E-AF1D-414B-8E7A-EC7E12D2B897}</author>
    <author>tc={55EACB19-7D32-49B7-862D-1911929E0670}</author>
    <author>tc={3598EB10-C2C6-49EB-B6DE-FBE513051A89}</author>
  </authors>
  <commentList>
    <comment ref="F1" authorId="0" shapeId="0" xr:uid="{4F432471-C715-4A3E-8FBF-95BE17112DC0}">
      <text>
        <t>[Threaded comment]
Your version of Excel allows you to read this threaded comment; however, any edits to it will get removed if the file is opened in a newer version of Excel. Learn more: https://go.microsoft.com/fwlink/?linkid=870924
Comment:
    Must pull the Efficiencies Table from the Stormwater Handbook for the appropriate Zone and cross reference Percent DCIA with NDCIA Curve Number for efficiency.</t>
      </text>
    </comment>
    <comment ref="F5" authorId="1" shapeId="0" xr:uid="{9DF5FF5E-AF1D-414B-8E7A-EC7E12D2B897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SRJWMD 2012 Water Supply Impact Study</t>
      </text>
    </comment>
    <comment ref="M5" authorId="2" shapeId="0" xr:uid="{55EACB19-7D32-49B7-862D-1911929E0670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D32" authorId="3" shapeId="0" xr:uid="{3598EB10-C2C6-49EB-B6DE-FBE513051A89}">
      <text>
        <t>[Threaded comment]
Your version of Excel allows you to read this threaded comment; however, any edits to it will get removed if the file is opened in a newer version of Excel. Learn more: https://go.microsoft.com/fwlink/?linkid=870924
Comment:
    Sum of acres to use in weighted average</t>
      </text>
    </comment>
  </commentList>
</comments>
</file>

<file path=xl/sharedStrings.xml><?xml version="1.0" encoding="utf-8"?>
<sst xmlns="http://schemas.openxmlformats.org/spreadsheetml/2006/main" count="273" uniqueCount="246">
  <si>
    <t>Project Name</t>
  </si>
  <si>
    <t>Project Type</t>
  </si>
  <si>
    <t xml:space="preserve"> </t>
  </si>
  <si>
    <t>Street Sweeping</t>
  </si>
  <si>
    <t>Project Number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</si>
  <si>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</si>
  <si>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</si>
  <si>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</si>
  <si>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</si>
  <si>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</si>
  <si>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</si>
  <si>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</si>
  <si>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N/A</t>
  </si>
  <si>
    <t>A</t>
  </si>
  <si>
    <t>Acres</t>
  </si>
  <si>
    <t>ac-ft</t>
  </si>
  <si>
    <t>Notes</t>
  </si>
  <si>
    <t>Entity</t>
  </si>
  <si>
    <t xml:space="preserve">Project Number </t>
  </si>
  <si>
    <t xml:space="preserve">Project Name </t>
  </si>
  <si>
    <t xml:space="preserve">TN Reduction (lbs/yr) </t>
  </si>
  <si>
    <t>PPV = Permanent pool volume (acre-ft)</t>
  </si>
  <si>
    <t>RO = Annual runoff inputs (acre-ft/year)</t>
  </si>
  <si>
    <t>CF= Conversion factor (365 days/year)</t>
  </si>
  <si>
    <r>
      <t>T</t>
    </r>
    <r>
      <rPr>
        <vertAlign val="subscript"/>
        <sz val="12"/>
        <color theme="1"/>
        <rFont val="Calibri"/>
        <family val="2"/>
        <scheme val="minor"/>
      </rPr>
      <t xml:space="preserve">d </t>
    </r>
    <r>
      <rPr>
        <sz val="12"/>
        <color theme="1"/>
        <rFont val="Calibri"/>
        <family val="2"/>
        <scheme val="minor"/>
      </rPr>
      <t>= Detention time (days)</t>
    </r>
  </si>
  <si>
    <t xml:space="preserve">TP Efficiency </t>
  </si>
  <si>
    <t xml:space="preserve">TN Efficiency  </t>
  </si>
  <si>
    <t>RO from Model  (acre-ft/year)</t>
  </si>
  <si>
    <t>Where:</t>
  </si>
  <si>
    <t>PPV is obtained from the engineering report and/or permit</t>
  </si>
  <si>
    <t xml:space="preserve">Comments </t>
  </si>
  <si>
    <r>
      <t>T</t>
    </r>
    <r>
      <rPr>
        <vertAlign val="subscript"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>= (PPV/RO)*CF</t>
    </r>
  </si>
  <si>
    <t>RO is obtained from the individual model worksheets</t>
  </si>
  <si>
    <t xml:space="preserve">Permit No. </t>
  </si>
  <si>
    <t>Amount to Reuse (gal/yr)</t>
  </si>
  <si>
    <t>Amount to Reuse (acre-ft\yr)</t>
  </si>
  <si>
    <t>Annual Runoff (acre-ft/yr)</t>
  </si>
  <si>
    <t xml:space="preserve">Project Type </t>
  </si>
  <si>
    <t xml:space="preserve">TP Reduction (lbs/yr) </t>
  </si>
  <si>
    <t xml:space="preserve">Notes </t>
  </si>
  <si>
    <t>updated with new load estimation values</t>
  </si>
  <si>
    <t>missing shapefiles</t>
  </si>
  <si>
    <t>NOTES:</t>
  </si>
  <si>
    <t>TOTAL</t>
  </si>
  <si>
    <t>Shapefile acres don't match up with project table acres treated</t>
  </si>
  <si>
    <t>TBD</t>
  </si>
  <si>
    <t>have shapefile; need to clip for new starting load</t>
  </si>
  <si>
    <t>to be determined (TBD)</t>
  </si>
  <si>
    <t>TN Starting Load (lbs/yr)</t>
  </si>
  <si>
    <t>TN Required Reductions (lbs/yr)</t>
  </si>
  <si>
    <t>% Required TN Reduction</t>
  </si>
  <si>
    <t>TP Starting Load (lbs/yr)</t>
  </si>
  <si>
    <t>TP Required Reductions (lbs/yr)</t>
  </si>
  <si>
    <t>% Required TP Reduction</t>
  </si>
  <si>
    <t>Starting load values updated using the Load Estimation Tool v. 3 based on the SWIL Model October 2020</t>
  </si>
  <si>
    <t>OCTOBER 2020</t>
  </si>
  <si>
    <t>From allocation table</t>
  </si>
  <si>
    <t>From Summary Tab</t>
  </si>
  <si>
    <t>Calculated</t>
  </si>
  <si>
    <t>CIRL</t>
  </si>
  <si>
    <t>Project Zone A</t>
  </si>
  <si>
    <t>NIRL</t>
  </si>
  <si>
    <t>NIRL Totals</t>
  </si>
  <si>
    <t>Pull in the information form the existing project workbook or copy into that workbook the information and formatting from this template.</t>
  </si>
  <si>
    <t>Location (Project Zone)</t>
  </si>
  <si>
    <t>Location Fields</t>
  </si>
  <si>
    <t>Summary Tab Color Key</t>
  </si>
  <si>
    <t>SEB</t>
  </si>
  <si>
    <t>B</t>
  </si>
  <si>
    <t>SIRL</t>
  </si>
  <si>
    <t>If a project is in more than one project zone, you will need separate, addiotnal columns for TN Base Load, TN credit, TP Base Load and TP Credit by PZ.</t>
  </si>
  <si>
    <t>A and B</t>
  </si>
  <si>
    <t>A and SEB</t>
  </si>
  <si>
    <t>B and SEB</t>
  </si>
  <si>
    <t>SEB and SIRL</t>
  </si>
  <si>
    <t>Not provided</t>
  </si>
  <si>
    <t>BRL</t>
  </si>
  <si>
    <t>Project Type Fields</t>
  </si>
  <si>
    <t>100% On-site Retention</t>
  </si>
  <si>
    <t>Agricultural BMPs</t>
  </si>
  <si>
    <t>Aquatic Vegetation Harvesting</t>
  </si>
  <si>
    <t>Baffle Boxes- First Generation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</si>
  <si>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</si>
  <si>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</si>
  <si>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</si>
  <si>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</si>
  <si>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</si>
  <si>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</si>
  <si>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</si>
  <si>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</si>
  <si>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</si>
  <si>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Control Structure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</si>
  <si>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</si>
  <si>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</si>
  <si>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</si>
  <si>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</si>
  <si>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</si>
  <si>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</si>
  <si>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</si>
  <si>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</si>
  <si>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Education Efforts</t>
  </si>
  <si>
    <t>Enhanced Public Education</t>
  </si>
  <si>
    <t>Exfiltration Trench</t>
  </si>
  <si>
    <t>Exotic Vegetation Removal</t>
  </si>
  <si>
    <t>Fertilizer Cessation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</si>
  <si>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</si>
  <si>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</si>
  <si>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</si>
  <si>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</si>
  <si>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</si>
  <si>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</si>
  <si>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</si>
  <si>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</si>
  <si>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</si>
  <si>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</si>
  <si>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Receiving Waterbody - Alum Injection System</t>
  </si>
  <si>
    <t>In Receiving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</si>
  <si>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</si>
  <si>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</si>
  <si>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</si>
  <si>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</si>
  <si>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</si>
  <si>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</si>
  <si>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</si>
  <si>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</si>
  <si>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</si>
  <si>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</si>
  <si>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</si>
  <si>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</si>
  <si>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</si>
  <si>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</si>
  <si>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</si>
  <si>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</si>
  <si>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</si>
  <si>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</si>
  <si>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</si>
  <si>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</si>
  <si>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</si>
  <si>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</si>
  <si>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</si>
  <si>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</si>
  <si>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</si>
  <si>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</si>
  <si>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</si>
  <si>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Shoreline Stabilization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</si>
  <si>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</si>
  <si>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</si>
  <si>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</si>
  <si>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</si>
  <si>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</si>
  <si>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</si>
  <si>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</si>
  <si>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</si>
  <si>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</si>
  <si>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</si>
  <si>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</si>
  <si>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</si>
  <si>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</si>
  <si>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</si>
  <si>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</si>
  <si>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</si>
  <si>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</si>
  <si>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</si>
  <si>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</si>
  <si>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BMAP</t>
  </si>
  <si>
    <t>PPV (acre-ft)
Actual</t>
  </si>
  <si>
    <t>PPV (acre-ft)
Required</t>
  </si>
  <si>
    <t>Td (days)
Actual</t>
  </si>
  <si>
    <t>Td (days)
Required</t>
  </si>
  <si>
    <t>TN Efficiency 
Actual</t>
  </si>
  <si>
    <t>TP Efficiency
Actual</t>
  </si>
  <si>
    <t>TN Efficiency 
Required</t>
  </si>
  <si>
    <t>TP Efficiency
Required</t>
  </si>
  <si>
    <t>TN Efficiency 
Difference</t>
  </si>
  <si>
    <t>TP Efficiency
Difference</t>
  </si>
  <si>
    <t>Zone</t>
  </si>
  <si>
    <t>Pounds Collected</t>
  </si>
  <si>
    <t>Project Portion 1</t>
  </si>
  <si>
    <t>TN Loading</t>
  </si>
  <si>
    <t>TP Loading</t>
  </si>
  <si>
    <t>TN Credit Treatment 1</t>
  </si>
  <si>
    <t>TP Credit Treatment 1</t>
  </si>
  <si>
    <t>TN Loading Post Treatment 1</t>
  </si>
  <si>
    <t>TP Loading Post Treatment 1</t>
  </si>
  <si>
    <t>Project Portion 2</t>
  </si>
  <si>
    <t>TN Efficiency</t>
  </si>
  <si>
    <t>TP Efficiency</t>
  </si>
  <si>
    <t>TN Credit Treatment 2</t>
  </si>
  <si>
    <t>TP Credit Treatment 2</t>
  </si>
  <si>
    <t>Total TN Credit</t>
  </si>
  <si>
    <t>Total TP Credit</t>
  </si>
  <si>
    <t>% Reduction from Portion 1 (Replace formula with percentage if not retention)</t>
  </si>
  <si>
    <t>*For swales without blocks, change formula to *50 instead of *100</t>
  </si>
  <si>
    <t>Max inches of retention</t>
  </si>
  <si>
    <t>Online</t>
  </si>
  <si>
    <t>Offline</t>
  </si>
  <si>
    <t>Other (basins, exfil trenches, impoundments, etc.)</t>
  </si>
  <si>
    <t>Retention or Max Inches Allowed</t>
  </si>
  <si>
    <t>BMAP Credit for Education Activities</t>
  </si>
  <si>
    <t>Please insert a "1" under the "Yes" column for education activities that have been implemented.</t>
  </si>
  <si>
    <t>Activity</t>
  </si>
  <si>
    <t>Yes</t>
  </si>
  <si>
    <t>Activity Details</t>
  </si>
  <si>
    <t>Florida Yards and Neighborhoods program</t>
  </si>
  <si>
    <t>Landscaping local code/ordinance</t>
  </si>
  <si>
    <t>Irrigation local code/ordinance</t>
  </si>
  <si>
    <t>Fertilizer local code/ordinance</t>
  </si>
  <si>
    <t>Pet waste management local code/ordinance</t>
  </si>
  <si>
    <t>Public Service Announcements (PSAs)</t>
  </si>
  <si>
    <t>Informational pamphlets</t>
  </si>
  <si>
    <t>Website</t>
  </si>
  <si>
    <t>Inspection program and call-in number for illicit discharges</t>
  </si>
  <si>
    <t>Total Credit for Education Activities</t>
  </si>
  <si>
    <t>percent</t>
  </si>
  <si>
    <t>Guidelines for Percent Reduction</t>
  </si>
  <si>
    <t>If all activities are conducted, then the full 6% reduction is assigned.</t>
  </si>
  <si>
    <t>If only PSAs, websites, brochures, and the inspection program are provided, a 1% reduction credit is assigned.</t>
  </si>
  <si>
    <t>If only the FYN program is implemented, a 3% reduction credit is assigned.</t>
  </si>
  <si>
    <t>If only the four ordinances are implemented, then a 2% reduction is assigned.</t>
  </si>
  <si>
    <t>Other combinations of efforts are analyzed on a case-by-case basis for credit.</t>
  </si>
  <si>
    <t>Name</t>
  </si>
  <si>
    <t>Percent DCIA</t>
  </si>
  <si>
    <t>NDCIA Curve Number</t>
  </si>
  <si>
    <t>TP and TN % Reduction (From Removal Efficiencies Table Stormwater Handbook)</t>
  </si>
  <si>
    <t>TN Reduction Estimate</t>
  </si>
  <si>
    <t>TP Reduction Estimate</t>
  </si>
  <si>
    <t>ProjectNumber</t>
  </si>
  <si>
    <t>Weight of acreage</t>
  </si>
  <si>
    <t>Recommended % Impervious</t>
  </si>
  <si>
    <t>% Impervious</t>
  </si>
  <si>
    <t>Acres Impervious</t>
  </si>
  <si>
    <t>Non-DCIA Impervious Acres</t>
  </si>
  <si>
    <t>DCIA</t>
  </si>
  <si>
    <t>Pervious</t>
  </si>
  <si>
    <t>Totals/Averages</t>
  </si>
  <si>
    <t>Weighted Impervious</t>
  </si>
  <si>
    <t>LU_CODE (from GIS)</t>
  </si>
  <si>
    <t>LU_DESC (from GIS)</t>
  </si>
  <si>
    <t>LU_TYPE (from GIS)</t>
  </si>
  <si>
    <t>Acres (from GIS)</t>
  </si>
  <si>
    <t>NonDCIA Curve Number</t>
  </si>
  <si>
    <t xml:space="preserve"> TP Loading</t>
  </si>
  <si>
    <t>Inches of Retention</t>
  </si>
  <si>
    <t>Available</t>
  </si>
  <si>
    <t>City of Oak Hill</t>
  </si>
  <si>
    <t>Change formula to +.8405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</si>
</sst>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"/>
    <numFmt numFmtId="165" formatCode="0.0%"/>
    <numFmt numFmtId="166" formatCode="#,##0.00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vertAlign val="sub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Arial"/>
      <family val="2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Times New Roman"/>
      <family val="1"/>
    </font>
    <font>
      <u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DBFE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6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21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128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0" fillId="0" borderId="0" xfId="0"/>
    <xf numFmtId="164" fontId="0" fillId="0" borderId="0" xfId="0" applyNumberFormat="1"/>
    <xf numFmtId="0" fontId="4" fillId="0" borderId="0" xfId="0" applyFont="1" applyAlignment="1">
      <alignment horizontal="center"/>
    </xf>
    <xf numFmtId="3" fontId="0" fillId="0" borderId="0" xfId="0" applyNumberFormat="1"/>
    <xf numFmtId="0" fontId="20" fillId="0" borderId="0" xfId="0" applyFont="1"/>
    <xf numFmtId="3" fontId="20" fillId="0" borderId="0" xfId="0" applyNumberFormat="1" applyFont="1"/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2" fontId="0" fillId="0" borderId="1" xfId="0" applyNumberFormat="1" applyBorder="1" applyAlignment="1">
      <alignment horizontal="center"/>
    </xf>
    <xf numFmtId="165" fontId="0" fillId="0" borderId="1" xfId="53" applyNumberFormat="1" applyFont="1" applyBorder="1" applyAlignment="1">
      <alignment horizontal="center"/>
    </xf>
    <xf numFmtId="0" fontId="4" fillId="34" borderId="1" xfId="0" applyFont="1" applyFill="1" applyBorder="1" applyAlignment="1">
      <alignment horizontal="center" wrapText="1"/>
    </xf>
    <xf numFmtId="0" fontId="4" fillId="34" borderId="1" xfId="0" applyFont="1" applyFill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164" fontId="0" fillId="0" borderId="1" xfId="0" applyNumberFormat="1" applyBorder="1"/>
    <xf numFmtId="165" fontId="0" fillId="0" borderId="1" xfId="0" applyNumberFormat="1" applyBorder="1"/>
    <xf numFmtId="0" fontId="4" fillId="33" borderId="1" xfId="0" applyFont="1" applyFill="1" applyBorder="1" applyAlignment="1">
      <alignment horizontal="center" vertical="center" wrapText="1"/>
    </xf>
    <xf numFmtId="0" fontId="4" fillId="0" borderId="0" xfId="0" applyFont="1"/>
    <xf numFmtId="0" fontId="17" fillId="35" borderId="14" xfId="0" applyFont="1" applyFill="1" applyBorder="1"/>
    <xf numFmtId="0" fontId="0" fillId="0" borderId="0" xfId="0" applyBorder="1"/>
    <xf numFmtId="0" fontId="0" fillId="0" borderId="15" xfId="0" applyBorder="1"/>
    <xf numFmtId="0" fontId="0" fillId="34" borderId="16" xfId="0" applyFill="1" applyBorder="1"/>
    <xf numFmtId="0" fontId="0" fillId="37" borderId="16" xfId="0" applyFill="1" applyBorder="1"/>
    <xf numFmtId="0" fontId="0" fillId="0" borderId="17" xfId="0" applyBorder="1"/>
    <xf numFmtId="0" fontId="0" fillId="0" borderId="18" xfId="0" applyBorder="1"/>
    <xf numFmtId="0" fontId="26" fillId="0" borderId="0" xfId="1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9" fillId="0" borderId="1" xfId="1" applyFont="1" applyFill="1" applyBorder="1" applyAlignment="1">
      <alignment horizontal="center" vertical="center" wrapText="1"/>
    </xf>
    <xf numFmtId="0" fontId="29" fillId="0" borderId="1" xfId="1" applyFont="1" applyFill="1" applyBorder="1" applyAlignment="1">
      <alignment horizontal="left" vertical="center" wrapText="1"/>
    </xf>
    <xf numFmtId="164" fontId="28" fillId="0" borderId="1" xfId="0" applyNumberFormat="1" applyFont="1" applyFill="1" applyBorder="1" applyAlignment="1">
      <alignment horizontal="center" vertical="center"/>
    </xf>
    <xf numFmtId="165" fontId="29" fillId="0" borderId="1" xfId="1" applyNumberFormat="1" applyFont="1" applyFill="1" applyBorder="1" applyAlignment="1">
      <alignment horizontal="center" vertical="center" wrapText="1"/>
    </xf>
    <xf numFmtId="164" fontId="29" fillId="0" borderId="1" xfId="1" applyNumberFormat="1" applyFont="1" applyFill="1" applyBorder="1" applyAlignment="1">
      <alignment horizontal="center" vertical="center" wrapText="1"/>
    </xf>
    <xf numFmtId="0" fontId="29" fillId="0" borderId="0" xfId="1" applyFont="1" applyBorder="1" applyAlignment="1">
      <alignment horizontal="center" vertical="center" wrapText="1"/>
    </xf>
    <xf numFmtId="164" fontId="29" fillId="0" borderId="1" xfId="1" applyNumberFormat="1" applyFont="1" applyBorder="1" applyAlignment="1">
      <alignment horizontal="center" vertical="center" wrapText="1"/>
    </xf>
    <xf numFmtId="164" fontId="29" fillId="0" borderId="1" xfId="6" applyNumberFormat="1" applyFont="1" applyFill="1" applyBorder="1" applyAlignment="1">
      <alignment horizontal="center" vertical="center" wrapText="1"/>
    </xf>
    <xf numFmtId="164" fontId="29" fillId="0" borderId="1" xfId="1" applyNumberFormat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horizontal="center" vertical="center"/>
    </xf>
    <xf numFmtId="165" fontId="29" fillId="0" borderId="1" xfId="1" applyNumberFormat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vertical="center"/>
    </xf>
    <xf numFmtId="0" fontId="29" fillId="0" borderId="0" xfId="1" applyFont="1" applyFill="1" applyAlignment="1">
      <alignment vertical="center"/>
    </xf>
    <xf numFmtId="0" fontId="29" fillId="0" borderId="1" xfId="1" applyFont="1" applyFill="1" applyBorder="1" applyAlignment="1">
      <alignment vertical="center" wrapText="1"/>
    </xf>
    <xf numFmtId="0" fontId="28" fillId="0" borderId="0" xfId="0" applyFont="1" applyFill="1" applyAlignment="1">
      <alignment vertical="center"/>
    </xf>
    <xf numFmtId="0" fontId="29" fillId="0" borderId="1" xfId="1" applyFont="1" applyBorder="1" applyAlignment="1">
      <alignment vertical="center" wrapText="1"/>
    </xf>
    <xf numFmtId="0" fontId="29" fillId="0" borderId="0" xfId="1" applyFont="1" applyBorder="1" applyAlignment="1">
      <alignment vertical="center" wrapText="1"/>
    </xf>
    <xf numFmtId="0" fontId="29" fillId="0" borderId="0" xfId="1" applyFont="1" applyFill="1" applyBorder="1" applyAlignment="1">
      <alignment vertical="center" wrapText="1"/>
    </xf>
    <xf numFmtId="0" fontId="29" fillId="0" borderId="1" xfId="1" applyFont="1" applyFill="1" applyBorder="1" applyAlignment="1">
      <alignment horizontal="left" vertical="center"/>
    </xf>
    <xf numFmtId="10" fontId="29" fillId="0" borderId="1" xfId="1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vertical="center"/>
    </xf>
    <xf numFmtId="0" fontId="28" fillId="0" borderId="1" xfId="0" applyFont="1" applyFill="1" applyBorder="1" applyAlignment="1">
      <alignment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164" fontId="30" fillId="0" borderId="0" xfId="0" applyNumberFormat="1" applyFont="1" applyAlignment="1">
      <alignment vertical="center"/>
    </xf>
    <xf numFmtId="0" fontId="31" fillId="38" borderId="1" xfId="0" applyFont="1" applyFill="1" applyBorder="1" applyAlignment="1">
      <alignment horizontal="center" vertical="center"/>
    </xf>
    <xf numFmtId="164" fontId="30" fillId="38" borderId="1" xfId="0" applyNumberFormat="1" applyFont="1" applyFill="1" applyBorder="1" applyAlignment="1">
      <alignment horizontal="center" vertical="center"/>
    </xf>
    <xf numFmtId="0" fontId="30" fillId="38" borderId="12" xfId="0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0" fillId="39" borderId="0" xfId="0" applyFill="1"/>
    <xf numFmtId="9" fontId="28" fillId="0" borderId="1" xfId="53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7" xfId="0" applyFill="1" applyBorder="1"/>
    <xf numFmtId="0" fontId="0" fillId="36" borderId="19" xfId="0" applyFill="1" applyBorder="1"/>
    <xf numFmtId="164" fontId="0" fillId="35" borderId="1" xfId="0" applyNumberFormat="1" applyFill="1" applyBorder="1"/>
    <xf numFmtId="9" fontId="0" fillId="0" borderId="1" xfId="53" applyFont="1" applyBorder="1"/>
    <xf numFmtId="17" fontId="4" fillId="0" borderId="0" xfId="0" quotePrefix="1" applyNumberFormat="1" applyFont="1"/>
    <xf numFmtId="0" fontId="30" fillId="0" borderId="0" xfId="0" applyFont="1" applyAlignment="1">
      <alignment horizontal="left" vertical="center"/>
    </xf>
    <xf numFmtId="0" fontId="26" fillId="40" borderId="1" xfId="1" applyFont="1" applyFill="1" applyBorder="1" applyAlignment="1">
      <alignment horizontal="center" wrapText="1"/>
    </xf>
    <xf numFmtId="0" fontId="25" fillId="40" borderId="1" xfId="1" applyFont="1" applyFill="1" applyBorder="1" applyAlignment="1">
      <alignment horizontal="center" wrapText="1"/>
    </xf>
    <xf numFmtId="164" fontId="26" fillId="40" borderId="1" xfId="1" applyNumberFormat="1" applyFont="1" applyFill="1" applyBorder="1" applyAlignment="1">
      <alignment horizontal="center" wrapText="1"/>
    </xf>
    <xf numFmtId="164" fontId="27" fillId="40" borderId="1" xfId="0" applyNumberFormat="1" applyFont="1" applyFill="1" applyBorder="1" applyAlignment="1">
      <alignment horizontal="center" wrapText="1"/>
    </xf>
    <xf numFmtId="0" fontId="27" fillId="40" borderId="1" xfId="0" applyFont="1" applyFill="1" applyBorder="1" applyAlignment="1">
      <alignment horizontal="center" wrapText="1"/>
    </xf>
    <xf numFmtId="3" fontId="27" fillId="40" borderId="1" xfId="0" applyNumberFormat="1" applyFont="1" applyFill="1" applyBorder="1" applyAlignment="1">
      <alignment horizontal="center" wrapText="1"/>
    </xf>
    <xf numFmtId="0" fontId="36" fillId="0" borderId="0" xfId="0" applyFont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166" fontId="0" fillId="0" borderId="1" xfId="0" applyNumberFormat="1" applyBorder="1" applyAlignment="1">
      <alignment horizontal="left" indent="2"/>
    </xf>
    <xf numFmtId="166" fontId="0" fillId="0" borderId="1" xfId="0" applyNumberFormat="1" applyBorder="1"/>
    <xf numFmtId="4" fontId="0" fillId="0" borderId="1" xfId="0" applyNumberFormat="1" applyBorder="1"/>
    <xf numFmtId="2" fontId="0" fillId="0" borderId="1" xfId="0" applyNumberFormat="1" applyBorder="1"/>
    <xf numFmtId="3" fontId="0" fillId="0" borderId="1" xfId="0" applyNumberFormat="1" applyFill="1" applyBorder="1"/>
    <xf numFmtId="0" fontId="0" fillId="0" borderId="1" xfId="0" applyBorder="1" applyAlignment="1">
      <alignment wrapText="1"/>
    </xf>
    <xf numFmtId="0" fontId="35" fillId="0" borderId="0" xfId="0" applyFont="1"/>
    <xf numFmtId="0" fontId="4" fillId="41" borderId="20" xfId="0" applyFont="1" applyFill="1" applyBorder="1" applyAlignment="1">
      <alignment horizontal="center" vertical="top"/>
    </xf>
    <xf numFmtId="0" fontId="0" fillId="0" borderId="20" xfId="0" applyBorder="1" applyAlignment="1">
      <alignment vertical="top"/>
    </xf>
    <xf numFmtId="10" fontId="0" fillId="0" borderId="20" xfId="53" applyNumberFormat="1" applyFont="1" applyBorder="1" applyAlignment="1">
      <alignment vertical="top"/>
    </xf>
    <xf numFmtId="0" fontId="0" fillId="0" borderId="20" xfId="0" applyBorder="1" applyAlignment="1">
      <alignment horizontal="left" vertical="top"/>
    </xf>
    <xf numFmtId="0" fontId="4" fillId="0" borderId="0" xfId="0" applyFont="1" applyAlignment="1">
      <alignment vertical="top"/>
    </xf>
    <xf numFmtId="10" fontId="4" fillId="0" borderId="0" xfId="0" applyNumberFormat="1" applyFont="1"/>
    <xf numFmtId="0" fontId="38" fillId="0" borderId="0" xfId="0" applyFont="1" applyAlignment="1">
      <alignment horizontal="justify"/>
    </xf>
    <xf numFmtId="0" fontId="4" fillId="42" borderId="1" xfId="0" applyFont="1" applyFill="1" applyBorder="1" applyAlignment="1">
      <alignment wrapText="1"/>
    </xf>
    <xf numFmtId="0" fontId="4" fillId="42" borderId="1" xfId="0" applyFont="1" applyFill="1" applyBorder="1" applyAlignment="1">
      <alignment horizontal="center" wrapText="1"/>
    </xf>
    <xf numFmtId="0" fontId="4" fillId="43" borderId="1" xfId="0" applyFont="1" applyFill="1" applyBorder="1" applyAlignment="1">
      <alignment wrapText="1"/>
    </xf>
    <xf numFmtId="0" fontId="4" fillId="44" borderId="1" xfId="0" applyFont="1" applyFill="1" applyBorder="1" applyAlignment="1">
      <alignment wrapText="1"/>
    </xf>
    <xf numFmtId="0" fontId="39" fillId="0" borderId="1" xfId="0" applyFont="1" applyBorder="1" applyAlignment="1">
      <alignment horizontal="center" vertical="center" wrapText="1"/>
    </xf>
    <xf numFmtId="9" fontId="0" fillId="0" borderId="1" xfId="0" applyNumberFormat="1" applyBorder="1"/>
    <xf numFmtId="1" fontId="0" fillId="0" borderId="1" xfId="0" applyNumberFormat="1" applyBorder="1"/>
    <xf numFmtId="9" fontId="31" fillId="38" borderId="1" xfId="53" applyFont="1" applyFill="1" applyBorder="1" applyAlignment="1">
      <alignment horizontal="center" vertical="center"/>
    </xf>
    <xf numFmtId="10" fontId="4" fillId="41" borderId="20" xfId="53" applyNumberFormat="1" applyFont="1" applyFill="1" applyBorder="1" applyAlignment="1">
      <alignment horizontal="center" vertical="top"/>
    </xf>
    <xf numFmtId="10" fontId="0" fillId="0" borderId="20" xfId="53" applyNumberFormat="1" applyFont="1" applyBorder="1" applyAlignment="1">
      <alignment horizontal="right" vertical="top"/>
    </xf>
    <xf numFmtId="0" fontId="0" fillId="0" borderId="0" xfId="0"/>
    <xf numFmtId="0" fontId="33" fillId="40" borderId="1" xfId="0" applyFont="1" applyFill="1" applyBorder="1" applyAlignment="1">
      <alignment horizontal="center" vertical="center" wrapText="1"/>
    </xf>
    <xf numFmtId="0" fontId="33" fillId="40" borderId="1" xfId="0" applyFont="1" applyFill="1" applyBorder="1" applyAlignment="1">
      <alignment horizontal="left" vertical="center" wrapText="1"/>
    </xf>
    <xf numFmtId="0" fontId="34" fillId="40" borderId="1" xfId="0" applyFont="1" applyFill="1" applyBorder="1" applyAlignment="1">
      <alignment horizontal="left" vertical="center" wrapText="1"/>
    </xf>
    <xf numFmtId="0" fontId="39" fillId="0" borderId="0" xfId="0" applyFont="1"/>
    <xf numFmtId="0" fontId="39" fillId="0" borderId="1" xfId="0" applyFont="1" applyBorder="1"/>
    <xf numFmtId="3" fontId="39" fillId="0" borderId="1" xfId="0" applyNumberFormat="1" applyFont="1" applyBorder="1"/>
    <xf numFmtId="9" fontId="39" fillId="0" borderId="1" xfId="53" applyFont="1" applyBorder="1"/>
    <xf numFmtId="3" fontId="33" fillId="40" borderId="1" xfId="0" applyNumberFormat="1" applyFont="1" applyFill="1" applyBorder="1"/>
    <xf numFmtId="9" fontId="33" fillId="40" borderId="1" xfId="53" applyFont="1" applyFill="1" applyBorder="1"/>
    <xf numFmtId="0" fontId="40" fillId="0" borderId="0" xfId="0" applyFont="1" applyAlignment="1">
      <alignment vertical="center" wrapText="1"/>
    </xf>
    <xf numFmtId="0" fontId="40" fillId="0" borderId="0" xfId="0" applyFont="1" applyAlignment="1">
      <alignment vertical="center"/>
    </xf>
    <xf numFmtId="3" fontId="39" fillId="0" borderId="0" xfId="0" applyNumberFormat="1" applyFont="1"/>
    <xf numFmtId="9" fontId="39" fillId="0" borderId="0" xfId="53" applyFont="1" applyBorder="1"/>
    <xf numFmtId="0" fontId="0" fillId="0" borderId="11" xfId="0" quotePrefix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justify"/>
    </xf>
    <xf numFmtId="0" fontId="0" fillId="0" borderId="0" xfId="0"/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 2" xfId="7" xr:uid="{00000000-0005-0000-0000-00001C000000}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16" xfId="54" xr:uid="{A6288180-FC07-426B-A9CF-4F7ADD429F98}"/>
    <cellStyle name="Normal 2" xfId="1" xr:uid="{00000000-0005-0000-0000-000027000000}"/>
    <cellStyle name="Normal 2 2" xfId="6" xr:uid="{00000000-0005-0000-0000-000028000000}"/>
    <cellStyle name="Normal 2 3" xfId="3" xr:uid="{00000000-0005-0000-0000-000029000000}"/>
    <cellStyle name="Normal 2 4" xfId="2" xr:uid="{00000000-0005-0000-0000-00002A000000}"/>
    <cellStyle name="Normal 3" xfId="5" xr:uid="{00000000-0005-0000-0000-00002B000000}"/>
    <cellStyle name="Normal 3 2" xfId="9" xr:uid="{00000000-0005-0000-0000-00002C000000}"/>
    <cellStyle name="Normal 4" xfId="4" xr:uid="{00000000-0005-0000-0000-00002D000000}"/>
    <cellStyle name="Normal 4 2" xfId="10" xr:uid="{00000000-0005-0000-0000-00002E000000}"/>
    <cellStyle name="Normal 40" xfId="55" xr:uid="{11914C3C-1C57-4192-AE8B-8A4A2A9C2EA7}"/>
    <cellStyle name="Normal 5" xfId="8" xr:uid="{00000000-0005-0000-0000-00002F000000}"/>
    <cellStyle name="Note" xfId="25" builtinId="10" customBuiltin="1"/>
    <cellStyle name="Output" xfId="20" builtinId="21" customBuiltin="1"/>
    <cellStyle name="Percent" xfId="53" builtinId="5"/>
    <cellStyle name="Title" xfId="11" builtinId="15" customBuiltin="1"/>
    <cellStyle name="Title 2" xfId="52" xr:uid="{00000000-0005-0000-0000-000034000000}"/>
    <cellStyle name="Total" xfId="27" builtinId="25" customBuiltin="1"/>
    <cellStyle name="Warning Text" xfId="24" builtinId="11" customBuiltin="1"/>
  </cellStyles>
  <dxfs count="0"/>
  <tableStyles count="0" defaultTableStyle="TableStyleMedium9" defaultPivotStyle="PivotStyleLight16"/>
  <colors>
    <mruColors>
      <color rgb="FFBDBFE3"/>
      <color rgb="FFE6EAB6"/>
      <color rgb="FFB7DEE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dep1\dear\Documents%20and%20Settings\User\My%20Documents\St.%20Lucie\Allocations\Bob%20Calcs%201208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.100\data\Documents%20and%20Settings\User\My%20Documents\St.%20Lucie\Allocations\Bob%20Calcs%201208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 refreshError="1">
        <row r="1">
          <cell r="C1" t="str">
            <v>FLUCCS</v>
          </cell>
          <cell r="D1" t="str">
            <v>Harper ROC</v>
          </cell>
        </row>
        <row r="2">
          <cell r="A2">
            <v>1110</v>
          </cell>
          <cell r="B2" t="str">
            <v>Low-Density Residential</v>
          </cell>
          <cell r="C2">
            <v>1110</v>
          </cell>
          <cell r="D2" t="str">
            <v>Low-Density Residential Areas</v>
          </cell>
        </row>
        <row r="3">
          <cell r="A3">
            <v>1120</v>
          </cell>
          <cell r="B3" t="str">
            <v>Low-Density Residential</v>
          </cell>
          <cell r="C3">
            <v>1120</v>
          </cell>
          <cell r="D3" t="str">
            <v>Low-Density Residential Areas</v>
          </cell>
        </row>
        <row r="4">
          <cell r="A4">
            <v>1130</v>
          </cell>
          <cell r="B4" t="str">
            <v>Low-Density Residential</v>
          </cell>
          <cell r="C4">
            <v>1130</v>
          </cell>
          <cell r="D4" t="str">
            <v>Low-Density Residential Areas</v>
          </cell>
        </row>
        <row r="5">
          <cell r="A5">
            <v>1180</v>
          </cell>
          <cell r="B5" t="str">
            <v>Low-Density Residential</v>
          </cell>
          <cell r="C5">
            <v>1180</v>
          </cell>
          <cell r="D5" t="str">
            <v>Low-Density Residential Areas</v>
          </cell>
        </row>
        <row r="6">
          <cell r="A6">
            <v>1190</v>
          </cell>
          <cell r="B6" t="str">
            <v>Low-Density Residential</v>
          </cell>
          <cell r="C6">
            <v>1190</v>
          </cell>
          <cell r="D6" t="str">
            <v>Low-Density Residential Areas</v>
          </cell>
        </row>
        <row r="7">
          <cell r="A7">
            <v>1210</v>
          </cell>
          <cell r="B7" t="str">
            <v>Single-Family</v>
          </cell>
          <cell r="C7">
            <v>1210</v>
          </cell>
          <cell r="D7" t="str">
            <v>Single-Family Residential Areas (25% Impervious)</v>
          </cell>
        </row>
        <row r="8">
          <cell r="A8">
            <v>1220</v>
          </cell>
          <cell r="B8" t="str">
            <v>Single-Family</v>
          </cell>
          <cell r="C8">
            <v>1220</v>
          </cell>
          <cell r="D8" t="str">
            <v>Single-Family Residential Areas (25% Impervious)</v>
          </cell>
        </row>
        <row r="9">
          <cell r="A9">
            <v>1230</v>
          </cell>
          <cell r="B9" t="str">
            <v>Single-Family</v>
          </cell>
          <cell r="C9">
            <v>1230</v>
          </cell>
          <cell r="D9" t="str">
            <v>Single-Family Residential Areas (25% Impervious)</v>
          </cell>
        </row>
        <row r="10">
          <cell r="A10">
            <v>1290</v>
          </cell>
          <cell r="B10" t="str">
            <v>Single-Family</v>
          </cell>
          <cell r="C10">
            <v>1290</v>
          </cell>
          <cell r="D10" t="str">
            <v>Single-Family Residential Areas (40% Impervious)</v>
          </cell>
        </row>
        <row r="11">
          <cell r="A11">
            <v>1310</v>
          </cell>
          <cell r="B11" t="str">
            <v>Single-Family</v>
          </cell>
          <cell r="C11">
            <v>1310</v>
          </cell>
          <cell r="D11" t="str">
            <v>High-Density Residential Areas</v>
          </cell>
        </row>
        <row r="12">
          <cell r="A12">
            <v>1320</v>
          </cell>
          <cell r="B12" t="str">
            <v>Multi-Family</v>
          </cell>
          <cell r="C12">
            <v>1320</v>
          </cell>
          <cell r="D12" t="str">
            <v>High-Density Residential Areas</v>
          </cell>
        </row>
        <row r="13">
          <cell r="A13">
            <v>1330</v>
          </cell>
          <cell r="B13" t="str">
            <v>Multi-Family</v>
          </cell>
          <cell r="C13">
            <v>1330</v>
          </cell>
          <cell r="D13" t="str">
            <v>High-Density Residential Areas</v>
          </cell>
        </row>
        <row r="14">
          <cell r="A14">
            <v>1340</v>
          </cell>
          <cell r="B14" t="str">
            <v>Multi-Family</v>
          </cell>
          <cell r="C14">
            <v>1340</v>
          </cell>
          <cell r="D14" t="str">
            <v>High-Density Residential Areas</v>
          </cell>
        </row>
        <row r="15">
          <cell r="A15">
            <v>1390</v>
          </cell>
          <cell r="B15" t="str">
            <v>Multi-Family</v>
          </cell>
          <cell r="C15">
            <v>1390</v>
          </cell>
          <cell r="D15" t="str">
            <v>High-Density Residential Areas</v>
          </cell>
        </row>
        <row r="16">
          <cell r="A16">
            <v>1400</v>
          </cell>
          <cell r="B16" t="str">
            <v>Low-Intensity Commercial</v>
          </cell>
          <cell r="C16">
            <v>1400</v>
          </cell>
          <cell r="D16" t="str">
            <v>Commercial Areas</v>
          </cell>
        </row>
        <row r="17">
          <cell r="A17">
            <v>1411</v>
          </cell>
          <cell r="B17" t="str">
            <v>High-Intensity Commercial</v>
          </cell>
          <cell r="C17">
            <v>1411</v>
          </cell>
          <cell r="D17" t="str">
            <v>Commercial Areas</v>
          </cell>
        </row>
        <row r="18">
          <cell r="A18">
            <v>1423</v>
          </cell>
          <cell r="B18" t="str">
            <v>High-Intensity Commercial</v>
          </cell>
          <cell r="C18">
            <v>1423</v>
          </cell>
          <cell r="D18" t="str">
            <v>Commercial Areas</v>
          </cell>
        </row>
        <row r="19">
          <cell r="A19">
            <v>1480</v>
          </cell>
          <cell r="B19" t="str">
            <v>Single-Family</v>
          </cell>
          <cell r="C19">
            <v>1480</v>
          </cell>
          <cell r="D19" t="str">
            <v>Low-Density Residential Areas</v>
          </cell>
        </row>
        <row r="20">
          <cell r="A20">
            <v>1490</v>
          </cell>
          <cell r="B20" t="str">
            <v>High-Intensity Commercial</v>
          </cell>
          <cell r="C20">
            <v>1490</v>
          </cell>
          <cell r="D20" t="str">
            <v>Commercial Areas</v>
          </cell>
        </row>
        <row r="21">
          <cell r="A21">
            <v>1500</v>
          </cell>
          <cell r="B21" t="str">
            <v>High-Intensity Commercial</v>
          </cell>
          <cell r="C21">
            <v>1500</v>
          </cell>
          <cell r="D21" t="str">
            <v>Commercial Areas</v>
          </cell>
        </row>
        <row r="22">
          <cell r="A22">
            <v>1540</v>
          </cell>
          <cell r="B22" t="str">
            <v>Light Industrial</v>
          </cell>
          <cell r="C22">
            <v>1540</v>
          </cell>
          <cell r="D22" t="str">
            <v>Commercial Areas</v>
          </cell>
        </row>
        <row r="23">
          <cell r="A23">
            <v>1550</v>
          </cell>
          <cell r="B23" t="str">
            <v>Light Industrial</v>
          </cell>
          <cell r="C23">
            <v>1550</v>
          </cell>
          <cell r="D23" t="str">
            <v>Single-Family Residential Areas (40% Impervious)</v>
          </cell>
        </row>
        <row r="24">
          <cell r="A24">
            <v>1560</v>
          </cell>
          <cell r="B24" t="str">
            <v>High-Intensity Commercial</v>
          </cell>
          <cell r="C24">
            <v>1560</v>
          </cell>
          <cell r="D24" t="str">
            <v>Commercial Areas</v>
          </cell>
        </row>
        <row r="25">
          <cell r="A25">
            <v>1600</v>
          </cell>
          <cell r="B25" t="str">
            <v>Mining / Extractive</v>
          </cell>
          <cell r="C25">
            <v>1600</v>
          </cell>
          <cell r="D25" t="str">
            <v>Single-Family Residential Areas (25% Impervious)</v>
          </cell>
        </row>
        <row r="26">
          <cell r="A26">
            <v>1620</v>
          </cell>
          <cell r="B26" t="str">
            <v>Mining / Extractive</v>
          </cell>
          <cell r="C26">
            <v>1620</v>
          </cell>
          <cell r="D26" t="str">
            <v>Single-Family Residential Areas (25% Impervious)</v>
          </cell>
        </row>
        <row r="27">
          <cell r="A27">
            <v>1630</v>
          </cell>
          <cell r="B27" t="str">
            <v>Mining / Extractive</v>
          </cell>
          <cell r="C27">
            <v>1630</v>
          </cell>
          <cell r="D27" t="str">
            <v>Single-Family Residential Areas (25% Impervious)</v>
          </cell>
        </row>
        <row r="28">
          <cell r="A28">
            <v>1650</v>
          </cell>
          <cell r="B28" t="str">
            <v>Mining / Extractive</v>
          </cell>
          <cell r="C28">
            <v>1650</v>
          </cell>
          <cell r="D28" t="str">
            <v>Single-Family Residential Areas (25% Impervious)</v>
          </cell>
        </row>
        <row r="29">
          <cell r="A29">
            <v>1660</v>
          </cell>
          <cell r="B29" t="str">
            <v>Water</v>
          </cell>
          <cell r="C29">
            <v>1660</v>
          </cell>
          <cell r="D29" t="str">
            <v>Water</v>
          </cell>
        </row>
        <row r="30">
          <cell r="A30">
            <v>1700</v>
          </cell>
          <cell r="B30" t="str">
            <v>Low-Density Residential</v>
          </cell>
          <cell r="C30">
            <v>1700</v>
          </cell>
          <cell r="D30" t="str">
            <v>Single-Family Residential Areas (40% Impervious)</v>
          </cell>
        </row>
        <row r="31">
          <cell r="A31">
            <v>1710</v>
          </cell>
          <cell r="B31" t="str">
            <v>Low-Density Residential</v>
          </cell>
          <cell r="C31">
            <v>1710</v>
          </cell>
          <cell r="D31" t="str">
            <v>Single-Family Residential Areas (40% Impervious)</v>
          </cell>
        </row>
        <row r="32">
          <cell r="A32">
            <v>1730</v>
          </cell>
          <cell r="B32" t="str">
            <v>Low-Intensity Commercial</v>
          </cell>
          <cell r="C32">
            <v>1730</v>
          </cell>
          <cell r="D32" t="str">
            <v>Single-Family Residential Areas (40% Impervious)</v>
          </cell>
        </row>
        <row r="33">
          <cell r="A33">
            <v>1760</v>
          </cell>
          <cell r="B33" t="str">
            <v>Low-Intensity Commercial</v>
          </cell>
          <cell r="C33">
            <v>1760</v>
          </cell>
          <cell r="D33" t="str">
            <v>Single-Family Residential Areas (40% Impervious)</v>
          </cell>
        </row>
        <row r="34">
          <cell r="A34">
            <v>1800</v>
          </cell>
          <cell r="B34" t="str">
            <v>Single-Family</v>
          </cell>
          <cell r="C34">
            <v>1800</v>
          </cell>
          <cell r="D34" t="str">
            <v>General Agriculture</v>
          </cell>
        </row>
        <row r="35">
          <cell r="A35">
            <v>1820</v>
          </cell>
          <cell r="B35" t="str">
            <v>Pasture</v>
          </cell>
          <cell r="C35">
            <v>1820</v>
          </cell>
          <cell r="D35" t="str">
            <v>General Agriculture</v>
          </cell>
        </row>
        <row r="36">
          <cell r="A36">
            <v>1840</v>
          </cell>
          <cell r="B36" t="str">
            <v>Low-Intensity Commercial</v>
          </cell>
          <cell r="C36">
            <v>1840</v>
          </cell>
          <cell r="D36" t="str">
            <v>Low-Density Residential Areas</v>
          </cell>
        </row>
        <row r="37">
          <cell r="A37">
            <v>1850</v>
          </cell>
          <cell r="B37" t="str">
            <v>Low-Density Residential</v>
          </cell>
          <cell r="C37">
            <v>1850</v>
          </cell>
          <cell r="D37" t="str">
            <v>Single-Family Residential Areas (40% Impervious)</v>
          </cell>
        </row>
        <row r="38">
          <cell r="A38">
            <v>1900</v>
          </cell>
          <cell r="B38" t="str">
            <v>Undeveloped / Rangeland / Forest</v>
          </cell>
          <cell r="C38">
            <v>1900</v>
          </cell>
          <cell r="D38" t="str">
            <v>Unimproved pastures</v>
          </cell>
        </row>
        <row r="39">
          <cell r="A39">
            <v>1920</v>
          </cell>
          <cell r="B39" t="str">
            <v>Undeveloped / Rangeland / Forest</v>
          </cell>
          <cell r="C39">
            <v>1920</v>
          </cell>
          <cell r="D39" t="str">
            <v>Low-Density Residential Areas</v>
          </cell>
        </row>
        <row r="40">
          <cell r="A40">
            <v>2110</v>
          </cell>
          <cell r="B40" t="str">
            <v>Pasture</v>
          </cell>
          <cell r="C40">
            <v>2110</v>
          </cell>
          <cell r="D40" t="str">
            <v>Pasture</v>
          </cell>
        </row>
        <row r="41">
          <cell r="A41">
            <v>2120</v>
          </cell>
          <cell r="B41" t="str">
            <v>Unimproved pasture</v>
          </cell>
          <cell r="C41">
            <v>2120</v>
          </cell>
          <cell r="D41" t="str">
            <v>Unimproved pastures</v>
          </cell>
        </row>
        <row r="42">
          <cell r="A42">
            <v>2130</v>
          </cell>
          <cell r="B42" t="str">
            <v>Unimproved pasture</v>
          </cell>
          <cell r="C42">
            <v>2130</v>
          </cell>
          <cell r="D42" t="str">
            <v>Unimproved pastures</v>
          </cell>
        </row>
        <row r="43">
          <cell r="A43">
            <v>2140</v>
          </cell>
          <cell r="B43" t="str">
            <v>Row Crops</v>
          </cell>
          <cell r="C43">
            <v>2140</v>
          </cell>
          <cell r="D43" t="str">
            <v>Row Crops</v>
          </cell>
        </row>
        <row r="44">
          <cell r="A44">
            <v>2150</v>
          </cell>
          <cell r="B44" t="str">
            <v>General Agriculture</v>
          </cell>
          <cell r="C44">
            <v>2150</v>
          </cell>
          <cell r="D44" t="str">
            <v>General Agriculture</v>
          </cell>
        </row>
        <row r="45">
          <cell r="A45">
            <v>2156</v>
          </cell>
          <cell r="B45" t="str">
            <v>General Agriculture</v>
          </cell>
          <cell r="C45">
            <v>2156</v>
          </cell>
          <cell r="D45" t="str">
            <v>General Agriculture</v>
          </cell>
        </row>
        <row r="46">
          <cell r="A46">
            <v>2210</v>
          </cell>
          <cell r="B46" t="str">
            <v>Citrus</v>
          </cell>
          <cell r="C46">
            <v>2210</v>
          </cell>
          <cell r="D46" t="str">
            <v>Citrus</v>
          </cell>
        </row>
        <row r="47">
          <cell r="A47">
            <v>2220</v>
          </cell>
          <cell r="B47" t="str">
            <v>Citrus</v>
          </cell>
          <cell r="C47">
            <v>2220</v>
          </cell>
          <cell r="D47" t="str">
            <v>Citrus</v>
          </cell>
        </row>
        <row r="48">
          <cell r="A48">
            <v>2230</v>
          </cell>
          <cell r="B48" t="str">
            <v>Citrus</v>
          </cell>
          <cell r="C48">
            <v>2230</v>
          </cell>
          <cell r="D48" t="str">
            <v>Citrus</v>
          </cell>
        </row>
        <row r="49">
          <cell r="A49">
            <v>2310</v>
          </cell>
          <cell r="B49" t="str">
            <v>General Agriculture</v>
          </cell>
          <cell r="C49">
            <v>2310</v>
          </cell>
          <cell r="D49" t="str">
            <v>General Agriculture</v>
          </cell>
        </row>
        <row r="50">
          <cell r="A50">
            <v>2320</v>
          </cell>
          <cell r="B50" t="str">
            <v>General Agriculture</v>
          </cell>
          <cell r="C50">
            <v>2320</v>
          </cell>
          <cell r="D50" t="str">
            <v>General Agriculture</v>
          </cell>
        </row>
        <row r="51">
          <cell r="A51">
            <v>2410</v>
          </cell>
          <cell r="B51" t="str">
            <v>General Agriculture</v>
          </cell>
          <cell r="C51">
            <v>2410</v>
          </cell>
          <cell r="D51" t="str">
            <v>General Agriculture</v>
          </cell>
        </row>
        <row r="52">
          <cell r="A52">
            <v>2420</v>
          </cell>
          <cell r="B52" t="str">
            <v>General Agriculture</v>
          </cell>
          <cell r="C52">
            <v>2420</v>
          </cell>
          <cell r="D52" t="str">
            <v>General Agriculture</v>
          </cell>
        </row>
        <row r="53">
          <cell r="A53">
            <v>2430</v>
          </cell>
          <cell r="B53" t="str">
            <v>General Agriculture</v>
          </cell>
          <cell r="C53">
            <v>2430</v>
          </cell>
          <cell r="D53" t="str">
            <v>General Agriculture</v>
          </cell>
        </row>
        <row r="54">
          <cell r="A54">
            <v>2500</v>
          </cell>
          <cell r="B54" t="str">
            <v>General Agriculture</v>
          </cell>
          <cell r="C54">
            <v>2500</v>
          </cell>
          <cell r="D54" t="str">
            <v>General Agriculture</v>
          </cell>
        </row>
        <row r="55">
          <cell r="A55">
            <v>2510</v>
          </cell>
          <cell r="B55" t="str">
            <v>Pasture</v>
          </cell>
          <cell r="C55">
            <v>2510</v>
          </cell>
          <cell r="D55" t="str">
            <v>Pasture</v>
          </cell>
        </row>
        <row r="56">
          <cell r="A56">
            <v>2520</v>
          </cell>
          <cell r="B56" t="str">
            <v>Pasture</v>
          </cell>
          <cell r="C56">
            <v>2520</v>
          </cell>
          <cell r="D56" t="str">
            <v>Pasture</v>
          </cell>
        </row>
        <row r="57">
          <cell r="A57">
            <v>2540</v>
          </cell>
          <cell r="B57" t="str">
            <v>General Agriculture</v>
          </cell>
          <cell r="C57">
            <v>2540</v>
          </cell>
          <cell r="D57" t="str">
            <v>General Agriculture</v>
          </cell>
        </row>
        <row r="58">
          <cell r="A58">
            <v>2610</v>
          </cell>
          <cell r="B58" t="str">
            <v>Row Crops</v>
          </cell>
          <cell r="C58">
            <v>2610</v>
          </cell>
          <cell r="D58" t="str">
            <v>Undeveloped Land</v>
          </cell>
        </row>
        <row r="59">
          <cell r="A59">
            <v>3100</v>
          </cell>
          <cell r="B59" t="str">
            <v>Undeveloped / Rangeland / Forest</v>
          </cell>
          <cell r="C59">
            <v>3100</v>
          </cell>
          <cell r="D59" t="str">
            <v>Undeveloped Land</v>
          </cell>
        </row>
        <row r="60">
          <cell r="A60">
            <v>3200</v>
          </cell>
          <cell r="B60" t="str">
            <v>Undeveloped / Rangeland / Forest</v>
          </cell>
          <cell r="C60">
            <v>3200</v>
          </cell>
          <cell r="D60" t="str">
            <v>Undeveloped Land</v>
          </cell>
        </row>
        <row r="61">
          <cell r="A61">
            <v>3210</v>
          </cell>
          <cell r="B61" t="str">
            <v>Undeveloped / Rangeland / Forest</v>
          </cell>
          <cell r="C61">
            <v>3210</v>
          </cell>
          <cell r="D61" t="str">
            <v>Undeveloped Land</v>
          </cell>
        </row>
        <row r="62">
          <cell r="A62">
            <v>3220</v>
          </cell>
          <cell r="B62" t="str">
            <v>Undeveloped / Rangeland / Forest</v>
          </cell>
          <cell r="C62">
            <v>3220</v>
          </cell>
          <cell r="D62" t="str">
            <v>Undeveloped Land</v>
          </cell>
        </row>
        <row r="63">
          <cell r="A63">
            <v>3300</v>
          </cell>
          <cell r="B63" t="str">
            <v>Undeveloped / Rangeland / Forest</v>
          </cell>
          <cell r="C63">
            <v>3300</v>
          </cell>
          <cell r="D63" t="str">
            <v>Undeveloped Land</v>
          </cell>
        </row>
        <row r="64">
          <cell r="A64">
            <v>4100</v>
          </cell>
          <cell r="B64" t="str">
            <v>Undeveloped / Rangeland / Forest</v>
          </cell>
          <cell r="C64">
            <v>4100</v>
          </cell>
          <cell r="D64" t="str">
            <v>Undeveloped Land</v>
          </cell>
        </row>
        <row r="65">
          <cell r="A65">
            <v>4110</v>
          </cell>
          <cell r="B65" t="str">
            <v>Undeveloped / Rangeland / Forest</v>
          </cell>
          <cell r="C65">
            <v>4110</v>
          </cell>
          <cell r="D65" t="str">
            <v>Undeveloped Land</v>
          </cell>
        </row>
        <row r="66">
          <cell r="A66">
            <v>4130</v>
          </cell>
          <cell r="B66" t="str">
            <v>Undeveloped / Rangeland / Forest</v>
          </cell>
          <cell r="C66">
            <v>4130</v>
          </cell>
          <cell r="D66" t="str">
            <v>Undeveloped Land</v>
          </cell>
        </row>
        <row r="67">
          <cell r="A67">
            <v>4140</v>
          </cell>
          <cell r="B67" t="str">
            <v>Undeveloped / Rangeland / Forest</v>
          </cell>
          <cell r="C67">
            <v>4140</v>
          </cell>
          <cell r="D67" t="str">
            <v>Undeveloped Land</v>
          </cell>
        </row>
        <row r="68">
          <cell r="A68">
            <v>4200</v>
          </cell>
          <cell r="B68" t="str">
            <v>Undeveloped / Rangeland / Forest</v>
          </cell>
          <cell r="C68">
            <v>4200</v>
          </cell>
          <cell r="D68" t="str">
            <v>Undeveloped Land</v>
          </cell>
        </row>
        <row r="69">
          <cell r="A69">
            <v>4220</v>
          </cell>
          <cell r="B69" t="str">
            <v>Undeveloped / Rangeland / Forest</v>
          </cell>
          <cell r="C69">
            <v>4220</v>
          </cell>
          <cell r="D69" t="str">
            <v>Undeveloped Land</v>
          </cell>
        </row>
        <row r="70">
          <cell r="A70">
            <v>4240</v>
          </cell>
          <cell r="B70" t="str">
            <v>Undeveloped / Rangeland / Forest</v>
          </cell>
          <cell r="C70">
            <v>4240</v>
          </cell>
          <cell r="D70" t="str">
            <v>Undeveloped Land</v>
          </cell>
        </row>
        <row r="71">
          <cell r="A71">
            <v>4270</v>
          </cell>
          <cell r="B71" t="str">
            <v>Undeveloped / Rangeland / Forest</v>
          </cell>
          <cell r="C71">
            <v>4270</v>
          </cell>
          <cell r="D71" t="str">
            <v>Undeveloped Land</v>
          </cell>
        </row>
        <row r="72">
          <cell r="A72">
            <v>4271</v>
          </cell>
          <cell r="B72" t="str">
            <v>Undeveloped / Rangeland / Forest</v>
          </cell>
          <cell r="C72">
            <v>4271</v>
          </cell>
          <cell r="D72" t="str">
            <v>Undeveloped Land</v>
          </cell>
        </row>
        <row r="73">
          <cell r="A73">
            <v>4280</v>
          </cell>
          <cell r="B73" t="str">
            <v>Undeveloped / Rangeland / Forest</v>
          </cell>
          <cell r="C73">
            <v>4280</v>
          </cell>
          <cell r="D73" t="str">
            <v>Undeveloped Land</v>
          </cell>
        </row>
        <row r="74">
          <cell r="A74">
            <v>4340</v>
          </cell>
          <cell r="B74" t="str">
            <v>Undeveloped / Rangeland / Forest</v>
          </cell>
          <cell r="C74">
            <v>4340</v>
          </cell>
          <cell r="D74" t="str">
            <v>Undeveloped Land</v>
          </cell>
        </row>
        <row r="75">
          <cell r="A75">
            <v>4370</v>
          </cell>
          <cell r="B75" t="str">
            <v>Undeveloped / Rangeland / Forest</v>
          </cell>
          <cell r="C75">
            <v>4370</v>
          </cell>
          <cell r="D75" t="str">
            <v>Undeveloped Land</v>
          </cell>
        </row>
        <row r="76">
          <cell r="A76">
            <v>4410</v>
          </cell>
          <cell r="B76" t="str">
            <v>Undeveloped / Rangeland / Forest</v>
          </cell>
          <cell r="C76">
            <v>4410</v>
          </cell>
          <cell r="D76" t="str">
            <v>Undeveloped Land</v>
          </cell>
        </row>
        <row r="77">
          <cell r="A77">
            <v>4420</v>
          </cell>
          <cell r="B77" t="str">
            <v>Undeveloped / Rangeland / Forest</v>
          </cell>
          <cell r="C77">
            <v>4420</v>
          </cell>
          <cell r="D77" t="str">
            <v>Undeveloped Land</v>
          </cell>
        </row>
        <row r="78">
          <cell r="A78">
            <v>5110</v>
          </cell>
          <cell r="B78" t="str">
            <v>Water</v>
          </cell>
          <cell r="C78">
            <v>5110</v>
          </cell>
          <cell r="D78" t="str">
            <v>Water</v>
          </cell>
        </row>
        <row r="79">
          <cell r="A79">
            <v>5120</v>
          </cell>
          <cell r="B79" t="str">
            <v>Water</v>
          </cell>
          <cell r="C79">
            <v>5120</v>
          </cell>
          <cell r="D79" t="str">
            <v>Water</v>
          </cell>
        </row>
        <row r="80">
          <cell r="A80">
            <v>5200</v>
          </cell>
          <cell r="B80" t="str">
            <v>Water</v>
          </cell>
          <cell r="C80">
            <v>5200</v>
          </cell>
          <cell r="D80" t="str">
            <v>Water</v>
          </cell>
        </row>
        <row r="81">
          <cell r="A81">
            <v>5250</v>
          </cell>
          <cell r="B81" t="str">
            <v>Water</v>
          </cell>
          <cell r="C81">
            <v>5250</v>
          </cell>
          <cell r="D81" t="str">
            <v>Water</v>
          </cell>
        </row>
        <row r="82">
          <cell r="A82">
            <v>5300</v>
          </cell>
          <cell r="B82" t="str">
            <v>Water</v>
          </cell>
          <cell r="C82">
            <v>5300</v>
          </cell>
          <cell r="D82" t="str">
            <v>Water</v>
          </cell>
        </row>
        <row r="83">
          <cell r="A83">
            <v>5410</v>
          </cell>
          <cell r="B83" t="str">
            <v>Water</v>
          </cell>
          <cell r="C83">
            <v>5410</v>
          </cell>
          <cell r="D83" t="str">
            <v>Water</v>
          </cell>
        </row>
        <row r="84">
          <cell r="A84">
            <v>5600</v>
          </cell>
          <cell r="B84" t="str">
            <v>Water</v>
          </cell>
          <cell r="C84">
            <v>5600</v>
          </cell>
          <cell r="D84" t="str">
            <v>Water</v>
          </cell>
        </row>
        <row r="85">
          <cell r="A85">
            <v>6110</v>
          </cell>
          <cell r="B85" t="str">
            <v>Wetlands</v>
          </cell>
          <cell r="C85">
            <v>6110</v>
          </cell>
          <cell r="D85" t="str">
            <v>Wetlands</v>
          </cell>
        </row>
        <row r="86">
          <cell r="A86">
            <v>6111</v>
          </cell>
          <cell r="B86" t="str">
            <v>Wetlands</v>
          </cell>
          <cell r="C86">
            <v>6111</v>
          </cell>
          <cell r="D86" t="str">
            <v>Wetlands</v>
          </cell>
        </row>
        <row r="87">
          <cell r="A87">
            <v>6120</v>
          </cell>
          <cell r="B87" t="str">
            <v>Wetlands</v>
          </cell>
          <cell r="C87">
            <v>6120</v>
          </cell>
          <cell r="D87" t="str">
            <v>Wetlands</v>
          </cell>
        </row>
        <row r="88">
          <cell r="A88">
            <v>6170</v>
          </cell>
          <cell r="B88" t="str">
            <v>Wetlands</v>
          </cell>
          <cell r="C88">
            <v>6170</v>
          </cell>
          <cell r="D88" t="str">
            <v>Wetlands</v>
          </cell>
        </row>
        <row r="89">
          <cell r="A89">
            <v>6172</v>
          </cell>
          <cell r="B89" t="str">
            <v>Wetlands</v>
          </cell>
          <cell r="C89">
            <v>6172</v>
          </cell>
          <cell r="D89" t="str">
            <v>Wetlands</v>
          </cell>
        </row>
        <row r="90">
          <cell r="A90">
            <v>6191</v>
          </cell>
          <cell r="B90" t="str">
            <v>Wetlands</v>
          </cell>
          <cell r="C90">
            <v>6191</v>
          </cell>
          <cell r="D90" t="str">
            <v>Wetlands</v>
          </cell>
        </row>
        <row r="91">
          <cell r="A91">
            <v>6200</v>
          </cell>
          <cell r="B91" t="str">
            <v>Wetlands</v>
          </cell>
          <cell r="C91">
            <v>6200</v>
          </cell>
          <cell r="D91" t="str">
            <v>Wetlands</v>
          </cell>
        </row>
        <row r="92">
          <cell r="A92">
            <v>6210</v>
          </cell>
          <cell r="B92" t="str">
            <v>Wetlands</v>
          </cell>
          <cell r="C92">
            <v>6210</v>
          </cell>
          <cell r="D92" t="str">
            <v>Wetlands</v>
          </cell>
        </row>
        <row r="93">
          <cell r="A93">
            <v>6215</v>
          </cell>
          <cell r="B93" t="str">
            <v>Wetlands</v>
          </cell>
          <cell r="C93">
            <v>6215</v>
          </cell>
          <cell r="D93" t="str">
            <v>Wetlands</v>
          </cell>
        </row>
        <row r="94">
          <cell r="A94">
            <v>6216</v>
          </cell>
          <cell r="B94" t="str">
            <v>Wetlands</v>
          </cell>
          <cell r="C94">
            <v>6216</v>
          </cell>
          <cell r="D94" t="str">
            <v>Wetlands</v>
          </cell>
        </row>
        <row r="95">
          <cell r="A95">
            <v>6240</v>
          </cell>
          <cell r="B95" t="str">
            <v>Wetlands</v>
          </cell>
          <cell r="C95">
            <v>6240</v>
          </cell>
          <cell r="D95" t="str">
            <v>Wetlands</v>
          </cell>
        </row>
        <row r="96">
          <cell r="A96">
            <v>6250</v>
          </cell>
          <cell r="B96" t="str">
            <v>Wetlands</v>
          </cell>
          <cell r="C96">
            <v>6250</v>
          </cell>
          <cell r="D96" t="str">
            <v>Wetlands</v>
          </cell>
        </row>
        <row r="97">
          <cell r="A97">
            <v>6300</v>
          </cell>
          <cell r="B97" t="str">
            <v>Wetlands</v>
          </cell>
          <cell r="C97">
            <v>6300</v>
          </cell>
          <cell r="D97" t="str">
            <v>Wetlands</v>
          </cell>
        </row>
        <row r="98">
          <cell r="A98">
            <v>6410</v>
          </cell>
          <cell r="B98" t="str">
            <v>Wetlands</v>
          </cell>
          <cell r="C98">
            <v>6410</v>
          </cell>
          <cell r="D98" t="str">
            <v>Wetlands</v>
          </cell>
        </row>
        <row r="99">
          <cell r="A99">
            <v>6411</v>
          </cell>
          <cell r="B99" t="str">
            <v>Wetlands</v>
          </cell>
          <cell r="C99">
            <v>6411</v>
          </cell>
          <cell r="D99" t="str">
            <v>Wetlands</v>
          </cell>
        </row>
        <row r="100">
          <cell r="A100">
            <v>6420</v>
          </cell>
          <cell r="B100" t="str">
            <v>Wetlands</v>
          </cell>
          <cell r="C100">
            <v>6420</v>
          </cell>
          <cell r="D100" t="str">
            <v>Wetlands</v>
          </cell>
        </row>
        <row r="101">
          <cell r="A101">
            <v>6430</v>
          </cell>
          <cell r="B101" t="str">
            <v>Wetlands</v>
          </cell>
          <cell r="C101">
            <v>6430</v>
          </cell>
          <cell r="D101" t="str">
            <v>Wetlands</v>
          </cell>
        </row>
        <row r="102">
          <cell r="A102">
            <v>6440</v>
          </cell>
          <cell r="B102" t="str">
            <v>Wetlands</v>
          </cell>
          <cell r="C102">
            <v>6440</v>
          </cell>
          <cell r="D102" t="str">
            <v>Wetlands</v>
          </cell>
        </row>
        <row r="103">
          <cell r="A103">
            <v>6500</v>
          </cell>
          <cell r="B103" t="str">
            <v>Wetlands</v>
          </cell>
          <cell r="C103">
            <v>6500</v>
          </cell>
          <cell r="D103" t="str">
            <v>Wetlands</v>
          </cell>
        </row>
        <row r="104">
          <cell r="A104">
            <v>7400</v>
          </cell>
          <cell r="B104" t="str">
            <v>Mining / Extractive</v>
          </cell>
          <cell r="C104">
            <v>7400</v>
          </cell>
          <cell r="D104" t="str">
            <v>Undeveloped Land</v>
          </cell>
        </row>
        <row r="105">
          <cell r="A105">
            <v>7430</v>
          </cell>
          <cell r="B105" t="str">
            <v>Mining / Extractive</v>
          </cell>
          <cell r="C105">
            <v>7430</v>
          </cell>
          <cell r="D105" t="str">
            <v>Undeveloped Land</v>
          </cell>
        </row>
        <row r="106">
          <cell r="A106">
            <v>8100</v>
          </cell>
          <cell r="B106" t="str">
            <v>Highway</v>
          </cell>
          <cell r="C106">
            <v>8100</v>
          </cell>
          <cell r="D106" t="str">
            <v>Highway Areas (50% Impervious)</v>
          </cell>
        </row>
        <row r="107">
          <cell r="A107">
            <v>8110</v>
          </cell>
          <cell r="B107" t="str">
            <v>High-Intensity Commercial</v>
          </cell>
          <cell r="C107">
            <v>8110</v>
          </cell>
          <cell r="D107" t="str">
            <v>Single-Family Residential Areas (40% Impervious)</v>
          </cell>
        </row>
        <row r="108">
          <cell r="A108">
            <v>8113</v>
          </cell>
          <cell r="B108" t="str">
            <v>Low-Density Residential</v>
          </cell>
          <cell r="C108">
            <v>8113</v>
          </cell>
          <cell r="D108" t="str">
            <v>Single-Family Residential Areas (25% Impervious)</v>
          </cell>
        </row>
        <row r="109">
          <cell r="A109">
            <v>8115</v>
          </cell>
          <cell r="B109" t="str">
            <v>Low-Density Residential</v>
          </cell>
          <cell r="C109">
            <v>8115</v>
          </cell>
          <cell r="D109" t="str">
            <v>Single-Family Residential Areas (25% Impervious)</v>
          </cell>
        </row>
        <row r="110">
          <cell r="A110">
            <v>8140</v>
          </cell>
          <cell r="B110" t="str">
            <v>Highway</v>
          </cell>
          <cell r="C110">
            <v>8140</v>
          </cell>
          <cell r="D110" t="str">
            <v>Highway Areas (50% Impervious)</v>
          </cell>
        </row>
        <row r="111">
          <cell r="A111">
            <v>8200</v>
          </cell>
          <cell r="B111" t="str">
            <v>Light Industrial</v>
          </cell>
          <cell r="C111">
            <v>8200</v>
          </cell>
          <cell r="D111" t="str">
            <v>Commercial Areas</v>
          </cell>
        </row>
        <row r="112">
          <cell r="A112">
            <v>8300</v>
          </cell>
          <cell r="B112" t="str">
            <v>Light Industrial</v>
          </cell>
          <cell r="C112">
            <v>8300</v>
          </cell>
          <cell r="D112" t="str">
            <v>Commercial Areas</v>
          </cell>
        </row>
        <row r="113">
          <cell r="A113">
            <v>8310</v>
          </cell>
          <cell r="B113" t="str">
            <v>Light Industrial</v>
          </cell>
          <cell r="C113">
            <v>8310</v>
          </cell>
          <cell r="D113" t="str">
            <v>Commercial Areas</v>
          </cell>
        </row>
        <row r="114">
          <cell r="A114">
            <v>8320</v>
          </cell>
          <cell r="B114" t="str">
            <v>Low-intensity commercial</v>
          </cell>
          <cell r="C114">
            <v>8320</v>
          </cell>
          <cell r="D114" t="str">
            <v>Undeveloped Land</v>
          </cell>
        </row>
        <row r="115">
          <cell r="A115">
            <v>8330</v>
          </cell>
          <cell r="B115" t="str">
            <v>Light Industrial</v>
          </cell>
          <cell r="C115">
            <v>8330</v>
          </cell>
          <cell r="D115" t="str">
            <v>Commercial Areas</v>
          </cell>
        </row>
        <row r="116">
          <cell r="A116">
            <v>8340</v>
          </cell>
          <cell r="B116" t="str">
            <v>Light Industrial</v>
          </cell>
          <cell r="C116">
            <v>8340</v>
          </cell>
          <cell r="D116" t="str">
            <v>Commercial Areas</v>
          </cell>
        </row>
        <row r="117">
          <cell r="A117">
            <v>8350</v>
          </cell>
          <cell r="B117" t="str">
            <v>High-Intensity Commercial</v>
          </cell>
          <cell r="C117">
            <v>8350</v>
          </cell>
          <cell r="D117" t="str">
            <v>Commercial Areas</v>
          </cell>
        </row>
        <row r="118">
          <cell r="A118">
            <v>8360</v>
          </cell>
          <cell r="B118" t="str">
            <v>High-Intensity Commercial</v>
          </cell>
          <cell r="C118">
            <v>8360</v>
          </cell>
          <cell r="D118" t="str">
            <v>Commercial Areas</v>
          </cell>
        </row>
      </sheetData>
      <sheetData sheetId="1" refreshError="1">
        <row r="3">
          <cell r="A3" t="str">
            <v>Low-Density Residential</v>
          </cell>
          <cell r="B3">
            <v>0.96797880682585713</v>
          </cell>
          <cell r="C3">
            <v>0.12452938169209543</v>
          </cell>
        </row>
        <row r="4">
          <cell r="A4" t="str">
            <v>Single-Family</v>
          </cell>
          <cell r="B4">
            <v>1.2445441802046733</v>
          </cell>
          <cell r="C4">
            <v>0.21319951734720002</v>
          </cell>
        </row>
        <row r="5">
          <cell r="A5" t="str">
            <v>Multi-Family</v>
          </cell>
          <cell r="B5">
            <v>1.3948514483453343</v>
          </cell>
          <cell r="C5">
            <v>0.33903287162245876</v>
          </cell>
        </row>
        <row r="6">
          <cell r="A6" t="str">
            <v>Low-Intensity Commercial</v>
          </cell>
          <cell r="B6">
            <v>0.70945030562392009</v>
          </cell>
          <cell r="C6">
            <v>0.1167055461931156</v>
          </cell>
        </row>
        <row r="7">
          <cell r="A7" t="str">
            <v>High-Intensity Commercial</v>
          </cell>
          <cell r="B7">
            <v>1.4429497741503459</v>
          </cell>
          <cell r="C7">
            <v>0.22493527059566973</v>
          </cell>
        </row>
        <row r="8">
          <cell r="A8" t="str">
            <v>Light Industrial</v>
          </cell>
          <cell r="B8">
            <v>0.72147488707517293</v>
          </cell>
          <cell r="C8">
            <v>0.16951643581122938</v>
          </cell>
        </row>
        <row r="9">
          <cell r="A9" t="str">
            <v>Highway</v>
          </cell>
          <cell r="B9">
            <v>0.98601567900273634</v>
          </cell>
          <cell r="C9">
            <v>0.14343698414796333</v>
          </cell>
        </row>
        <row r="10">
          <cell r="A10" t="str">
            <v>Pasture</v>
          </cell>
          <cell r="B10">
            <v>2.0141173930848577</v>
          </cell>
          <cell r="C10">
            <v>0.28687396829592665</v>
          </cell>
        </row>
        <row r="11">
          <cell r="A11" t="str">
            <v>Unimproved Pasture</v>
          </cell>
          <cell r="B11">
            <v>1.022089423356495</v>
          </cell>
          <cell r="C11">
            <v>0.19559588747449544</v>
          </cell>
        </row>
        <row r="12">
          <cell r="A12" t="str">
            <v>Citrus</v>
          </cell>
          <cell r="B12">
            <v>1.3467531225403229</v>
          </cell>
          <cell r="C12">
            <v>0.27383424246429361</v>
          </cell>
        </row>
        <row r="13">
          <cell r="A13" t="str">
            <v>Row Crops</v>
          </cell>
          <cell r="B13">
            <v>1.7435643104316678</v>
          </cell>
          <cell r="C13">
            <v>0.58026779950766982</v>
          </cell>
        </row>
        <row r="14">
          <cell r="A14" t="str">
            <v>General Agriculture</v>
          </cell>
          <cell r="B14">
            <v>1.6774291124497771</v>
          </cell>
          <cell r="C14">
            <v>0.48898971868623858</v>
          </cell>
        </row>
        <row r="15">
          <cell r="A15" t="str">
            <v>Undeveloped / Rangeland / Forest</v>
          </cell>
          <cell r="B15">
            <v>0.69141343344704065</v>
          </cell>
          <cell r="C15">
            <v>3.5859246036990831E-2</v>
          </cell>
        </row>
        <row r="16">
          <cell r="A16" t="str">
            <v>Mining / Extractive</v>
          </cell>
          <cell r="B16">
            <v>0.70945030562392009</v>
          </cell>
          <cell r="C16">
            <v>9.7797943737247719E-2</v>
          </cell>
        </row>
        <row r="17">
          <cell r="A17" t="str">
            <v>Water</v>
          </cell>
          <cell r="B17">
            <v>0.50503242095262102</v>
          </cell>
          <cell r="C17">
            <v>6.8458560616073402E-2</v>
          </cell>
        </row>
        <row r="18">
          <cell r="A18" t="str">
            <v>Wetlands</v>
          </cell>
          <cell r="B18">
            <v>0.60724136328827061</v>
          </cell>
          <cell r="C18">
            <v>3.2599314579082571E-2</v>
          </cell>
        </row>
      </sheetData>
      <sheetData sheetId="2" refreshError="1"/>
      <sheetData sheetId="3" refreshError="1"/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</row>
      </sheetData>
      <sheetData sheetId="1">
        <row r="3">
          <cell r="A3" t="str">
            <v>Low-Density Residential</v>
          </cell>
        </row>
      </sheetData>
      <sheetData sheetId="2">
        <row r="1">
          <cell r="B1" t="str">
            <v>A</v>
          </cell>
        </row>
      </sheetData>
      <sheetData sheetId="3">
        <row r="32">
          <cell r="A32" t="str">
            <v>North Fork</v>
          </cell>
        </row>
      </sheetData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Tina Gordon" id="{6B54A8B9-46D5-4347-9433-314EAB1FEC81}" userId="Tina Gordon" providerId="None"/>
  <person displayName="Tina Gordon" id="{7DCBAE47-86C4-4F96-873F-06D62C3BE409}" userId="S::tgordon@wildwoodconsulting.net::be8fcd1c-da0f-4d3c-a8dc-61ad129164e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" dT="2020-10-14T15:19:17.54" personId="{7DCBAE47-86C4-4F96-873F-06D62C3BE409}" id="{4F432471-C715-4A3E-8FBF-95BE17112DC0}">
    <text>Must pull the Efficiencies Table from the Stormwater Handbook for the appropriate Zone and cross reference Percent DCIA with NDCIA Curve Number for efficiency.</text>
  </threadedComment>
  <threadedComment ref="F5" dT="2019-07-19T20:52:14.75" personId="{6B54A8B9-46D5-4347-9433-314EAB1FEC81}" id="{9DF5FF5E-AF1D-414B-8E7A-EC7E12D2B897}">
    <text>From SRJWMD 2012 Water Supply Impact Study</text>
  </threadedComment>
  <threadedComment ref="M5" dT="2019-06-10T15:30:10.02" personId="{6B54A8B9-46D5-4347-9433-314EAB1FEC81}" id="{55EACB19-7D32-49B7-862D-1911929E0670}">
    <text>Pag 182 stormwater quality handbook</text>
  </threadedComment>
  <threadedComment ref="D32" dT="2020-10-14T14:29:32.36" personId="{7DCBAE47-86C4-4F96-873F-06D62C3BE409}" id="{3598EB10-C2C6-49EB-B6DE-FBE513051A89}">
    <text>Sum of acres to use in weighted average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76AEB-9371-4720-AEAE-31AC3301B811}">
  <dimension ref="A1:G105"/>
  <sheetViews>
    <sheetView workbookViewId="0">
      <selection activeCell="B19" sqref="B19"/>
    </sheetView>
  </sheetViews>
  <sheetFormatPr defaultColWidth="8.85546875" defaultRowHeight="15" x14ac:dyDescent="0.25"/>
  <cols>
    <col min="1" max="1" width="16.140625" style="9" customWidth="1"/>
    <col min="2" max="2" width="20" style="9" customWidth="1"/>
    <col min="3" max="16384" width="8.85546875" style="9"/>
  </cols>
  <sheetData>
    <row r="1" spans="1:7" x14ac:dyDescent="0.25">
      <c r="A1" s="70" t="s">
        <v>55</v>
      </c>
    </row>
    <row r="2" spans="1:7" x14ac:dyDescent="0.25">
      <c r="A2" s="9" t="s">
        <v>54</v>
      </c>
    </row>
    <row r="3" spans="1:7" x14ac:dyDescent="0.25">
      <c r="A3"/>
    </row>
    <row r="5" spans="1:7" x14ac:dyDescent="0.25">
      <c r="B5" s="123" t="s">
        <v>66</v>
      </c>
      <c r="C5" s="124"/>
      <c r="D5" s="124"/>
      <c r="E5" s="124"/>
      <c r="F5" s="124"/>
      <c r="G5" s="125"/>
    </row>
    <row r="6" spans="1:7" x14ac:dyDescent="0.25">
      <c r="B6" s="24"/>
      <c r="C6" s="25" t="s">
        <v>40</v>
      </c>
      <c r="D6" s="25"/>
      <c r="E6" s="25"/>
      <c r="F6" s="25"/>
      <c r="G6" s="26"/>
    </row>
    <row r="7" spans="1:7" x14ac:dyDescent="0.25">
      <c r="B7" s="27"/>
      <c r="C7" s="25" t="s">
        <v>47</v>
      </c>
      <c r="D7" s="25"/>
      <c r="E7" s="25"/>
      <c r="F7" s="25"/>
      <c r="G7" s="26"/>
    </row>
    <row r="8" spans="1:7" x14ac:dyDescent="0.25">
      <c r="B8" s="28"/>
      <c r="C8" s="25" t="s">
        <v>41</v>
      </c>
      <c r="D8" s="25"/>
      <c r="E8" s="25"/>
      <c r="F8" s="25"/>
      <c r="G8" s="26"/>
    </row>
    <row r="9" spans="1:7" x14ac:dyDescent="0.25">
      <c r="B9" s="67"/>
      <c r="C9" s="66" t="s">
        <v>46</v>
      </c>
      <c r="D9" s="29"/>
      <c r="E9" s="29"/>
      <c r="F9" s="29"/>
      <c r="G9" s="30"/>
    </row>
    <row r="12" spans="1:7" x14ac:dyDescent="0.25">
      <c r="A12" s="9" t="s">
        <v>42</v>
      </c>
    </row>
    <row r="15" spans="1:7" x14ac:dyDescent="0.25">
      <c r="A15" s="9" t="s">
        <v>14</v>
      </c>
    </row>
    <row r="16" spans="1:7" x14ac:dyDescent="0.25">
      <c r="A16" s="63"/>
      <c r="B16" s="9" t="s">
        <v>44</v>
      </c>
    </row>
    <row r="18" spans="1:2" x14ac:dyDescent="0.25">
      <c r="A18" s="23" t="s">
        <v>65</v>
      </c>
      <c r="B18" s="23" t="s">
        <v>77</v>
      </c>
    </row>
    <row r="19" spans="1:2" ht="31.5" x14ac:dyDescent="0.25">
      <c r="A19" s="9" t="s">
        <v>13</v>
      </c>
      <c r="B19" s="78" t="s">
        <v>78</v>
      </c>
    </row>
    <row r="20" spans="1:2" ht="15.75" x14ac:dyDescent="0.25">
      <c r="A20" s="9" t="s">
        <v>71</v>
      </c>
      <c r="B20" s="78" t="s">
        <v>79</v>
      </c>
    </row>
    <row r="21" spans="1:2" ht="31.5" x14ac:dyDescent="0.25">
      <c r="A21" s="9" t="s">
        <v>72</v>
      </c>
      <c r="B21" s="78" t="s">
        <v>80</v>
      </c>
    </row>
    <row r="22" spans="1:2" ht="31.5" x14ac:dyDescent="0.25">
      <c r="A22" s="9" t="s">
        <v>68</v>
      </c>
      <c r="B22" s="78" t="s">
        <v>81</v>
      </c>
    </row>
    <row r="23" spans="1:2" ht="31.5" x14ac:dyDescent="0.25">
      <c r="A23" s="9" t="s">
        <v>73</v>
      </c>
      <c r="B23" s="78" t="s">
        <v>82</v>
      </c>
    </row>
    <row r="24" spans="1:2" ht="47.25" x14ac:dyDescent="0.25">
      <c r="A24" s="9" t="s">
        <v>67</v>
      </c>
      <c r="B24" s="78" t="s">
        <v>83</v>
      </c>
    </row>
    <row r="25" spans="1:2" ht="47.25" x14ac:dyDescent="0.25">
      <c r="A25" s="9" t="s">
        <v>74</v>
      </c>
      <c r="B25" s="78" t="s">
        <v>84</v>
      </c>
    </row>
    <row r="26" spans="1:2" ht="15.75" x14ac:dyDescent="0.25">
      <c r="A26" s="9" t="s">
        <v>69</v>
      </c>
      <c r="B26" s="78" t="s">
        <v>85</v>
      </c>
    </row>
    <row r="27" spans="1:2" ht="15.75" x14ac:dyDescent="0.25">
      <c r="A27" s="9" t="s">
        <v>59</v>
      </c>
      <c r="B27" s="78" t="s">
        <v>86</v>
      </c>
    </row>
    <row r="28" spans="1:2" ht="31.5" x14ac:dyDescent="0.25">
      <c r="A28" s="9" t="s">
        <v>12</v>
      </c>
      <c r="B28" s="78" t="s">
        <v>87</v>
      </c>
    </row>
    <row r="29" spans="1:2" ht="31.5" x14ac:dyDescent="0.25">
      <c r="A29" s="9" t="s">
        <v>75</v>
      </c>
      <c r="B29" s="78" t="s">
        <v>88</v>
      </c>
    </row>
    <row r="30" spans="1:2" ht="47.25" x14ac:dyDescent="0.25">
      <c r="A30" s="9" t="s">
        <v>45</v>
      </c>
      <c r="B30" s="78" t="s">
        <v>89</v>
      </c>
    </row>
    <row r="31" spans="1:2" ht="31.5" x14ac:dyDescent="0.25">
      <c r="A31" s="9" t="s">
        <v>76</v>
      </c>
      <c r="B31" s="78" t="s">
        <v>90</v>
      </c>
    </row>
    <row r="32" spans="1:2" ht="15.75" x14ac:dyDescent="0.25">
      <c r="A32" s="9" t="s">
        <v>61</v>
      </c>
      <c r="B32" s="78" t="s">
        <v>91</v>
      </c>
    </row>
    <row r="33" spans="2:2" ht="31.5" x14ac:dyDescent="0.25">
      <c r="B33" s="78" t="s">
        <v>92</v>
      </c>
    </row>
    <row r="34" spans="2:2" ht="31.5" x14ac:dyDescent="0.25">
      <c r="B34" s="78" t="s">
        <v>93</v>
      </c>
    </row>
    <row r="35" spans="2:2" ht="15.75" x14ac:dyDescent="0.25">
      <c r="B35" s="78" t="s">
        <v>94</v>
      </c>
    </row>
    <row r="36" spans="2:2" ht="15.75" x14ac:dyDescent="0.25">
      <c r="B36" s="78" t="s">
        <v>95</v>
      </c>
    </row>
    <row r="37" spans="2:2" ht="31.5" x14ac:dyDescent="0.25">
      <c r="B37" s="78" t="s">
        <v>96</v>
      </c>
    </row>
    <row r="38" spans="2:2" ht="15.75" x14ac:dyDescent="0.25">
      <c r="B38" s="78" t="s">
        <v>97</v>
      </c>
    </row>
    <row r="39" spans="2:2" ht="47.25" x14ac:dyDescent="0.25">
      <c r="B39" s="78" t="s">
        <v>98</v>
      </c>
    </row>
    <row r="40" spans="2:2" ht="15.75" x14ac:dyDescent="0.25">
      <c r="B40" s="78" t="s">
        <v>99</v>
      </c>
    </row>
    <row r="41" spans="2:2" ht="15.75" x14ac:dyDescent="0.25">
      <c r="B41" s="78" t="s">
        <v>100</v>
      </c>
    </row>
    <row r="42" spans="2:2" ht="31.5" x14ac:dyDescent="0.25">
      <c r="B42" s="78" t="s">
        <v>101</v>
      </c>
    </row>
    <row r="43" spans="2:2" ht="15.75" x14ac:dyDescent="0.25">
      <c r="B43" s="78" t="s">
        <v>102</v>
      </c>
    </row>
    <row r="44" spans="2:2" ht="31.5" x14ac:dyDescent="0.25">
      <c r="B44" s="78" t="s">
        <v>103</v>
      </c>
    </row>
    <row r="45" spans="2:2" ht="15.75" x14ac:dyDescent="0.25">
      <c r="B45" s="78" t="s">
        <v>104</v>
      </c>
    </row>
    <row r="46" spans="2:2" ht="15.75" x14ac:dyDescent="0.25">
      <c r="B46" s="78" t="s">
        <v>105</v>
      </c>
    </row>
    <row r="47" spans="2:2" ht="15.75" x14ac:dyDescent="0.25">
      <c r="B47" s="78" t="s">
        <v>106</v>
      </c>
    </row>
    <row r="48" spans="2:2" ht="63" x14ac:dyDescent="0.25">
      <c r="B48" s="78" t="s">
        <v>107</v>
      </c>
    </row>
    <row r="49" spans="2:2" ht="31.5" x14ac:dyDescent="0.25">
      <c r="B49" s="78" t="s">
        <v>108</v>
      </c>
    </row>
    <row r="50" spans="2:2" ht="47.25" x14ac:dyDescent="0.25">
      <c r="B50" s="78" t="s">
        <v>109</v>
      </c>
    </row>
    <row r="51" spans="2:2" ht="47.25" x14ac:dyDescent="0.25">
      <c r="B51" s="78" t="s">
        <v>110</v>
      </c>
    </row>
    <row r="52" spans="2:2" ht="47.25" x14ac:dyDescent="0.25">
      <c r="B52" s="78" t="s">
        <v>111</v>
      </c>
    </row>
    <row r="53" spans="2:2" ht="31.5" x14ac:dyDescent="0.25">
      <c r="B53" s="78" t="s">
        <v>112</v>
      </c>
    </row>
    <row r="54" spans="2:2" ht="31.5" x14ac:dyDescent="0.25">
      <c r="B54" s="78" t="s">
        <v>113</v>
      </c>
    </row>
    <row r="55" spans="2:2" ht="15.75" x14ac:dyDescent="0.25">
      <c r="B55" s="78" t="s">
        <v>114</v>
      </c>
    </row>
    <row r="56" spans="2:2" ht="47.25" x14ac:dyDescent="0.25">
      <c r="B56" s="78" t="s">
        <v>115</v>
      </c>
    </row>
    <row r="57" spans="2:2" ht="63" x14ac:dyDescent="0.25">
      <c r="B57" s="78" t="s">
        <v>116</v>
      </c>
    </row>
    <row r="58" spans="2:2" ht="31.5" x14ac:dyDescent="0.25">
      <c r="B58" s="78" t="s">
        <v>117</v>
      </c>
    </row>
    <row r="59" spans="2:2" ht="15.75" x14ac:dyDescent="0.25">
      <c r="B59" s="78" t="s">
        <v>118</v>
      </c>
    </row>
    <row r="60" spans="2:2" ht="15.75" x14ac:dyDescent="0.25">
      <c r="B60" s="78" t="s">
        <v>119</v>
      </c>
    </row>
    <row r="61" spans="2:2" ht="15.75" x14ac:dyDescent="0.25">
      <c r="B61" s="78" t="s">
        <v>120</v>
      </c>
    </row>
    <row r="62" spans="2:2" ht="15.75" x14ac:dyDescent="0.25">
      <c r="B62" s="78" t="s">
        <v>121</v>
      </c>
    </row>
    <row r="63" spans="2:2" ht="15.75" x14ac:dyDescent="0.25">
      <c r="B63" s="78" t="s">
        <v>122</v>
      </c>
    </row>
    <row r="64" spans="2:2" ht="15.75" x14ac:dyDescent="0.25">
      <c r="B64" s="78" t="s">
        <v>123</v>
      </c>
    </row>
    <row r="65" spans="2:2" ht="31.5" x14ac:dyDescent="0.25">
      <c r="B65" s="78" t="s">
        <v>124</v>
      </c>
    </row>
    <row r="66" spans="2:2" ht="31.5" x14ac:dyDescent="0.25">
      <c r="B66" s="78" t="s">
        <v>125</v>
      </c>
    </row>
    <row r="67" spans="2:2" ht="31.5" x14ac:dyDescent="0.25">
      <c r="B67" s="78" t="s">
        <v>126</v>
      </c>
    </row>
    <row r="68" spans="2:2" ht="47.25" x14ac:dyDescent="0.25">
      <c r="B68" s="78" t="s">
        <v>127</v>
      </c>
    </row>
    <row r="69" spans="2:2" ht="31.5" x14ac:dyDescent="0.25">
      <c r="B69" s="78" t="s">
        <v>128</v>
      </c>
    </row>
    <row r="70" spans="2:2" ht="31.5" x14ac:dyDescent="0.25">
      <c r="B70" s="78" t="s">
        <v>129</v>
      </c>
    </row>
    <row r="71" spans="2:2" ht="31.5" x14ac:dyDescent="0.25">
      <c r="B71" s="78" t="s">
        <v>130</v>
      </c>
    </row>
    <row r="72" spans="2:2" ht="31.5" x14ac:dyDescent="0.25">
      <c r="B72" s="78" t="s">
        <v>131</v>
      </c>
    </row>
    <row r="73" spans="2:2" ht="78.75" x14ac:dyDescent="0.25">
      <c r="B73" s="78" t="s">
        <v>132</v>
      </c>
    </row>
    <row r="74" spans="2:2" ht="15.75" x14ac:dyDescent="0.25">
      <c r="B74" s="78" t="s">
        <v>133</v>
      </c>
    </row>
    <row r="75" spans="2:2" ht="31.5" x14ac:dyDescent="0.25">
      <c r="B75" s="78" t="s">
        <v>134</v>
      </c>
    </row>
    <row r="76" spans="2:2" ht="31.5" x14ac:dyDescent="0.25">
      <c r="B76" s="78" t="s">
        <v>135</v>
      </c>
    </row>
    <row r="77" spans="2:2" ht="31.5" x14ac:dyDescent="0.25">
      <c r="B77" s="78" t="s">
        <v>136</v>
      </c>
    </row>
    <row r="78" spans="2:2" ht="47.25" x14ac:dyDescent="0.25">
      <c r="B78" s="78" t="s">
        <v>137</v>
      </c>
    </row>
    <row r="79" spans="2:2" ht="63" x14ac:dyDescent="0.25">
      <c r="B79" s="78" t="s">
        <v>138</v>
      </c>
    </row>
    <row r="80" spans="2:2" ht="47.25" x14ac:dyDescent="0.25">
      <c r="B80" s="78" t="s">
        <v>139</v>
      </c>
    </row>
    <row r="81" spans="2:2" ht="47.25" x14ac:dyDescent="0.25">
      <c r="B81" s="78" t="s">
        <v>140</v>
      </c>
    </row>
    <row r="82" spans="2:2" ht="78.75" x14ac:dyDescent="0.25">
      <c r="B82" s="78" t="s">
        <v>141</v>
      </c>
    </row>
    <row r="83" spans="2:2" ht="31.5" x14ac:dyDescent="0.25">
      <c r="B83" s="78" t="s">
        <v>142</v>
      </c>
    </row>
    <row r="84" spans="2:2" ht="15.75" x14ac:dyDescent="0.25">
      <c r="B84" s="78" t="s">
        <v>143</v>
      </c>
    </row>
    <row r="85" spans="2:2" ht="31.5" x14ac:dyDescent="0.25">
      <c r="B85" s="78" t="s">
        <v>144</v>
      </c>
    </row>
    <row r="86" spans="2:2" ht="31.5" x14ac:dyDescent="0.25">
      <c r="B86" s="78" t="s">
        <v>145</v>
      </c>
    </row>
    <row r="87" spans="2:2" ht="47.25" x14ac:dyDescent="0.25">
      <c r="B87" s="78" t="s">
        <v>146</v>
      </c>
    </row>
    <row r="88" spans="2:2" ht="31.5" x14ac:dyDescent="0.25">
      <c r="B88" s="78" t="s">
        <v>147</v>
      </c>
    </row>
    <row r="89" spans="2:2" ht="31.5" x14ac:dyDescent="0.25">
      <c r="B89" s="78" t="s">
        <v>148</v>
      </c>
    </row>
    <row r="90" spans="2:2" ht="15.75" x14ac:dyDescent="0.25">
      <c r="B90" s="78" t="s">
        <v>149</v>
      </c>
    </row>
    <row r="91" spans="2:2" ht="31.5" x14ac:dyDescent="0.25">
      <c r="B91" s="78" t="s">
        <v>150</v>
      </c>
    </row>
    <row r="92" spans="2:2" ht="31.5" x14ac:dyDescent="0.25">
      <c r="B92" s="78" t="s">
        <v>151</v>
      </c>
    </row>
    <row r="93" spans="2:2" ht="47.25" x14ac:dyDescent="0.25">
      <c r="B93" s="78" t="s">
        <v>152</v>
      </c>
    </row>
    <row r="94" spans="2:2" ht="15.75" x14ac:dyDescent="0.25">
      <c r="B94" s="78" t="s">
        <v>3</v>
      </c>
    </row>
    <row r="95" spans="2:2" ht="15.75" x14ac:dyDescent="0.25">
      <c r="B95" s="78" t="s">
        <v>153</v>
      </c>
    </row>
    <row r="96" spans="2:2" ht="47.25" x14ac:dyDescent="0.25">
      <c r="B96" s="78" t="s">
        <v>154</v>
      </c>
    </row>
    <row r="97" spans="2:2" ht="15.75" x14ac:dyDescent="0.25">
      <c r="B97" s="78" t="s">
        <v>155</v>
      </c>
    </row>
    <row r="98" spans="2:2" ht="31.5" x14ac:dyDescent="0.25">
      <c r="B98" s="78" t="s">
        <v>156</v>
      </c>
    </row>
    <row r="99" spans="2:2" ht="31.5" x14ac:dyDescent="0.25">
      <c r="B99" s="78" t="s">
        <v>157</v>
      </c>
    </row>
    <row r="100" spans="2:2" ht="15.75" x14ac:dyDescent="0.25">
      <c r="B100" s="78" t="s">
        <v>158</v>
      </c>
    </row>
    <row r="101" spans="2:2" ht="15.75" x14ac:dyDescent="0.25">
      <c r="B101" s="78" t="s">
        <v>159</v>
      </c>
    </row>
    <row r="102" spans="2:2" ht="15.75" x14ac:dyDescent="0.25">
      <c r="B102" s="78" t="s">
        <v>160</v>
      </c>
    </row>
    <row r="103" spans="2:2" ht="31.5" x14ac:dyDescent="0.25">
      <c r="B103" s="78" t="s">
        <v>161</v>
      </c>
    </row>
    <row r="104" spans="2:2" ht="31.5" x14ac:dyDescent="0.25">
      <c r="B104" s="78" t="s">
        <v>162</v>
      </c>
    </row>
    <row r="105" spans="2:2" ht="15.75" x14ac:dyDescent="0.25">
      <c r="B105" s="78" t="s">
        <v>163</v>
      </c>
    </row>
  </sheetData>
  <mergeCells count="1">
    <mergeCell ref="B5:G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workbookViewId="0">
      <selection activeCell="B18" sqref="B18"/>
    </sheetView>
  </sheetViews>
  <sheetFormatPr defaultRowHeight="15" x14ac:dyDescent="0.25"/>
  <cols>
    <col min="1" max="1" width="9" style="12"/>
    <col min="2" max="2" width="23.42578125" style="12" customWidth="1"/>
    <col min="3" max="3" width="9" style="12"/>
    <col min="4" max="4" width="23" style="12" customWidth="1"/>
    <col min="5" max="5" width="9" style="12"/>
    <col min="6" max="6" width="13.28515625" style="12" customWidth="1"/>
    <col min="7" max="7" width="12.85546875" style="12" customWidth="1"/>
    <col min="8" max="8" width="34.28515625" style="12" customWidth="1"/>
  </cols>
  <sheetData>
    <row r="1" spans="1:8" x14ac:dyDescent="0.25">
      <c r="A1"/>
      <c r="B1"/>
      <c r="C1"/>
      <c r="D1"/>
      <c r="E1"/>
      <c r="F1"/>
      <c r="G1"/>
      <c r="H1"/>
    </row>
    <row r="2" spans="1:8" x14ac:dyDescent="0.25">
      <c r="A2"/>
      <c r="B2"/>
      <c r="C2"/>
      <c r="D2"/>
      <c r="E2"/>
      <c r="F2"/>
      <c r="G2"/>
      <c r="H2"/>
    </row>
    <row r="3" spans="1:8" x14ac:dyDescent="0.25">
      <c r="A3"/>
      <c r="B3"/>
      <c r="C3"/>
      <c r="D3"/>
      <c r="E3"/>
      <c r="F3"/>
      <c r="G3"/>
      <c r="H3"/>
    </row>
    <row r="4" spans="1:8" x14ac:dyDescent="0.25">
      <c r="A4"/>
      <c r="B4"/>
      <c r="C4"/>
      <c r="D4"/>
      <c r="E4"/>
      <c r="F4"/>
      <c r="G4"/>
      <c r="H4"/>
    </row>
    <row r="5" spans="1:8" x14ac:dyDescent="0.25">
      <c r="A5"/>
      <c r="B5"/>
      <c r="C5"/>
      <c r="D5"/>
      <c r="E5"/>
      <c r="F5"/>
      <c r="G5"/>
      <c r="H5"/>
    </row>
    <row r="6" spans="1:8" x14ac:dyDescent="0.25">
      <c r="A6"/>
      <c r="B6"/>
      <c r="C6"/>
      <c r="D6"/>
      <c r="E6"/>
      <c r="F6"/>
      <c r="G6"/>
      <c r="H6"/>
    </row>
    <row r="7" spans="1:8" x14ac:dyDescent="0.25">
      <c r="A7"/>
      <c r="B7"/>
      <c r="C7"/>
      <c r="D7"/>
      <c r="E7"/>
      <c r="F7"/>
      <c r="G7"/>
      <c r="H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925D7-FCA5-48E7-9B35-8C4E196480D7}">
  <sheetPr>
    <pageSetUpPr fitToPage="1"/>
  </sheetPr>
  <dimension ref="A1:K9"/>
  <sheetViews>
    <sheetView tabSelected="1" workbookViewId="0">
      <selection activeCell="E15" sqref="E15"/>
    </sheetView>
  </sheetViews>
  <sheetFormatPr defaultRowHeight="15" x14ac:dyDescent="0.25"/>
  <cols>
    <col min="1" max="1" width="21.42578125" style="109" bestFit="1" customWidth="1"/>
    <col min="2" max="2" width="22.28515625" style="109" customWidth="1"/>
    <col min="3" max="3" width="19.85546875" style="109" customWidth="1"/>
    <col min="4" max="4" width="18.85546875" style="109" customWidth="1"/>
    <col min="5" max="5" width="18.140625" style="109" customWidth="1"/>
    <col min="6" max="6" width="23.140625" style="109" customWidth="1"/>
    <col min="7" max="7" width="22" style="109" customWidth="1"/>
    <col min="8" max="8" width="15.5703125" style="109" customWidth="1"/>
    <col min="9" max="9" width="16.140625" style="109" customWidth="1"/>
    <col min="10" max="16384" width="9.140625" style="109"/>
  </cols>
  <sheetData>
    <row r="1" spans="1:11" ht="28.5" x14ac:dyDescent="0.25">
      <c r="A1" s="110" t="s">
        <v>17</v>
      </c>
      <c r="B1" s="110" t="s">
        <v>48</v>
      </c>
      <c r="C1" s="110" t="s">
        <v>49</v>
      </c>
      <c r="D1" s="110" t="s">
        <v>8</v>
      </c>
      <c r="E1" s="110" t="s">
        <v>50</v>
      </c>
      <c r="F1" s="110" t="s">
        <v>51</v>
      </c>
      <c r="G1" s="110" t="s">
        <v>52</v>
      </c>
      <c r="H1" s="110" t="s">
        <v>11</v>
      </c>
      <c r="I1" s="110" t="s">
        <v>53</v>
      </c>
      <c r="J1" s="113"/>
      <c r="K1" s="113"/>
    </row>
    <row r="2" spans="1:11" x14ac:dyDescent="0.25">
      <c r="A2" s="111" t="s">
        <v>61</v>
      </c>
      <c r="B2" s="110"/>
      <c r="C2" s="110"/>
      <c r="D2" s="110"/>
      <c r="E2" s="110"/>
      <c r="F2" s="110"/>
      <c r="G2" s="110"/>
      <c r="H2" s="110"/>
      <c r="I2" s="110"/>
      <c r="J2" s="113"/>
      <c r="K2" s="113"/>
    </row>
    <row r="3" spans="1:11" x14ac:dyDescent="0.25">
      <c r="A3" s="112" t="s">
        <v>60</v>
      </c>
      <c r="B3" s="110"/>
      <c r="C3" s="110"/>
      <c r="D3" s="110"/>
      <c r="E3" s="110"/>
      <c r="F3" s="110"/>
      <c r="G3" s="110"/>
      <c r="H3" s="110"/>
      <c r="I3" s="110"/>
      <c r="J3" s="113"/>
      <c r="K3" s="113"/>
    </row>
    <row r="4" spans="1:11" x14ac:dyDescent="0.25">
      <c r="A4" s="114" t="s">
        <v>244</v>
      </c>
      <c r="B4" s="115">
        <v>371</v>
      </c>
      <c r="C4" s="115">
        <v>269</v>
      </c>
      <c r="D4" s="115">
        <f>'NIRL Summary'!H35</f>
        <v>0</v>
      </c>
      <c r="E4" s="116">
        <f>D4/C4</f>
        <v>0</v>
      </c>
      <c r="F4" s="115">
        <v>49</v>
      </c>
      <c r="G4" s="115">
        <v>40</v>
      </c>
      <c r="H4" s="115">
        <f>'NIRL Summary'!K35</f>
        <v>0</v>
      </c>
      <c r="I4" s="116">
        <f>H4/G4</f>
        <v>0</v>
      </c>
      <c r="J4" s="113"/>
      <c r="K4" s="113"/>
    </row>
    <row r="5" spans="1:11" x14ac:dyDescent="0.25">
      <c r="A5" s="111" t="s">
        <v>62</v>
      </c>
      <c r="B5" s="117">
        <f>SUM(B4)</f>
        <v>371</v>
      </c>
      <c r="C5" s="117">
        <f t="shared" ref="C5:I5" si="0">SUM(C4)</f>
        <v>269</v>
      </c>
      <c r="D5" s="117">
        <f t="shared" si="0"/>
        <v>0</v>
      </c>
      <c r="E5" s="118">
        <f>D5/C5</f>
        <v>0</v>
      </c>
      <c r="F5" s="117">
        <f t="shared" si="0"/>
        <v>49</v>
      </c>
      <c r="G5" s="117">
        <f t="shared" si="0"/>
        <v>40</v>
      </c>
      <c r="H5" s="117">
        <f t="shared" si="0"/>
        <v>0</v>
      </c>
      <c r="I5" s="118">
        <f>H5/G5</f>
        <v>0</v>
      </c>
      <c r="J5" s="113"/>
      <c r="K5" s="113"/>
    </row>
    <row r="6" spans="1:11" ht="30" x14ac:dyDescent="0.25">
      <c r="A6" s="113"/>
      <c r="B6" s="119" t="s">
        <v>56</v>
      </c>
      <c r="C6" s="119" t="s">
        <v>56</v>
      </c>
      <c r="D6" s="120" t="s">
        <v>57</v>
      </c>
      <c r="E6" s="120" t="s">
        <v>58</v>
      </c>
      <c r="F6" s="119" t="s">
        <v>56</v>
      </c>
      <c r="G6" s="119" t="s">
        <v>56</v>
      </c>
      <c r="H6" s="120" t="s">
        <v>57</v>
      </c>
      <c r="I6" s="120" t="s">
        <v>58</v>
      </c>
      <c r="J6" s="113"/>
      <c r="K6" s="113"/>
    </row>
    <row r="7" spans="1:11" x14ac:dyDescent="0.25">
      <c r="A7" s="113"/>
      <c r="B7" s="113"/>
      <c r="C7" s="121"/>
      <c r="D7" s="121"/>
      <c r="E7" s="122"/>
      <c r="F7" s="121"/>
      <c r="G7" s="121"/>
      <c r="H7" s="121"/>
      <c r="I7" s="122"/>
      <c r="J7" s="113"/>
      <c r="K7" s="113"/>
    </row>
    <row r="8" spans="1:11" x14ac:dyDescent="0.25">
      <c r="A8" s="113"/>
      <c r="B8" s="113"/>
      <c r="C8" s="121"/>
      <c r="D8" s="121"/>
      <c r="E8" s="122"/>
      <c r="F8" s="121"/>
      <c r="G8" s="121"/>
      <c r="H8" s="121"/>
      <c r="I8" s="122"/>
      <c r="J8" s="113"/>
      <c r="K8" s="113"/>
    </row>
    <row r="9" spans="1:11" x14ac:dyDescent="0.25">
      <c r="A9" s="113"/>
      <c r="B9" s="113"/>
      <c r="C9" s="113"/>
      <c r="D9" s="113"/>
      <c r="E9" s="113"/>
      <c r="F9" s="113"/>
      <c r="G9" s="113"/>
      <c r="H9" s="113"/>
      <c r="I9" s="113"/>
      <c r="J9" s="113"/>
      <c r="K9" s="113"/>
    </row>
  </sheetData>
  <pageMargins left="0.7" right="0.7" top="0.75" bottom="0.75" header="0.3" footer="0.3"/>
  <pageSetup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12CDE-C2DC-4AC3-821A-BA693135AC87}">
  <dimension ref="A1:BI39"/>
  <sheetViews>
    <sheetView topLeftCell="F1" zoomScale="90" zoomScaleNormal="90" workbookViewId="0">
      <pane ySplit="1" topLeftCell="A2" activePane="bottomLeft" state="frozen"/>
      <selection pane="bottomLeft" activeCell="O1" sqref="O1:Q4"/>
    </sheetView>
  </sheetViews>
  <sheetFormatPr defaultColWidth="9.140625" defaultRowHeight="12.75" x14ac:dyDescent="0.25"/>
  <cols>
    <col min="1" max="1" width="9.140625" style="56"/>
    <col min="2" max="2" width="32.140625" style="57" customWidth="1"/>
    <col min="3" max="3" width="34.28515625" style="57" customWidth="1"/>
    <col min="4" max="4" width="38.42578125" style="57" customWidth="1"/>
    <col min="5" max="5" width="12.140625" style="58" bestFit="1" customWidth="1"/>
    <col min="6" max="10" width="12.140625" style="57" bestFit="1" customWidth="1"/>
    <col min="11" max="11" width="12.140625" style="57" customWidth="1"/>
    <col min="12" max="12" width="37.7109375" style="57" customWidth="1"/>
    <col min="13" max="14" width="9.140625" style="57"/>
    <col min="15" max="15" width="13.28515625" style="62" bestFit="1" customWidth="1"/>
    <col min="16" max="16" width="23.28515625" style="62" bestFit="1" customWidth="1"/>
    <col min="17" max="17" width="23" style="62" bestFit="1" customWidth="1"/>
    <col min="18" max="16384" width="9.140625" style="62"/>
  </cols>
  <sheetData>
    <row r="1" spans="1:61" s="32" customFormat="1" ht="45" x14ac:dyDescent="0.25">
      <c r="A1" s="72" t="s">
        <v>4</v>
      </c>
      <c r="B1" s="72" t="s">
        <v>0</v>
      </c>
      <c r="C1" s="72" t="s">
        <v>1</v>
      </c>
      <c r="D1" s="73" t="s">
        <v>64</v>
      </c>
      <c r="E1" s="74" t="s">
        <v>5</v>
      </c>
      <c r="F1" s="75" t="s">
        <v>6</v>
      </c>
      <c r="G1" s="76" t="s">
        <v>7</v>
      </c>
      <c r="H1" s="77" t="s">
        <v>8</v>
      </c>
      <c r="I1" s="75" t="s">
        <v>9</v>
      </c>
      <c r="J1" s="76" t="s">
        <v>10</v>
      </c>
      <c r="K1" s="75" t="s">
        <v>11</v>
      </c>
      <c r="L1" s="72" t="s">
        <v>16</v>
      </c>
      <c r="M1" s="31"/>
      <c r="N1" s="31"/>
      <c r="O1"/>
      <c r="P1"/>
      <c r="Q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</row>
    <row r="2" spans="1:61" s="32" customFormat="1" ht="15" x14ac:dyDescent="0.25">
      <c r="A2" s="33"/>
      <c r="B2" s="34"/>
      <c r="C2" s="34"/>
      <c r="D2" s="34"/>
      <c r="E2" s="35"/>
      <c r="F2" s="37"/>
      <c r="G2" s="36"/>
      <c r="H2" s="37"/>
      <c r="I2" s="37"/>
      <c r="J2" s="36"/>
      <c r="K2" s="37"/>
      <c r="L2" s="33"/>
      <c r="M2" s="38"/>
      <c r="N2" s="38"/>
      <c r="O2"/>
      <c r="P2"/>
      <c r="Q2"/>
      <c r="R2" s="38"/>
      <c r="S2" s="38"/>
      <c r="T2" s="38"/>
      <c r="U2" s="38"/>
      <c r="V2" s="38"/>
      <c r="W2" s="38"/>
      <c r="X2" s="38" t="s">
        <v>2</v>
      </c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</row>
    <row r="3" spans="1:61" s="32" customFormat="1" ht="15" x14ac:dyDescent="0.25">
      <c r="A3" s="33"/>
      <c r="B3" s="34"/>
      <c r="C3" s="34"/>
      <c r="D3" s="34"/>
      <c r="E3" s="35"/>
      <c r="F3" s="37"/>
      <c r="G3" s="36"/>
      <c r="H3" s="37"/>
      <c r="I3" s="37"/>
      <c r="J3" s="36"/>
      <c r="K3" s="37"/>
      <c r="L3" s="33"/>
      <c r="M3" s="38"/>
      <c r="N3" s="38"/>
      <c r="O3"/>
      <c r="P3"/>
      <c r="Q3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</row>
    <row r="4" spans="1:61" s="32" customFormat="1" ht="15" x14ac:dyDescent="0.25">
      <c r="A4" s="33"/>
      <c r="B4" s="34"/>
      <c r="C4" s="34"/>
      <c r="D4" s="34"/>
      <c r="E4" s="35"/>
      <c r="F4" s="37"/>
      <c r="G4" s="36"/>
      <c r="H4" s="37"/>
      <c r="I4" s="37"/>
      <c r="J4" s="36"/>
      <c r="K4" s="37"/>
      <c r="L4" s="33"/>
      <c r="M4" s="38"/>
      <c r="N4" s="38"/>
      <c r="O4"/>
      <c r="P4"/>
      <c r="Q4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</row>
    <row r="5" spans="1:61" s="32" customFormat="1" ht="15" x14ac:dyDescent="0.25">
      <c r="A5" s="33"/>
      <c r="B5" s="34"/>
      <c r="C5" s="34"/>
      <c r="D5" s="34"/>
      <c r="E5" s="35"/>
      <c r="F5" s="37"/>
      <c r="G5" s="36"/>
      <c r="H5" s="37"/>
      <c r="I5" s="37"/>
      <c r="J5" s="36"/>
      <c r="K5" s="37"/>
      <c r="L5" s="33"/>
      <c r="M5" s="38"/>
      <c r="N5" s="38"/>
      <c r="O5"/>
      <c r="P5"/>
      <c r="Q5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</row>
    <row r="6" spans="1:61" s="32" customFormat="1" ht="15" x14ac:dyDescent="0.25">
      <c r="A6" s="33"/>
      <c r="B6" s="34"/>
      <c r="C6" s="34"/>
      <c r="D6" s="34"/>
      <c r="E6" s="40"/>
      <c r="F6" s="37"/>
      <c r="G6" s="36"/>
      <c r="H6" s="37"/>
      <c r="I6" s="37"/>
      <c r="J6" s="36"/>
      <c r="K6" s="37"/>
      <c r="L6" s="33"/>
      <c r="M6" s="38"/>
      <c r="N6" s="38"/>
      <c r="O6"/>
      <c r="P6"/>
      <c r="Q6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</row>
    <row r="7" spans="1:61" s="32" customFormat="1" ht="15" x14ac:dyDescent="0.25">
      <c r="A7" s="33"/>
      <c r="B7" s="34"/>
      <c r="C7" s="34"/>
      <c r="D7" s="34"/>
      <c r="E7" s="40"/>
      <c r="F7" s="37"/>
      <c r="G7" s="36"/>
      <c r="H7" s="37"/>
      <c r="I7" s="37"/>
      <c r="J7" s="36"/>
      <c r="K7" s="37"/>
      <c r="L7" s="33"/>
      <c r="M7" s="38"/>
      <c r="N7" s="38"/>
      <c r="O7"/>
      <c r="P7"/>
      <c r="Q7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</row>
    <row r="8" spans="1:61" s="32" customFormat="1" ht="15" x14ac:dyDescent="0.25">
      <c r="A8" s="33"/>
      <c r="B8" s="34"/>
      <c r="C8" s="34"/>
      <c r="D8" s="34"/>
      <c r="E8" s="35"/>
      <c r="F8" s="37"/>
      <c r="G8" s="36"/>
      <c r="H8" s="37"/>
      <c r="I8" s="37"/>
      <c r="J8" s="36"/>
      <c r="K8" s="37"/>
      <c r="L8" s="33"/>
      <c r="M8" s="38" t="s">
        <v>2</v>
      </c>
      <c r="N8" s="38"/>
      <c r="O8"/>
      <c r="P8"/>
      <c r="Q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</row>
    <row r="9" spans="1:61" s="32" customFormat="1" ht="15" x14ac:dyDescent="0.25">
      <c r="A9" s="33"/>
      <c r="B9" s="34"/>
      <c r="C9" s="34"/>
      <c r="D9" s="34"/>
      <c r="E9" s="40"/>
      <c r="F9" s="37"/>
      <c r="G9" s="36"/>
      <c r="H9" s="37"/>
      <c r="I9" s="37"/>
      <c r="J9" s="36"/>
      <c r="K9" s="37"/>
      <c r="L9" s="33"/>
      <c r="M9" s="38"/>
      <c r="N9" s="38"/>
      <c r="O9"/>
      <c r="P9"/>
      <c r="Q9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</row>
    <row r="10" spans="1:61" s="47" customFormat="1" ht="15" x14ac:dyDescent="0.25">
      <c r="A10" s="33"/>
      <c r="B10" s="34"/>
      <c r="C10" s="34"/>
      <c r="D10" s="34"/>
      <c r="E10" s="41"/>
      <c r="F10" s="41"/>
      <c r="G10" s="42"/>
      <c r="H10" s="41"/>
      <c r="I10" s="41"/>
      <c r="J10" s="43"/>
      <c r="K10" s="43"/>
      <c r="L10" s="44"/>
      <c r="M10" s="45"/>
      <c r="N10" s="45"/>
      <c r="O10"/>
      <c r="P10"/>
      <c r="Q10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6"/>
    </row>
    <row r="11" spans="1:61" s="32" customFormat="1" ht="15" x14ac:dyDescent="0.25">
      <c r="A11" s="33"/>
      <c r="B11" s="34"/>
      <c r="C11" s="34"/>
      <c r="D11" s="34"/>
      <c r="E11" s="41"/>
      <c r="F11" s="41"/>
      <c r="G11" s="42"/>
      <c r="H11" s="37"/>
      <c r="I11" s="41"/>
      <c r="J11" s="42"/>
      <c r="K11" s="37"/>
      <c r="L11" s="46"/>
      <c r="M11" s="49"/>
      <c r="N11" s="49"/>
      <c r="O11"/>
      <c r="P11"/>
      <c r="Q11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8"/>
      <c r="BG11" s="48"/>
      <c r="BH11" s="48"/>
      <c r="BI11" s="48"/>
    </row>
    <row r="12" spans="1:61" s="32" customFormat="1" ht="15" x14ac:dyDescent="0.25">
      <c r="A12" s="33"/>
      <c r="B12" s="34"/>
      <c r="C12" s="34"/>
      <c r="D12" s="34"/>
      <c r="E12" s="41"/>
      <c r="F12" s="41"/>
      <c r="G12" s="42"/>
      <c r="H12" s="37"/>
      <c r="I12" s="41"/>
      <c r="J12" s="42"/>
      <c r="K12" s="37"/>
      <c r="L12" s="46"/>
      <c r="M12" s="49"/>
      <c r="N12" s="49"/>
      <c r="O12"/>
      <c r="P12"/>
      <c r="Q12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8"/>
      <c r="BG12" s="48"/>
      <c r="BH12" s="48"/>
      <c r="BI12" s="48"/>
    </row>
    <row r="13" spans="1:61" s="32" customFormat="1" ht="15" x14ac:dyDescent="0.25">
      <c r="A13" s="33"/>
      <c r="B13" s="34"/>
      <c r="C13" s="34"/>
      <c r="D13" s="34"/>
      <c r="E13" s="41"/>
      <c r="F13" s="41"/>
      <c r="G13" s="42"/>
      <c r="H13" s="37"/>
      <c r="I13" s="41"/>
      <c r="J13" s="42"/>
      <c r="K13" s="37"/>
      <c r="L13" s="46"/>
      <c r="M13" s="49"/>
      <c r="N13" s="49"/>
      <c r="O13"/>
      <c r="P13"/>
      <c r="Q13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8"/>
      <c r="BG13" s="48"/>
      <c r="BH13" s="48"/>
      <c r="BI13" s="48"/>
    </row>
    <row r="14" spans="1:61" s="32" customFormat="1" ht="15" x14ac:dyDescent="0.25">
      <c r="A14" s="33"/>
      <c r="B14" s="34"/>
      <c r="C14" s="34"/>
      <c r="D14" s="34"/>
      <c r="E14" s="41"/>
      <c r="F14" s="37"/>
      <c r="G14" s="36"/>
      <c r="H14" s="37"/>
      <c r="I14" s="37"/>
      <c r="J14" s="36"/>
      <c r="K14" s="37"/>
      <c r="L14" s="46"/>
      <c r="M14" s="49"/>
      <c r="N14" s="49"/>
      <c r="O14"/>
      <c r="P14"/>
      <c r="Q14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8"/>
      <c r="BG14" s="48"/>
      <c r="BH14" s="48"/>
      <c r="BI14" s="48"/>
    </row>
    <row r="15" spans="1:61" s="47" customFormat="1" ht="15" x14ac:dyDescent="0.25">
      <c r="A15" s="33"/>
      <c r="B15" s="34"/>
      <c r="C15" s="34"/>
      <c r="D15" s="34"/>
      <c r="E15" s="42"/>
      <c r="F15" s="41"/>
      <c r="G15" s="36"/>
      <c r="H15" s="37"/>
      <c r="I15" s="41"/>
      <c r="J15" s="36"/>
      <c r="K15" s="37"/>
      <c r="L15" s="44"/>
      <c r="M15" s="50"/>
      <c r="N15" s="50"/>
      <c r="O15"/>
      <c r="P15"/>
      <c r="Q15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</row>
    <row r="16" spans="1:61" s="32" customFormat="1" ht="15" x14ac:dyDescent="0.25">
      <c r="A16" s="33"/>
      <c r="B16" s="34"/>
      <c r="C16" s="34"/>
      <c r="D16" s="34"/>
      <c r="E16" s="40"/>
      <c r="F16" s="41"/>
      <c r="G16" s="36"/>
      <c r="H16" s="37"/>
      <c r="I16" s="41"/>
      <c r="J16" s="36"/>
      <c r="K16" s="37"/>
      <c r="L16" s="44"/>
      <c r="M16" s="49"/>
      <c r="N16" s="49"/>
      <c r="O16"/>
      <c r="P16"/>
      <c r="Q16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</row>
    <row r="17" spans="1:57" s="32" customFormat="1" ht="15" x14ac:dyDescent="0.25">
      <c r="A17" s="33"/>
      <c r="B17" s="34"/>
      <c r="C17" s="34"/>
      <c r="D17" s="34"/>
      <c r="E17" s="40"/>
      <c r="F17" s="41"/>
      <c r="G17" s="36"/>
      <c r="H17" s="37"/>
      <c r="I17" s="41"/>
      <c r="J17" s="36"/>
      <c r="K17" s="37"/>
      <c r="L17" s="44"/>
      <c r="M17" s="49"/>
      <c r="N17" s="49"/>
      <c r="O17"/>
      <c r="P17"/>
      <c r="Q17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</row>
    <row r="18" spans="1:57" s="32" customFormat="1" ht="15" x14ac:dyDescent="0.25">
      <c r="A18" s="33"/>
      <c r="B18" s="34"/>
      <c r="C18" s="34"/>
      <c r="D18" s="34"/>
      <c r="E18" s="40"/>
      <c r="F18" s="41"/>
      <c r="G18" s="36"/>
      <c r="H18" s="37"/>
      <c r="I18" s="41"/>
      <c r="J18" s="36"/>
      <c r="K18" s="37"/>
      <c r="L18" s="44"/>
      <c r="M18" s="49"/>
      <c r="N18" s="49"/>
      <c r="O18"/>
      <c r="P18"/>
      <c r="Q18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</row>
    <row r="19" spans="1:57" s="32" customFormat="1" ht="15" x14ac:dyDescent="0.25">
      <c r="A19" s="33"/>
      <c r="B19" s="34"/>
      <c r="C19" s="34"/>
      <c r="D19" s="34"/>
      <c r="E19" s="40"/>
      <c r="F19" s="41"/>
      <c r="G19" s="36"/>
      <c r="H19" s="37"/>
      <c r="I19" s="41"/>
      <c r="J19" s="36"/>
      <c r="K19" s="37"/>
      <c r="L19" s="44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</row>
    <row r="20" spans="1:57" s="32" customFormat="1" ht="15" x14ac:dyDescent="0.25">
      <c r="A20" s="33"/>
      <c r="B20" s="34"/>
      <c r="C20" s="34"/>
      <c r="D20" s="34"/>
      <c r="E20" s="40"/>
      <c r="F20" s="41"/>
      <c r="G20" s="36"/>
      <c r="H20" s="37"/>
      <c r="I20" s="41"/>
      <c r="J20" s="36"/>
      <c r="K20" s="37"/>
      <c r="L20" s="44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</row>
    <row r="21" spans="1:57" s="32" customFormat="1" ht="15" x14ac:dyDescent="0.25">
      <c r="A21" s="33"/>
      <c r="B21" s="34"/>
      <c r="C21" s="34"/>
      <c r="D21" s="34"/>
      <c r="E21" s="40"/>
      <c r="F21" s="41"/>
      <c r="G21" s="36"/>
      <c r="H21" s="37"/>
      <c r="I21" s="41"/>
      <c r="J21" s="36"/>
      <c r="K21" s="37"/>
      <c r="L21" s="44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</row>
    <row r="22" spans="1:57" s="32" customFormat="1" ht="15" x14ac:dyDescent="0.25">
      <c r="A22" s="33"/>
      <c r="B22" s="34"/>
      <c r="C22" s="34"/>
      <c r="D22" s="34"/>
      <c r="E22" s="40"/>
      <c r="F22" s="41"/>
      <c r="G22" s="36"/>
      <c r="H22" s="37"/>
      <c r="I22" s="41"/>
      <c r="J22" s="36"/>
      <c r="K22" s="37"/>
      <c r="L22" s="44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</row>
    <row r="23" spans="1:57" s="32" customFormat="1" ht="15" x14ac:dyDescent="0.25">
      <c r="A23" s="33"/>
      <c r="B23" s="34"/>
      <c r="C23" s="34"/>
      <c r="D23" s="34"/>
      <c r="E23" s="40"/>
      <c r="F23" s="41"/>
      <c r="G23" s="36"/>
      <c r="H23" s="37"/>
      <c r="I23" s="41"/>
      <c r="J23" s="36"/>
      <c r="K23" s="37"/>
      <c r="L23" s="44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</row>
    <row r="24" spans="1:57" s="32" customFormat="1" ht="15" x14ac:dyDescent="0.25">
      <c r="A24" s="33"/>
      <c r="B24" s="34"/>
      <c r="C24" s="34"/>
      <c r="D24" s="34"/>
      <c r="E24" s="41"/>
      <c r="F24" s="41"/>
      <c r="G24" s="42"/>
      <c r="H24" s="42"/>
      <c r="I24" s="41"/>
      <c r="J24" s="42"/>
      <c r="K24" s="42"/>
      <c r="L24" s="51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</row>
    <row r="25" spans="1:57" s="32" customFormat="1" ht="15" x14ac:dyDescent="0.25">
      <c r="A25" s="33"/>
      <c r="B25" s="34"/>
      <c r="C25" s="34"/>
      <c r="D25" s="34"/>
      <c r="E25" s="41"/>
      <c r="F25" s="41"/>
      <c r="G25" s="42"/>
      <c r="H25" s="42"/>
      <c r="I25" s="41"/>
      <c r="J25" s="42"/>
      <c r="K25" s="42"/>
      <c r="L25" s="51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</row>
    <row r="26" spans="1:57" s="32" customFormat="1" ht="15" x14ac:dyDescent="0.25">
      <c r="A26" s="33"/>
      <c r="B26" s="34"/>
      <c r="C26" s="34"/>
      <c r="D26" s="34"/>
      <c r="E26" s="41"/>
      <c r="F26" s="41"/>
      <c r="G26" s="52"/>
      <c r="H26" s="37"/>
      <c r="I26" s="41"/>
      <c r="J26" s="43"/>
      <c r="K26" s="37"/>
      <c r="L26" s="34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</row>
    <row r="27" spans="1:57" s="32" customFormat="1" ht="15" x14ac:dyDescent="0.25">
      <c r="A27" s="33"/>
      <c r="B27" s="34"/>
      <c r="C27" s="34"/>
      <c r="D27" s="34"/>
      <c r="E27" s="41"/>
      <c r="F27" s="41"/>
      <c r="G27" s="52"/>
      <c r="H27" s="37"/>
      <c r="I27" s="41"/>
      <c r="J27" s="43"/>
      <c r="K27" s="37"/>
      <c r="L27" s="34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</row>
    <row r="28" spans="1:57" s="32" customFormat="1" ht="15" x14ac:dyDescent="0.25">
      <c r="A28" s="33"/>
      <c r="B28" s="34"/>
      <c r="C28" s="34"/>
      <c r="D28" s="34"/>
      <c r="E28" s="41"/>
      <c r="F28" s="41"/>
      <c r="G28" s="52"/>
      <c r="H28" s="37"/>
      <c r="I28" s="41"/>
      <c r="J28" s="43"/>
      <c r="K28" s="37"/>
      <c r="L28" s="34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</row>
    <row r="29" spans="1:57" s="32" customFormat="1" ht="15" x14ac:dyDescent="0.25">
      <c r="A29" s="33"/>
      <c r="B29" s="34"/>
      <c r="C29" s="34"/>
      <c r="D29" s="34"/>
      <c r="E29" s="41"/>
      <c r="F29" s="41"/>
      <c r="G29" s="52"/>
      <c r="H29" s="37"/>
      <c r="I29" s="41"/>
      <c r="J29" s="43"/>
      <c r="K29" s="37"/>
      <c r="L29" s="34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</row>
    <row r="30" spans="1:57" s="32" customFormat="1" ht="15" x14ac:dyDescent="0.25">
      <c r="A30" s="33"/>
      <c r="B30" s="34"/>
      <c r="C30" s="34"/>
      <c r="D30" s="34"/>
      <c r="E30" s="41"/>
      <c r="F30" s="41"/>
      <c r="G30" s="52"/>
      <c r="H30" s="37"/>
      <c r="I30" s="41"/>
      <c r="J30" s="43"/>
      <c r="K30" s="37"/>
      <c r="L30" s="34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</row>
    <row r="31" spans="1:57" s="32" customFormat="1" ht="15" x14ac:dyDescent="0.25">
      <c r="A31" s="33"/>
      <c r="B31" s="34"/>
      <c r="C31" s="34"/>
      <c r="D31" s="34"/>
      <c r="E31" s="41"/>
      <c r="F31" s="41"/>
      <c r="G31" s="42"/>
      <c r="H31" s="42"/>
      <c r="I31" s="41"/>
      <c r="J31" s="42"/>
      <c r="K31" s="42"/>
      <c r="L31" s="51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</row>
    <row r="32" spans="1:57" s="32" customFormat="1" ht="15" x14ac:dyDescent="0.25">
      <c r="A32" s="53"/>
      <c r="B32" s="54"/>
      <c r="C32" s="34"/>
      <c r="D32" s="34"/>
      <c r="E32" s="35"/>
      <c r="F32" s="79"/>
      <c r="G32" s="79"/>
      <c r="H32" s="79"/>
      <c r="I32" s="79"/>
      <c r="J32" s="79"/>
      <c r="K32" s="79"/>
      <c r="L32" s="65"/>
    </row>
    <row r="33" spans="1:12" s="32" customFormat="1" ht="15" x14ac:dyDescent="0.25">
      <c r="A33" s="53"/>
      <c r="B33" s="54"/>
      <c r="C33" s="34"/>
      <c r="D33" s="34"/>
      <c r="E33" s="53"/>
      <c r="F33" s="35"/>
      <c r="G33" s="64"/>
      <c r="H33" s="37"/>
      <c r="I33" s="35"/>
      <c r="J33" s="64"/>
      <c r="K33" s="37"/>
      <c r="L33" s="65"/>
    </row>
    <row r="34" spans="1:12" s="32" customFormat="1" ht="15" x14ac:dyDescent="0.25">
      <c r="A34" s="53"/>
      <c r="B34" s="55"/>
      <c r="C34" s="34"/>
      <c r="D34" s="34"/>
      <c r="E34" s="41"/>
      <c r="F34" s="41"/>
      <c r="G34" s="42"/>
      <c r="H34" s="42"/>
      <c r="I34" s="41"/>
      <c r="J34" s="42"/>
      <c r="K34" s="42"/>
      <c r="L34" s="51"/>
    </row>
    <row r="35" spans="1:12" x14ac:dyDescent="0.25">
      <c r="G35" s="59" t="s">
        <v>43</v>
      </c>
      <c r="H35" s="60">
        <f>SUM(H2:H34)</f>
        <v>0</v>
      </c>
      <c r="I35" s="61"/>
      <c r="J35" s="61"/>
      <c r="K35" s="60">
        <f>SUM(K2:K34)</f>
        <v>0</v>
      </c>
    </row>
    <row r="38" spans="1:12" x14ac:dyDescent="0.25">
      <c r="A38" s="71" t="s">
        <v>63</v>
      </c>
    </row>
    <row r="39" spans="1:12" x14ac:dyDescent="0.25">
      <c r="A39" s="71" t="s">
        <v>70</v>
      </c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A0DCB32-19EB-46B9-9F51-D08E9DFCFD31}">
          <x14:formula1>
            <xm:f>Notes!$A$19:$A$32</xm:f>
          </x14:formula1>
          <xm:sqref>D2:D34</xm:sqref>
        </x14:dataValidation>
        <x14:dataValidation type="list" allowBlank="1" showInputMessage="1" showErrorMessage="1" xr:uid="{92067776-BCD5-406F-8E39-359D889C1499}">
          <x14:formula1>
            <xm:f>Notes!$B$19:$B$105</xm:f>
          </x14:formula1>
          <xm:sqref>C15:C34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96B1F-F948-4584-9143-DADD6AB30C3B}">
  <dimension ref="A1:Q63"/>
  <sheetViews>
    <sheetView workbookViewId="0">
      <selection activeCell="C32" sqref="C32"/>
    </sheetView>
  </sheetViews>
  <sheetFormatPr defaultRowHeight="15" x14ac:dyDescent="0.25"/>
  <cols>
    <col min="1" max="1" width="9.140625" style="9"/>
    <col min="2" max="2" width="8.42578125" style="1" customWidth="1"/>
    <col min="3" max="3" width="39.42578125" style="9" bestFit="1" customWidth="1"/>
    <col min="4" max="5" width="12.7109375" style="9" customWidth="1"/>
    <col min="6" max="6" width="14.140625" style="9" bestFit="1" customWidth="1"/>
    <col min="7" max="8" width="9.85546875" style="9" customWidth="1"/>
    <col min="9" max="9" width="11.5703125" style="9" bestFit="1" customWidth="1"/>
    <col min="10" max="10" width="10.5703125" style="9" bestFit="1" customWidth="1"/>
    <col min="11" max="14" width="10.5703125" style="9" customWidth="1"/>
    <col min="15" max="15" width="50.85546875" style="9" bestFit="1" customWidth="1"/>
    <col min="16" max="16" width="4.42578125" style="9" customWidth="1"/>
    <col min="17" max="16384" width="9.140625" style="9"/>
  </cols>
  <sheetData>
    <row r="1" spans="1:17" ht="45" x14ac:dyDescent="0.25">
      <c r="A1" s="16" t="s">
        <v>164</v>
      </c>
      <c r="B1" s="16" t="s">
        <v>18</v>
      </c>
      <c r="C1" s="17" t="s">
        <v>19</v>
      </c>
      <c r="D1" s="16" t="s">
        <v>165</v>
      </c>
      <c r="E1" s="16" t="s">
        <v>166</v>
      </c>
      <c r="F1" s="16" t="s">
        <v>27</v>
      </c>
      <c r="G1" s="16" t="s">
        <v>167</v>
      </c>
      <c r="H1" s="16" t="s">
        <v>168</v>
      </c>
      <c r="I1" s="16" t="s">
        <v>169</v>
      </c>
      <c r="J1" s="16" t="s">
        <v>170</v>
      </c>
      <c r="K1" s="16" t="s">
        <v>171</v>
      </c>
      <c r="L1" s="16" t="s">
        <v>172</v>
      </c>
      <c r="M1" s="16" t="s">
        <v>173</v>
      </c>
      <c r="N1" s="16" t="s">
        <v>174</v>
      </c>
      <c r="O1" s="17" t="s">
        <v>30</v>
      </c>
      <c r="Q1" s="18" t="s">
        <v>31</v>
      </c>
    </row>
    <row r="2" spans="1:17" ht="15.75" x14ac:dyDescent="0.25">
      <c r="A2" s="80"/>
      <c r="B2" s="80"/>
      <c r="C2" s="80"/>
      <c r="D2" s="14"/>
      <c r="E2" s="14"/>
      <c r="F2" s="14"/>
      <c r="G2" s="14" t="e">
        <f>(D2/F2)*365</f>
        <v>#DIV/0!</v>
      </c>
      <c r="H2" s="14" t="e">
        <f>(E2/F2)*365</f>
        <v>#DIV/0!</v>
      </c>
      <c r="I2" s="15" t="e">
        <f t="shared" ref="I2:I29" si="0">(ROUND((43.75*G2)/(4.38+G2),1))/100</f>
        <v>#DIV/0!</v>
      </c>
      <c r="J2" s="15" t="e">
        <f t="shared" ref="J2:J29" si="1">(ROUND(44.53+6.146*LN(G2)+0.145*(LN(G2)^2),1))/100</f>
        <v>#DIV/0!</v>
      </c>
      <c r="K2" s="15" t="e">
        <f>(ROUND((43.75*H2)/(4.38+H2),1))/100</f>
        <v>#DIV/0!</v>
      </c>
      <c r="L2" s="15" t="e">
        <f>(ROUND(44.53+6.146*LN(H2)+0.145*(LN(H2)^2),1))/100</f>
        <v>#DIV/0!</v>
      </c>
      <c r="M2" s="15" t="e">
        <f>I2-K2</f>
        <v>#DIV/0!</v>
      </c>
      <c r="N2" s="15" t="e">
        <f>J2-L2</f>
        <v>#DIV/0!</v>
      </c>
      <c r="O2" s="10"/>
      <c r="Q2" s="18" t="s">
        <v>28</v>
      </c>
    </row>
    <row r="3" spans="1:17" ht="18.75" x14ac:dyDescent="0.25">
      <c r="A3" s="80"/>
      <c r="B3" s="80"/>
      <c r="C3" s="80"/>
      <c r="D3" s="14"/>
      <c r="E3" s="14"/>
      <c r="F3" s="14"/>
      <c r="G3" s="14" t="e">
        <f>(D3/F3)*365</f>
        <v>#DIV/0!</v>
      </c>
      <c r="H3" s="14" t="e">
        <f t="shared" ref="H3:H29" si="2">(E3/F3)*365</f>
        <v>#DIV/0!</v>
      </c>
      <c r="I3" s="15" t="e">
        <f t="shared" si="0"/>
        <v>#DIV/0!</v>
      </c>
      <c r="J3" s="15" t="e">
        <f t="shared" si="1"/>
        <v>#DIV/0!</v>
      </c>
      <c r="K3" s="15" t="e">
        <f t="shared" ref="K3:K29" si="3">(ROUND((43.75*H3)/(4.38+H3),1))/100</f>
        <v>#DIV/0!</v>
      </c>
      <c r="L3" s="15" t="e">
        <f t="shared" ref="L3:L29" si="4">(ROUND(44.53+6.146*LN(H3)+0.145*(LN(H3)^2),1))/100</f>
        <v>#DIV/0!</v>
      </c>
      <c r="M3" s="15" t="e">
        <f t="shared" ref="M3:N29" si="5">I3-K3</f>
        <v>#DIV/0!</v>
      </c>
      <c r="N3" s="15" t="e">
        <f t="shared" si="5"/>
        <v>#DIV/0!</v>
      </c>
      <c r="O3" s="10"/>
      <c r="Q3" s="18" t="s">
        <v>24</v>
      </c>
    </row>
    <row r="4" spans="1:17" ht="15.75" x14ac:dyDescent="0.25">
      <c r="A4" s="80"/>
      <c r="B4" s="80"/>
      <c r="C4" s="80"/>
      <c r="D4" s="14"/>
      <c r="E4" s="14"/>
      <c r="F4" s="14"/>
      <c r="G4" s="14" t="e">
        <f>(D4/F4)*365</f>
        <v>#DIV/0!</v>
      </c>
      <c r="H4" s="14" t="e">
        <f t="shared" si="2"/>
        <v>#DIV/0!</v>
      </c>
      <c r="I4" s="15" t="e">
        <f t="shared" si="0"/>
        <v>#DIV/0!</v>
      </c>
      <c r="J4" s="15" t="e">
        <f t="shared" si="1"/>
        <v>#DIV/0!</v>
      </c>
      <c r="K4" s="15" t="e">
        <f t="shared" si="3"/>
        <v>#DIV/0!</v>
      </c>
      <c r="L4" s="15" t="e">
        <f t="shared" si="4"/>
        <v>#DIV/0!</v>
      </c>
      <c r="M4" s="15" t="e">
        <f t="shared" si="5"/>
        <v>#DIV/0!</v>
      </c>
      <c r="N4" s="15" t="e">
        <f t="shared" si="5"/>
        <v>#DIV/0!</v>
      </c>
      <c r="O4" s="10"/>
      <c r="Q4" s="18" t="s">
        <v>21</v>
      </c>
    </row>
    <row r="5" spans="1:17" ht="15.75" x14ac:dyDescent="0.25">
      <c r="A5" s="80"/>
      <c r="B5" s="80"/>
      <c r="C5" s="80"/>
      <c r="D5" s="14"/>
      <c r="E5" s="14"/>
      <c r="F5" s="14"/>
      <c r="G5" s="14" t="e">
        <f>(D5/F5)*365</f>
        <v>#DIV/0!</v>
      </c>
      <c r="H5" s="14" t="e">
        <f t="shared" ref="H5" si="6">(E5/F5)*365</f>
        <v>#DIV/0!</v>
      </c>
      <c r="I5" s="15" t="e">
        <f t="shared" ref="I5" si="7">(ROUND((43.75*G5)/(4.38+G5),1))/100</f>
        <v>#DIV/0!</v>
      </c>
      <c r="J5" s="15" t="e">
        <f t="shared" ref="J5" si="8">(ROUND(44.53+6.146*LN(G5)+0.145*(LN(G5)^2),1))/100</f>
        <v>#DIV/0!</v>
      </c>
      <c r="K5" s="15" t="e">
        <f t="shared" ref="K5" si="9">(ROUND((43.75*H5)/(4.38+H5),1))/100</f>
        <v>#DIV/0!</v>
      </c>
      <c r="L5" s="15" t="e">
        <f t="shared" ref="L5" si="10">(ROUND(44.53+6.146*LN(H5)+0.145*(LN(H5)^2),1))/100</f>
        <v>#DIV/0!</v>
      </c>
      <c r="M5" s="15" t="e">
        <f t="shared" ref="M5" si="11">I5-K5</f>
        <v>#DIV/0!</v>
      </c>
      <c r="N5" s="15" t="e">
        <f t="shared" ref="N5" si="12">J5-L5</f>
        <v>#DIV/0!</v>
      </c>
      <c r="O5" s="10"/>
      <c r="Q5" s="18" t="s">
        <v>22</v>
      </c>
    </row>
    <row r="6" spans="1:17" ht="15.75" x14ac:dyDescent="0.25">
      <c r="A6" s="80"/>
      <c r="B6" s="80"/>
      <c r="C6" s="80"/>
      <c r="D6" s="14"/>
      <c r="E6" s="14"/>
      <c r="F6" s="14"/>
      <c r="G6" s="14" t="e">
        <f>(D6/F6)*365</f>
        <v>#DIV/0!</v>
      </c>
      <c r="H6" s="14" t="e">
        <f t="shared" si="2"/>
        <v>#DIV/0!</v>
      </c>
      <c r="I6" s="15" t="e">
        <f t="shared" si="0"/>
        <v>#DIV/0!</v>
      </c>
      <c r="J6" s="15" t="e">
        <f t="shared" si="1"/>
        <v>#DIV/0!</v>
      </c>
      <c r="K6" s="15" t="e">
        <f t="shared" si="3"/>
        <v>#DIV/0!</v>
      </c>
      <c r="L6" s="15" t="e">
        <f t="shared" si="4"/>
        <v>#DIV/0!</v>
      </c>
      <c r="M6" s="15" t="e">
        <f t="shared" si="5"/>
        <v>#DIV/0!</v>
      </c>
      <c r="N6" s="15" t="e">
        <f t="shared" si="5"/>
        <v>#DIV/0!</v>
      </c>
      <c r="O6" s="10"/>
      <c r="Q6" s="18" t="s">
        <v>23</v>
      </c>
    </row>
    <row r="7" spans="1:17" ht="15.75" x14ac:dyDescent="0.25">
      <c r="A7" s="80"/>
      <c r="B7" s="80"/>
      <c r="C7" s="80"/>
      <c r="D7" s="14"/>
      <c r="E7" s="14"/>
      <c r="F7" s="14"/>
      <c r="G7" s="14" t="e">
        <f t="shared" ref="G7:G29" si="13">(D7/F7)*365</f>
        <v>#DIV/0!</v>
      </c>
      <c r="H7" s="14" t="e">
        <f t="shared" si="2"/>
        <v>#DIV/0!</v>
      </c>
      <c r="I7" s="15" t="e">
        <f t="shared" si="0"/>
        <v>#DIV/0!</v>
      </c>
      <c r="J7" s="15" t="e">
        <f t="shared" si="1"/>
        <v>#DIV/0!</v>
      </c>
      <c r="K7" s="15" t="e">
        <f t="shared" si="3"/>
        <v>#DIV/0!</v>
      </c>
      <c r="L7" s="15" t="e">
        <f t="shared" si="4"/>
        <v>#DIV/0!</v>
      </c>
      <c r="M7" s="15" t="e">
        <f t="shared" si="5"/>
        <v>#DIV/0!</v>
      </c>
      <c r="N7" s="15" t="e">
        <f t="shared" si="5"/>
        <v>#DIV/0!</v>
      </c>
      <c r="O7" s="10"/>
      <c r="Q7" s="18"/>
    </row>
    <row r="8" spans="1:17" ht="15.75" x14ac:dyDescent="0.25">
      <c r="A8" s="80"/>
      <c r="B8" s="80"/>
      <c r="C8" s="80"/>
      <c r="D8" s="14"/>
      <c r="E8" s="14"/>
      <c r="F8" s="14"/>
      <c r="G8" s="14" t="e">
        <f t="shared" si="13"/>
        <v>#DIV/0!</v>
      </c>
      <c r="H8" s="14" t="e">
        <f t="shared" si="2"/>
        <v>#DIV/0!</v>
      </c>
      <c r="I8" s="15" t="e">
        <f t="shared" si="0"/>
        <v>#DIV/0!</v>
      </c>
      <c r="J8" s="15" t="e">
        <f t="shared" si="1"/>
        <v>#DIV/0!</v>
      </c>
      <c r="K8" s="15" t="e">
        <f t="shared" si="3"/>
        <v>#DIV/0!</v>
      </c>
      <c r="L8" s="15" t="e">
        <f t="shared" si="4"/>
        <v>#DIV/0!</v>
      </c>
      <c r="M8" s="15" t="e">
        <f t="shared" si="5"/>
        <v>#DIV/0!</v>
      </c>
      <c r="N8" s="15" t="e">
        <f t="shared" si="5"/>
        <v>#DIV/0!</v>
      </c>
      <c r="O8" s="10"/>
      <c r="Q8" s="19" t="s">
        <v>32</v>
      </c>
    </row>
    <row r="9" spans="1:17" ht="15.75" x14ac:dyDescent="0.25">
      <c r="A9" s="80"/>
      <c r="B9" s="80"/>
      <c r="C9" s="80"/>
      <c r="D9" s="14"/>
      <c r="E9" s="14"/>
      <c r="F9" s="14"/>
      <c r="G9" s="14" t="e">
        <f t="shared" si="13"/>
        <v>#DIV/0!</v>
      </c>
      <c r="H9" s="14" t="e">
        <f t="shared" si="2"/>
        <v>#DIV/0!</v>
      </c>
      <c r="I9" s="15" t="e">
        <f t="shared" si="0"/>
        <v>#DIV/0!</v>
      </c>
      <c r="J9" s="15" t="e">
        <f t="shared" si="1"/>
        <v>#DIV/0!</v>
      </c>
      <c r="K9" s="15" t="e">
        <f t="shared" si="3"/>
        <v>#DIV/0!</v>
      </c>
      <c r="L9" s="15" t="e">
        <f t="shared" si="4"/>
        <v>#DIV/0!</v>
      </c>
      <c r="M9" s="15" t="e">
        <f t="shared" si="5"/>
        <v>#DIV/0!</v>
      </c>
      <c r="N9" s="15" t="e">
        <f t="shared" si="5"/>
        <v>#DIV/0!</v>
      </c>
      <c r="O9" s="10"/>
      <c r="Q9" s="19" t="s">
        <v>29</v>
      </c>
    </row>
    <row r="10" spans="1:17" x14ac:dyDescent="0.25">
      <c r="A10" s="80"/>
      <c r="B10" s="80"/>
      <c r="C10" s="80"/>
      <c r="D10" s="14"/>
      <c r="E10" s="14"/>
      <c r="F10" s="14"/>
      <c r="G10" s="14" t="e">
        <f t="shared" si="13"/>
        <v>#DIV/0!</v>
      </c>
      <c r="H10" s="14" t="e">
        <f t="shared" si="2"/>
        <v>#DIV/0!</v>
      </c>
      <c r="I10" s="15" t="e">
        <f t="shared" si="0"/>
        <v>#DIV/0!</v>
      </c>
      <c r="J10" s="15" t="e">
        <f t="shared" si="1"/>
        <v>#DIV/0!</v>
      </c>
      <c r="K10" s="15" t="e">
        <f t="shared" si="3"/>
        <v>#DIV/0!</v>
      </c>
      <c r="L10" s="15" t="e">
        <f t="shared" si="4"/>
        <v>#DIV/0!</v>
      </c>
      <c r="M10" s="15" t="e">
        <f t="shared" si="5"/>
        <v>#DIV/0!</v>
      </c>
      <c r="N10" s="15" t="e">
        <f t="shared" si="5"/>
        <v>#DIV/0!</v>
      </c>
      <c r="O10" s="10"/>
    </row>
    <row r="11" spans="1:17" x14ac:dyDescent="0.25">
      <c r="A11" s="80"/>
      <c r="B11" s="80"/>
      <c r="C11" s="80"/>
      <c r="D11" s="14"/>
      <c r="E11" s="14"/>
      <c r="F11" s="14"/>
      <c r="G11" s="14" t="e">
        <f t="shared" si="13"/>
        <v>#DIV/0!</v>
      </c>
      <c r="H11" s="14" t="e">
        <f t="shared" si="2"/>
        <v>#DIV/0!</v>
      </c>
      <c r="I11" s="15" t="e">
        <f t="shared" si="0"/>
        <v>#DIV/0!</v>
      </c>
      <c r="J11" s="15" t="e">
        <f t="shared" si="1"/>
        <v>#DIV/0!</v>
      </c>
      <c r="K11" s="15" t="e">
        <f t="shared" si="3"/>
        <v>#DIV/0!</v>
      </c>
      <c r="L11" s="15" t="e">
        <f t="shared" si="4"/>
        <v>#DIV/0!</v>
      </c>
      <c r="M11" s="15" t="e">
        <f t="shared" si="5"/>
        <v>#DIV/0!</v>
      </c>
      <c r="N11" s="15" t="e">
        <f t="shared" si="5"/>
        <v>#DIV/0!</v>
      </c>
      <c r="O11" s="10"/>
    </row>
    <row r="12" spans="1:17" x14ac:dyDescent="0.25">
      <c r="A12" s="80"/>
      <c r="B12" s="80"/>
      <c r="C12" s="80"/>
      <c r="D12" s="14"/>
      <c r="E12" s="14"/>
      <c r="F12" s="14"/>
      <c r="G12" s="14" t="e">
        <f t="shared" si="13"/>
        <v>#DIV/0!</v>
      </c>
      <c r="H12" s="14" t="e">
        <f t="shared" si="2"/>
        <v>#DIV/0!</v>
      </c>
      <c r="I12" s="15" t="e">
        <f t="shared" si="0"/>
        <v>#DIV/0!</v>
      </c>
      <c r="J12" s="15" t="e">
        <f t="shared" si="1"/>
        <v>#DIV/0!</v>
      </c>
      <c r="K12" s="15" t="e">
        <f t="shared" si="3"/>
        <v>#DIV/0!</v>
      </c>
      <c r="L12" s="15" t="e">
        <f t="shared" si="4"/>
        <v>#DIV/0!</v>
      </c>
      <c r="M12" s="15" t="e">
        <f t="shared" si="5"/>
        <v>#DIV/0!</v>
      </c>
      <c r="N12" s="15" t="e">
        <f t="shared" si="5"/>
        <v>#DIV/0!</v>
      </c>
      <c r="O12" s="10"/>
    </row>
    <row r="13" spans="1:17" x14ac:dyDescent="0.25">
      <c r="A13" s="80"/>
      <c r="B13" s="80"/>
      <c r="C13" s="80"/>
      <c r="D13" s="14"/>
      <c r="E13" s="14"/>
      <c r="F13" s="14"/>
      <c r="G13" s="14" t="e">
        <f t="shared" si="13"/>
        <v>#DIV/0!</v>
      </c>
      <c r="H13" s="14" t="e">
        <f t="shared" si="2"/>
        <v>#DIV/0!</v>
      </c>
      <c r="I13" s="15" t="e">
        <f t="shared" si="0"/>
        <v>#DIV/0!</v>
      </c>
      <c r="J13" s="15" t="e">
        <f t="shared" si="1"/>
        <v>#DIV/0!</v>
      </c>
      <c r="K13" s="15" t="e">
        <f t="shared" si="3"/>
        <v>#DIV/0!</v>
      </c>
      <c r="L13" s="15" t="e">
        <f t="shared" si="4"/>
        <v>#DIV/0!</v>
      </c>
      <c r="M13" s="15" t="e">
        <f t="shared" si="5"/>
        <v>#DIV/0!</v>
      </c>
      <c r="N13" s="15" t="e">
        <f t="shared" si="5"/>
        <v>#DIV/0!</v>
      </c>
      <c r="O13" s="10"/>
    </row>
    <row r="14" spans="1:17" x14ac:dyDescent="0.25">
      <c r="A14" s="80"/>
      <c r="B14" s="80"/>
      <c r="C14" s="80"/>
      <c r="D14" s="14"/>
      <c r="E14" s="14"/>
      <c r="F14" s="14"/>
      <c r="G14" s="14" t="e">
        <f t="shared" si="13"/>
        <v>#DIV/0!</v>
      </c>
      <c r="H14" s="14" t="e">
        <f t="shared" si="2"/>
        <v>#DIV/0!</v>
      </c>
      <c r="I14" s="15" t="e">
        <f t="shared" si="0"/>
        <v>#DIV/0!</v>
      </c>
      <c r="J14" s="15" t="e">
        <f t="shared" si="1"/>
        <v>#DIV/0!</v>
      </c>
      <c r="K14" s="15" t="e">
        <f t="shared" si="3"/>
        <v>#DIV/0!</v>
      </c>
      <c r="L14" s="15" t="e">
        <f t="shared" si="4"/>
        <v>#DIV/0!</v>
      </c>
      <c r="M14" s="15" t="e">
        <f t="shared" si="5"/>
        <v>#DIV/0!</v>
      </c>
      <c r="N14" s="15" t="e">
        <f t="shared" si="5"/>
        <v>#DIV/0!</v>
      </c>
      <c r="O14" s="10"/>
    </row>
    <row r="15" spans="1:17" x14ac:dyDescent="0.25">
      <c r="A15" s="80"/>
      <c r="B15" s="80"/>
      <c r="C15" s="80"/>
      <c r="D15" s="14"/>
      <c r="E15" s="14"/>
      <c r="F15" s="14"/>
      <c r="G15" s="14" t="e">
        <f t="shared" si="13"/>
        <v>#DIV/0!</v>
      </c>
      <c r="H15" s="14" t="e">
        <f t="shared" si="2"/>
        <v>#DIV/0!</v>
      </c>
      <c r="I15" s="15" t="e">
        <f t="shared" si="0"/>
        <v>#DIV/0!</v>
      </c>
      <c r="J15" s="15" t="e">
        <f t="shared" si="1"/>
        <v>#DIV/0!</v>
      </c>
      <c r="K15" s="15" t="e">
        <f t="shared" si="3"/>
        <v>#DIV/0!</v>
      </c>
      <c r="L15" s="15" t="e">
        <f t="shared" si="4"/>
        <v>#DIV/0!</v>
      </c>
      <c r="M15" s="15" t="e">
        <f t="shared" si="5"/>
        <v>#DIV/0!</v>
      </c>
      <c r="N15" s="15" t="e">
        <f t="shared" si="5"/>
        <v>#DIV/0!</v>
      </c>
      <c r="O15" s="10"/>
    </row>
    <row r="16" spans="1:17" x14ac:dyDescent="0.25">
      <c r="A16" s="80"/>
      <c r="B16" s="80"/>
      <c r="C16" s="80"/>
      <c r="D16" s="14"/>
      <c r="E16" s="14"/>
      <c r="F16" s="14"/>
      <c r="G16" s="14" t="e">
        <f t="shared" si="13"/>
        <v>#DIV/0!</v>
      </c>
      <c r="H16" s="14" t="e">
        <f t="shared" si="2"/>
        <v>#DIV/0!</v>
      </c>
      <c r="I16" s="15" t="e">
        <f t="shared" si="0"/>
        <v>#DIV/0!</v>
      </c>
      <c r="J16" s="15" t="e">
        <f t="shared" si="1"/>
        <v>#DIV/0!</v>
      </c>
      <c r="K16" s="15" t="e">
        <f t="shared" si="3"/>
        <v>#DIV/0!</v>
      </c>
      <c r="L16" s="15" t="e">
        <f t="shared" si="4"/>
        <v>#DIV/0!</v>
      </c>
      <c r="M16" s="15" t="e">
        <f t="shared" si="5"/>
        <v>#DIV/0!</v>
      </c>
      <c r="N16" s="15" t="e">
        <f t="shared" si="5"/>
        <v>#DIV/0!</v>
      </c>
      <c r="O16" s="10"/>
    </row>
    <row r="17" spans="1:15" ht="16.5" customHeight="1" x14ac:dyDescent="0.25">
      <c r="A17" s="80"/>
      <c r="B17" s="80"/>
      <c r="C17" s="80"/>
      <c r="D17" s="14"/>
      <c r="E17" s="14"/>
      <c r="F17" s="14"/>
      <c r="G17" s="14" t="e">
        <f t="shared" si="13"/>
        <v>#DIV/0!</v>
      </c>
      <c r="H17" s="14" t="e">
        <f t="shared" si="2"/>
        <v>#DIV/0!</v>
      </c>
      <c r="I17" s="15" t="e">
        <f t="shared" si="0"/>
        <v>#DIV/0!</v>
      </c>
      <c r="J17" s="15" t="e">
        <f t="shared" si="1"/>
        <v>#DIV/0!</v>
      </c>
      <c r="K17" s="15" t="e">
        <f t="shared" si="3"/>
        <v>#DIV/0!</v>
      </c>
      <c r="L17" s="15" t="e">
        <f t="shared" si="4"/>
        <v>#DIV/0!</v>
      </c>
      <c r="M17" s="15" t="e">
        <f t="shared" si="5"/>
        <v>#DIV/0!</v>
      </c>
      <c r="N17" s="15" t="e">
        <f t="shared" si="5"/>
        <v>#DIV/0!</v>
      </c>
      <c r="O17" s="10"/>
    </row>
    <row r="18" spans="1:15" x14ac:dyDescent="0.25">
      <c r="A18" s="80"/>
      <c r="B18" s="80"/>
      <c r="C18" s="80"/>
      <c r="D18" s="14"/>
      <c r="E18" s="14"/>
      <c r="F18" s="14"/>
      <c r="G18" s="14" t="e">
        <f t="shared" si="13"/>
        <v>#DIV/0!</v>
      </c>
      <c r="H18" s="14" t="e">
        <f t="shared" si="2"/>
        <v>#DIV/0!</v>
      </c>
      <c r="I18" s="15" t="e">
        <f t="shared" si="0"/>
        <v>#DIV/0!</v>
      </c>
      <c r="J18" s="15" t="e">
        <f t="shared" si="1"/>
        <v>#DIV/0!</v>
      </c>
      <c r="K18" s="15" t="e">
        <f t="shared" si="3"/>
        <v>#DIV/0!</v>
      </c>
      <c r="L18" s="15" t="e">
        <f t="shared" si="4"/>
        <v>#DIV/0!</v>
      </c>
      <c r="M18" s="15" t="e">
        <f t="shared" si="5"/>
        <v>#DIV/0!</v>
      </c>
      <c r="N18" s="15" t="e">
        <f t="shared" si="5"/>
        <v>#DIV/0!</v>
      </c>
      <c r="O18" s="10"/>
    </row>
    <row r="19" spans="1:15" x14ac:dyDescent="0.25">
      <c r="A19" s="80"/>
      <c r="B19" s="80"/>
      <c r="C19" s="80"/>
      <c r="D19" s="14"/>
      <c r="E19" s="14"/>
      <c r="F19" s="14"/>
      <c r="G19" s="14" t="e">
        <f t="shared" si="13"/>
        <v>#DIV/0!</v>
      </c>
      <c r="H19" s="14" t="e">
        <f t="shared" si="2"/>
        <v>#DIV/0!</v>
      </c>
      <c r="I19" s="15" t="e">
        <f t="shared" si="0"/>
        <v>#DIV/0!</v>
      </c>
      <c r="J19" s="15" t="e">
        <f t="shared" si="1"/>
        <v>#DIV/0!</v>
      </c>
      <c r="K19" s="15" t="e">
        <f t="shared" si="3"/>
        <v>#DIV/0!</v>
      </c>
      <c r="L19" s="15" t="e">
        <f t="shared" si="4"/>
        <v>#DIV/0!</v>
      </c>
      <c r="M19" s="15" t="e">
        <f t="shared" si="5"/>
        <v>#DIV/0!</v>
      </c>
      <c r="N19" s="15" t="e">
        <f t="shared" si="5"/>
        <v>#DIV/0!</v>
      </c>
      <c r="O19" s="10"/>
    </row>
    <row r="20" spans="1:15" x14ac:dyDescent="0.25">
      <c r="A20" s="80"/>
      <c r="B20" s="80"/>
      <c r="C20" s="80"/>
      <c r="D20" s="14"/>
      <c r="E20" s="14"/>
      <c r="F20" s="14"/>
      <c r="G20" s="14" t="e">
        <f t="shared" si="13"/>
        <v>#DIV/0!</v>
      </c>
      <c r="H20" s="14" t="e">
        <f t="shared" si="2"/>
        <v>#DIV/0!</v>
      </c>
      <c r="I20" s="15" t="e">
        <f t="shared" si="0"/>
        <v>#DIV/0!</v>
      </c>
      <c r="J20" s="15" t="e">
        <f t="shared" si="1"/>
        <v>#DIV/0!</v>
      </c>
      <c r="K20" s="15" t="e">
        <f t="shared" si="3"/>
        <v>#DIV/0!</v>
      </c>
      <c r="L20" s="15" t="e">
        <f t="shared" si="4"/>
        <v>#DIV/0!</v>
      </c>
      <c r="M20" s="15" t="e">
        <f t="shared" si="5"/>
        <v>#DIV/0!</v>
      </c>
      <c r="N20" s="15" t="e">
        <f t="shared" si="5"/>
        <v>#DIV/0!</v>
      </c>
      <c r="O20" s="10"/>
    </row>
    <row r="21" spans="1:15" x14ac:dyDescent="0.25">
      <c r="A21" s="80"/>
      <c r="B21" s="80"/>
      <c r="C21" s="80"/>
      <c r="D21" s="14"/>
      <c r="E21" s="14"/>
      <c r="F21" s="14"/>
      <c r="G21" s="14" t="e">
        <f t="shared" si="13"/>
        <v>#DIV/0!</v>
      </c>
      <c r="H21" s="14" t="e">
        <f t="shared" si="2"/>
        <v>#DIV/0!</v>
      </c>
      <c r="I21" s="15" t="e">
        <f t="shared" si="0"/>
        <v>#DIV/0!</v>
      </c>
      <c r="J21" s="15" t="e">
        <f t="shared" si="1"/>
        <v>#DIV/0!</v>
      </c>
      <c r="K21" s="15" t="e">
        <f t="shared" si="3"/>
        <v>#DIV/0!</v>
      </c>
      <c r="L21" s="15" t="e">
        <f t="shared" si="4"/>
        <v>#DIV/0!</v>
      </c>
      <c r="M21" s="15" t="e">
        <f t="shared" si="5"/>
        <v>#DIV/0!</v>
      </c>
      <c r="N21" s="15" t="e">
        <f t="shared" si="5"/>
        <v>#DIV/0!</v>
      </c>
      <c r="O21" s="10"/>
    </row>
    <row r="22" spans="1:15" x14ac:dyDescent="0.25">
      <c r="A22" s="80"/>
      <c r="B22" s="80"/>
      <c r="C22" s="80"/>
      <c r="D22" s="14"/>
      <c r="E22" s="14"/>
      <c r="F22" s="14"/>
      <c r="G22" s="14" t="e">
        <f t="shared" si="13"/>
        <v>#DIV/0!</v>
      </c>
      <c r="H22" s="14" t="e">
        <f t="shared" si="2"/>
        <v>#DIV/0!</v>
      </c>
      <c r="I22" s="15" t="e">
        <f t="shared" si="0"/>
        <v>#DIV/0!</v>
      </c>
      <c r="J22" s="15" t="e">
        <f t="shared" si="1"/>
        <v>#DIV/0!</v>
      </c>
      <c r="K22" s="15" t="e">
        <f t="shared" si="3"/>
        <v>#DIV/0!</v>
      </c>
      <c r="L22" s="15" t="e">
        <f t="shared" si="4"/>
        <v>#DIV/0!</v>
      </c>
      <c r="M22" s="15" t="e">
        <f t="shared" si="5"/>
        <v>#DIV/0!</v>
      </c>
      <c r="N22" s="15" t="e">
        <f t="shared" si="5"/>
        <v>#DIV/0!</v>
      </c>
      <c r="O22" s="10"/>
    </row>
    <row r="23" spans="1:15" x14ac:dyDescent="0.25">
      <c r="A23" s="80"/>
      <c r="B23" s="80"/>
      <c r="C23" s="80"/>
      <c r="D23" s="14"/>
      <c r="E23" s="14"/>
      <c r="F23" s="14"/>
      <c r="G23" s="14" t="e">
        <f t="shared" si="13"/>
        <v>#DIV/0!</v>
      </c>
      <c r="H23" s="14" t="e">
        <f t="shared" si="2"/>
        <v>#DIV/0!</v>
      </c>
      <c r="I23" s="15" t="e">
        <f t="shared" si="0"/>
        <v>#DIV/0!</v>
      </c>
      <c r="J23" s="15" t="e">
        <f t="shared" si="1"/>
        <v>#DIV/0!</v>
      </c>
      <c r="K23" s="15" t="e">
        <f t="shared" si="3"/>
        <v>#DIV/0!</v>
      </c>
      <c r="L23" s="15" t="e">
        <f t="shared" si="4"/>
        <v>#DIV/0!</v>
      </c>
      <c r="M23" s="15" t="e">
        <f t="shared" si="5"/>
        <v>#DIV/0!</v>
      </c>
      <c r="N23" s="15" t="e">
        <f t="shared" si="5"/>
        <v>#DIV/0!</v>
      </c>
      <c r="O23" s="10"/>
    </row>
    <row r="24" spans="1:15" x14ac:dyDescent="0.25">
      <c r="A24" s="80"/>
      <c r="B24" s="80"/>
      <c r="C24" s="80"/>
      <c r="D24" s="14"/>
      <c r="E24" s="14"/>
      <c r="F24" s="14"/>
      <c r="G24" s="14" t="e">
        <f t="shared" si="13"/>
        <v>#DIV/0!</v>
      </c>
      <c r="H24" s="14" t="e">
        <f t="shared" si="2"/>
        <v>#DIV/0!</v>
      </c>
      <c r="I24" s="15" t="e">
        <f t="shared" si="0"/>
        <v>#DIV/0!</v>
      </c>
      <c r="J24" s="15" t="e">
        <f t="shared" si="1"/>
        <v>#DIV/0!</v>
      </c>
      <c r="K24" s="15" t="e">
        <f t="shared" si="3"/>
        <v>#DIV/0!</v>
      </c>
      <c r="L24" s="15" t="e">
        <f t="shared" si="4"/>
        <v>#DIV/0!</v>
      </c>
      <c r="M24" s="15" t="e">
        <f t="shared" si="5"/>
        <v>#DIV/0!</v>
      </c>
      <c r="N24" s="15" t="e">
        <f t="shared" si="5"/>
        <v>#DIV/0!</v>
      </c>
      <c r="O24" s="10"/>
    </row>
    <row r="25" spans="1:15" x14ac:dyDescent="0.25">
      <c r="A25" s="80"/>
      <c r="B25" s="80"/>
      <c r="C25" s="80"/>
      <c r="D25" s="14"/>
      <c r="E25" s="14"/>
      <c r="F25" s="14"/>
      <c r="G25" s="14" t="e">
        <f t="shared" si="13"/>
        <v>#DIV/0!</v>
      </c>
      <c r="H25" s="14" t="e">
        <f t="shared" si="2"/>
        <v>#DIV/0!</v>
      </c>
      <c r="I25" s="15" t="e">
        <f t="shared" si="0"/>
        <v>#DIV/0!</v>
      </c>
      <c r="J25" s="15" t="e">
        <f t="shared" si="1"/>
        <v>#DIV/0!</v>
      </c>
      <c r="K25" s="15" t="e">
        <f t="shared" si="3"/>
        <v>#DIV/0!</v>
      </c>
      <c r="L25" s="15" t="e">
        <f t="shared" si="4"/>
        <v>#DIV/0!</v>
      </c>
      <c r="M25" s="15" t="e">
        <f t="shared" si="5"/>
        <v>#DIV/0!</v>
      </c>
      <c r="N25" s="15" t="e">
        <f t="shared" si="5"/>
        <v>#DIV/0!</v>
      </c>
      <c r="O25" s="10"/>
    </row>
    <row r="26" spans="1:15" x14ac:dyDescent="0.25">
      <c r="A26" s="80"/>
      <c r="B26" s="80"/>
      <c r="C26" s="80"/>
      <c r="D26" s="14"/>
      <c r="E26" s="14"/>
      <c r="F26" s="14"/>
      <c r="G26" s="14" t="e">
        <f t="shared" si="13"/>
        <v>#DIV/0!</v>
      </c>
      <c r="H26" s="14" t="e">
        <f t="shared" si="2"/>
        <v>#DIV/0!</v>
      </c>
      <c r="I26" s="15" t="e">
        <f t="shared" si="0"/>
        <v>#DIV/0!</v>
      </c>
      <c r="J26" s="15" t="e">
        <f t="shared" si="1"/>
        <v>#DIV/0!</v>
      </c>
      <c r="K26" s="15" t="e">
        <f t="shared" si="3"/>
        <v>#DIV/0!</v>
      </c>
      <c r="L26" s="15" t="e">
        <f t="shared" si="4"/>
        <v>#DIV/0!</v>
      </c>
      <c r="M26" s="15" t="e">
        <f t="shared" si="5"/>
        <v>#DIV/0!</v>
      </c>
      <c r="N26" s="15" t="e">
        <f t="shared" si="5"/>
        <v>#DIV/0!</v>
      </c>
      <c r="O26" s="10"/>
    </row>
    <row r="27" spans="1:15" x14ac:dyDescent="0.25">
      <c r="A27" s="80"/>
      <c r="B27" s="80"/>
      <c r="C27" s="80"/>
      <c r="D27" s="14"/>
      <c r="E27" s="14"/>
      <c r="F27" s="14"/>
      <c r="G27" s="14" t="e">
        <f t="shared" si="13"/>
        <v>#DIV/0!</v>
      </c>
      <c r="H27" s="14" t="e">
        <f t="shared" si="2"/>
        <v>#DIV/0!</v>
      </c>
      <c r="I27" s="15" t="e">
        <f t="shared" si="0"/>
        <v>#DIV/0!</v>
      </c>
      <c r="J27" s="15" t="e">
        <f t="shared" si="1"/>
        <v>#DIV/0!</v>
      </c>
      <c r="K27" s="15" t="e">
        <f t="shared" si="3"/>
        <v>#DIV/0!</v>
      </c>
      <c r="L27" s="15" t="e">
        <f t="shared" si="4"/>
        <v>#DIV/0!</v>
      </c>
      <c r="M27" s="15" t="e">
        <f t="shared" si="5"/>
        <v>#DIV/0!</v>
      </c>
      <c r="N27" s="15" t="e">
        <f t="shared" si="5"/>
        <v>#DIV/0!</v>
      </c>
      <c r="O27" s="10"/>
    </row>
    <row r="28" spans="1:15" x14ac:dyDescent="0.25">
      <c r="A28" s="80"/>
      <c r="B28" s="80"/>
      <c r="C28" s="80"/>
      <c r="D28" s="14"/>
      <c r="E28" s="14"/>
      <c r="F28" s="14"/>
      <c r="G28" s="14" t="e">
        <f t="shared" si="13"/>
        <v>#DIV/0!</v>
      </c>
      <c r="H28" s="14" t="e">
        <f t="shared" si="2"/>
        <v>#DIV/0!</v>
      </c>
      <c r="I28" s="15" t="e">
        <f t="shared" si="0"/>
        <v>#DIV/0!</v>
      </c>
      <c r="J28" s="15" t="e">
        <f t="shared" si="1"/>
        <v>#DIV/0!</v>
      </c>
      <c r="K28" s="15" t="e">
        <f t="shared" si="3"/>
        <v>#DIV/0!</v>
      </c>
      <c r="L28" s="15" t="e">
        <f t="shared" si="4"/>
        <v>#DIV/0!</v>
      </c>
      <c r="M28" s="15" t="e">
        <f t="shared" si="5"/>
        <v>#DIV/0!</v>
      </c>
      <c r="N28" s="15" t="e">
        <f t="shared" si="5"/>
        <v>#DIV/0!</v>
      </c>
      <c r="O28" s="10"/>
    </row>
    <row r="29" spans="1:15" x14ac:dyDescent="0.25">
      <c r="A29" s="80"/>
      <c r="B29" s="80"/>
      <c r="C29" s="80"/>
      <c r="D29" s="14"/>
      <c r="E29" s="14"/>
      <c r="F29" s="14"/>
      <c r="G29" s="14" t="e">
        <f t="shared" si="13"/>
        <v>#DIV/0!</v>
      </c>
      <c r="H29" s="14" t="e">
        <f t="shared" si="2"/>
        <v>#DIV/0!</v>
      </c>
      <c r="I29" s="15" t="e">
        <f t="shared" si="0"/>
        <v>#DIV/0!</v>
      </c>
      <c r="J29" s="15" t="e">
        <f t="shared" si="1"/>
        <v>#DIV/0!</v>
      </c>
      <c r="K29" s="15" t="e">
        <f t="shared" si="3"/>
        <v>#DIV/0!</v>
      </c>
      <c r="L29" s="15" t="e">
        <f t="shared" si="4"/>
        <v>#DIV/0!</v>
      </c>
      <c r="M29" s="15" t="e">
        <f t="shared" si="5"/>
        <v>#DIV/0!</v>
      </c>
      <c r="N29" s="15" t="e">
        <f t="shared" si="5"/>
        <v>#DIV/0!</v>
      </c>
      <c r="O29" s="10"/>
    </row>
    <row r="47" spans="4:4" x14ac:dyDescent="0.25">
      <c r="D47" s="9" t="s">
        <v>15</v>
      </c>
    </row>
    <row r="48" spans="4:4" x14ac:dyDescent="0.25">
      <c r="D48" s="9" t="s">
        <v>15</v>
      </c>
    </row>
    <row r="54" spans="4:4" x14ac:dyDescent="0.25">
      <c r="D54" s="9" t="s">
        <v>15</v>
      </c>
    </row>
    <row r="55" spans="4:4" x14ac:dyDescent="0.25">
      <c r="D55" s="9" t="s">
        <v>15</v>
      </c>
    </row>
    <row r="61" spans="4:4" x14ac:dyDescent="0.25">
      <c r="D61" s="9" t="s">
        <v>15</v>
      </c>
    </row>
    <row r="62" spans="4:4" x14ac:dyDescent="0.25">
      <c r="D62" s="9" t="s">
        <v>15</v>
      </c>
    </row>
    <row r="63" spans="4:4" x14ac:dyDescent="0.25">
      <c r="D63" s="9" t="s">
        <v>15</v>
      </c>
    </row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7"/>
  <sheetViews>
    <sheetView workbookViewId="0">
      <selection activeCell="C9" sqref="C9"/>
    </sheetView>
  </sheetViews>
  <sheetFormatPr defaultRowHeight="15" x14ac:dyDescent="0.25"/>
  <cols>
    <col min="1" max="1" width="17.42578125" bestFit="1" customWidth="1"/>
    <col min="2" max="2" width="15.140625" style="4" bestFit="1" customWidth="1"/>
    <col min="3" max="3" width="13.42578125" customWidth="1"/>
    <col min="4" max="4" width="17" customWidth="1"/>
    <col min="5" max="5" width="13.7109375" customWidth="1"/>
    <col min="6" max="6" width="13.42578125" bestFit="1" customWidth="1"/>
    <col min="7" max="7" width="12.5703125" bestFit="1" customWidth="1"/>
    <col min="8" max="8" width="10.7109375" style="4" bestFit="1" customWidth="1"/>
    <col min="9" max="9" width="30.42578125" customWidth="1"/>
  </cols>
  <sheetData>
    <row r="1" spans="1:9" s="9" customFormat="1" ht="45" x14ac:dyDescent="0.25">
      <c r="A1" s="16" t="s">
        <v>18</v>
      </c>
      <c r="B1" s="17" t="s">
        <v>19</v>
      </c>
      <c r="C1" s="16" t="s">
        <v>34</v>
      </c>
      <c r="D1" s="16" t="s">
        <v>35</v>
      </c>
      <c r="E1" s="16" t="s">
        <v>36</v>
      </c>
      <c r="F1" s="17" t="s">
        <v>26</v>
      </c>
      <c r="G1" s="17" t="s">
        <v>25</v>
      </c>
      <c r="H1" s="16" t="s">
        <v>33</v>
      </c>
      <c r="I1" s="17" t="s">
        <v>30</v>
      </c>
    </row>
    <row r="2" spans="1:9" s="9" customFormat="1" x14ac:dyDescent="0.25">
      <c r="A2" s="11"/>
      <c r="B2" s="13"/>
      <c r="C2" s="20"/>
      <c r="D2" s="20"/>
      <c r="E2" s="68" t="e">
        <f>#REF!</f>
        <v>#REF!</v>
      </c>
      <c r="F2" s="21" t="e">
        <f t="shared" ref="F2:G10" si="0">$D2/$E2</f>
        <v>#REF!</v>
      </c>
      <c r="G2" s="21" t="e">
        <f t="shared" si="0"/>
        <v>#REF!</v>
      </c>
      <c r="H2" s="20"/>
      <c r="I2" s="10"/>
    </row>
    <row r="3" spans="1:9" s="9" customFormat="1" x14ac:dyDescent="0.25">
      <c r="A3" s="11"/>
      <c r="B3" s="13"/>
      <c r="C3" s="20"/>
      <c r="D3" s="20"/>
      <c r="E3" s="68" t="e">
        <f>#REF!</f>
        <v>#REF!</v>
      </c>
      <c r="F3" s="21" t="e">
        <f t="shared" si="0"/>
        <v>#REF!</v>
      </c>
      <c r="G3" s="21" t="e">
        <f t="shared" si="0"/>
        <v>#REF!</v>
      </c>
      <c r="H3" s="20"/>
      <c r="I3" s="10"/>
    </row>
    <row r="4" spans="1:9" s="9" customFormat="1" x14ac:dyDescent="0.25">
      <c r="A4" s="11"/>
      <c r="B4" s="13"/>
      <c r="C4" s="20"/>
      <c r="D4" s="20"/>
      <c r="E4" s="68" t="e">
        <f>#REF!</f>
        <v>#REF!</v>
      </c>
      <c r="F4" s="21" t="e">
        <f t="shared" si="0"/>
        <v>#REF!</v>
      </c>
      <c r="G4" s="21" t="e">
        <f t="shared" si="0"/>
        <v>#REF!</v>
      </c>
      <c r="H4" s="20"/>
      <c r="I4" s="10"/>
    </row>
    <row r="5" spans="1:9" s="9" customFormat="1" x14ac:dyDescent="0.25">
      <c r="A5" s="11"/>
      <c r="B5" s="13"/>
      <c r="C5" s="20"/>
      <c r="D5" s="20"/>
      <c r="E5" s="68" t="e">
        <f>#REF!</f>
        <v>#REF!</v>
      </c>
      <c r="F5" s="21" t="e">
        <f t="shared" si="0"/>
        <v>#REF!</v>
      </c>
      <c r="G5" s="21" t="e">
        <f t="shared" si="0"/>
        <v>#REF!</v>
      </c>
      <c r="H5" s="20"/>
      <c r="I5" s="10"/>
    </row>
    <row r="6" spans="1:9" s="9" customFormat="1" x14ac:dyDescent="0.25">
      <c r="A6" s="11"/>
      <c r="B6" s="13"/>
      <c r="C6" s="20"/>
      <c r="D6" s="20"/>
      <c r="E6" s="68" t="e">
        <f>#REF!</f>
        <v>#REF!</v>
      </c>
      <c r="F6" s="21" t="e">
        <f t="shared" si="0"/>
        <v>#REF!</v>
      </c>
      <c r="G6" s="21" t="e">
        <f t="shared" si="0"/>
        <v>#REF!</v>
      </c>
      <c r="H6" s="20"/>
      <c r="I6" s="10"/>
    </row>
    <row r="7" spans="1:9" s="9" customFormat="1" x14ac:dyDescent="0.25">
      <c r="A7" s="11"/>
      <c r="B7" s="13"/>
      <c r="C7" s="20"/>
      <c r="D7" s="20"/>
      <c r="E7" s="68" t="e">
        <f>#REF!</f>
        <v>#REF!</v>
      </c>
      <c r="F7" s="21" t="e">
        <f t="shared" si="0"/>
        <v>#REF!</v>
      </c>
      <c r="G7" s="21" t="e">
        <f t="shared" si="0"/>
        <v>#REF!</v>
      </c>
      <c r="H7" s="20"/>
      <c r="I7" s="10"/>
    </row>
    <row r="8" spans="1:9" x14ac:dyDescent="0.25">
      <c r="A8" s="11"/>
      <c r="B8" s="13"/>
      <c r="C8" s="20"/>
      <c r="D8" s="20"/>
      <c r="E8" s="68" t="e">
        <f>#REF!</f>
        <v>#REF!</v>
      </c>
      <c r="F8" s="21" t="e">
        <f t="shared" si="0"/>
        <v>#REF!</v>
      </c>
      <c r="G8" s="21" t="e">
        <f t="shared" si="0"/>
        <v>#REF!</v>
      </c>
      <c r="H8" s="20"/>
      <c r="I8" s="10"/>
    </row>
    <row r="9" spans="1:9" x14ac:dyDescent="0.25">
      <c r="A9" s="11"/>
      <c r="B9" s="13"/>
      <c r="C9" s="20"/>
      <c r="D9" s="20"/>
      <c r="E9" s="68" t="e">
        <f>#REF!</f>
        <v>#REF!</v>
      </c>
      <c r="F9" s="21" t="e">
        <f t="shared" si="0"/>
        <v>#REF!</v>
      </c>
      <c r="G9" s="21" t="e">
        <f t="shared" si="0"/>
        <v>#REF!</v>
      </c>
      <c r="H9" s="20"/>
      <c r="I9" s="10"/>
    </row>
    <row r="10" spans="1:9" x14ac:dyDescent="0.25">
      <c r="A10" s="11"/>
      <c r="B10" s="13"/>
      <c r="C10" s="20"/>
      <c r="D10" s="20"/>
      <c r="E10" s="68" t="e">
        <f>#REF!</f>
        <v>#REF!</v>
      </c>
      <c r="F10" s="21" t="e">
        <f t="shared" si="0"/>
        <v>#REF!</v>
      </c>
      <c r="G10" s="21" t="e">
        <f t="shared" si="0"/>
        <v>#REF!</v>
      </c>
      <c r="H10" s="20"/>
      <c r="I10" s="10"/>
    </row>
    <row r="14" spans="1:9" x14ac:dyDescent="0.25">
      <c r="A14" s="3"/>
    </row>
    <row r="15" spans="1:9" x14ac:dyDescent="0.25">
      <c r="A15" s="3"/>
    </row>
    <row r="16" spans="1:9" x14ac:dyDescent="0.25">
      <c r="A16" s="3"/>
    </row>
    <row r="17" spans="1:8" x14ac:dyDescent="0.25">
      <c r="A17" s="3"/>
      <c r="H17" s="2"/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75F7E-600E-41C4-BEF4-E6288AF0FFD4}">
  <dimension ref="A1:S12"/>
  <sheetViews>
    <sheetView workbookViewId="0">
      <selection activeCell="D9" sqref="D9"/>
    </sheetView>
  </sheetViews>
  <sheetFormatPr defaultRowHeight="15" x14ac:dyDescent="0.25"/>
  <cols>
    <col min="1" max="1" width="13.7109375" style="9" customWidth="1"/>
    <col min="2" max="2" width="9.140625" style="9"/>
    <col min="3" max="3" width="16.7109375" style="9" customWidth="1"/>
    <col min="4" max="4" width="18" style="9" customWidth="1"/>
    <col min="5" max="5" width="9.85546875" style="9" customWidth="1"/>
    <col min="6" max="6" width="19" style="9" customWidth="1"/>
    <col min="7" max="12" width="12" style="9" customWidth="1"/>
    <col min="13" max="13" width="16.28515625" style="9" customWidth="1"/>
    <col min="14" max="14" width="22" style="9" customWidth="1"/>
    <col min="15" max="16" width="12.140625" style="9" customWidth="1"/>
    <col min="17" max="17" width="13" style="9" customWidth="1"/>
    <col min="18" max="18" width="14.5703125" style="9" customWidth="1"/>
    <col min="19" max="19" width="18.85546875" style="9" bestFit="1" customWidth="1"/>
    <col min="20" max="16384" width="9.140625" style="9"/>
  </cols>
  <sheetData>
    <row r="1" spans="1:19" ht="75" x14ac:dyDescent="0.25">
      <c r="A1" s="16" t="s">
        <v>164</v>
      </c>
      <c r="B1" s="16" t="s">
        <v>18</v>
      </c>
      <c r="C1" s="16" t="s">
        <v>19</v>
      </c>
      <c r="D1" s="16" t="s">
        <v>177</v>
      </c>
      <c r="E1" s="16" t="s">
        <v>197</v>
      </c>
      <c r="F1" s="16" t="s">
        <v>191</v>
      </c>
      <c r="G1" s="16" t="s">
        <v>178</v>
      </c>
      <c r="H1" s="16" t="s">
        <v>179</v>
      </c>
      <c r="I1" s="16" t="s">
        <v>180</v>
      </c>
      <c r="J1" s="16" t="s">
        <v>181</v>
      </c>
      <c r="K1" s="16" t="s">
        <v>182</v>
      </c>
      <c r="L1" s="16" t="s">
        <v>183</v>
      </c>
      <c r="M1" s="16" t="s">
        <v>184</v>
      </c>
      <c r="N1" s="16" t="s">
        <v>185</v>
      </c>
      <c r="O1" s="16" t="s">
        <v>186</v>
      </c>
      <c r="P1" s="16" t="s">
        <v>187</v>
      </c>
      <c r="Q1" s="16" t="s">
        <v>188</v>
      </c>
      <c r="R1" s="16" t="s">
        <v>189</v>
      </c>
      <c r="S1" s="16" t="s">
        <v>190</v>
      </c>
    </row>
    <row r="2" spans="1:19" x14ac:dyDescent="0.25">
      <c r="A2" s="10"/>
      <c r="B2" s="10"/>
      <c r="C2" s="84"/>
      <c r="D2" s="10"/>
      <c r="E2" s="10"/>
      <c r="F2" s="69" t="e">
        <f>(((LN(E2))*0.3178)+0.7405)</f>
        <v>#NUM!</v>
      </c>
      <c r="G2" s="89"/>
      <c r="H2" s="89"/>
      <c r="I2" s="85" t="e">
        <f>(F2*G2)/100</f>
        <v>#NUM!</v>
      </c>
      <c r="J2" s="86" t="e">
        <f>(F2*H2)/100</f>
        <v>#NUM!</v>
      </c>
      <c r="K2" s="87" t="e">
        <f>G2-I2</f>
        <v>#NUM!</v>
      </c>
      <c r="L2" s="87" t="e">
        <f>H2-J2</f>
        <v>#NUM!</v>
      </c>
      <c r="M2" s="10"/>
      <c r="N2" s="10"/>
      <c r="O2" s="10"/>
      <c r="P2" s="88" t="e">
        <f>ROUND((K2*N2)/100,1)</f>
        <v>#NUM!</v>
      </c>
      <c r="Q2" s="88" t="e">
        <f>ROUND((L2*O2)/100,1)</f>
        <v>#NUM!</v>
      </c>
      <c r="R2" s="88" t="e">
        <f>P2+I2</f>
        <v>#NUM!</v>
      </c>
      <c r="S2" s="88" t="e">
        <f>Q2+J2</f>
        <v>#NUM!</v>
      </c>
    </row>
    <row r="3" spans="1:19" x14ac:dyDescent="0.25">
      <c r="A3" s="10"/>
      <c r="B3" s="10"/>
      <c r="C3" s="84"/>
      <c r="D3" s="84"/>
      <c r="E3" s="10"/>
      <c r="F3" s="69" t="e">
        <f t="shared" ref="F3:F4" si="0">(((LN(E3))*0.3178)+0.7405)</f>
        <v>#NUM!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x14ac:dyDescent="0.25">
      <c r="A4" s="10"/>
      <c r="B4" s="80"/>
      <c r="C4" s="80"/>
      <c r="D4" s="80"/>
      <c r="E4" s="10"/>
      <c r="F4" s="69" t="e">
        <f t="shared" si="0"/>
        <v>#NUM!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8" spans="1:19" x14ac:dyDescent="0.25">
      <c r="A8" s="9" t="s">
        <v>192</v>
      </c>
    </row>
    <row r="9" spans="1:19" ht="60" x14ac:dyDescent="0.25">
      <c r="A9" s="16" t="s">
        <v>193</v>
      </c>
      <c r="B9" s="16"/>
    </row>
    <row r="10" spans="1:19" x14ac:dyDescent="0.25">
      <c r="A10" s="10" t="s">
        <v>194</v>
      </c>
      <c r="B10" s="10">
        <v>2.2000000000000002</v>
      </c>
    </row>
    <row r="11" spans="1:19" x14ac:dyDescent="0.25">
      <c r="A11" s="10" t="s">
        <v>195</v>
      </c>
      <c r="B11" s="10">
        <v>1.6</v>
      </c>
      <c r="C11" s="9" t="s">
        <v>245</v>
      </c>
    </row>
    <row r="12" spans="1:19" ht="75" x14ac:dyDescent="0.25">
      <c r="A12" s="90" t="s">
        <v>196</v>
      </c>
      <c r="B12" s="10">
        <v>4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F72D2-02C6-4DC2-A7F1-7CCCC41F5651}">
  <dimension ref="A1:L19"/>
  <sheetViews>
    <sheetView workbookViewId="0">
      <selection activeCell="F6" sqref="F6"/>
    </sheetView>
  </sheetViews>
  <sheetFormatPr defaultColWidth="17.42578125" defaultRowHeight="15" x14ac:dyDescent="0.25"/>
  <cols>
    <col min="1" max="1" width="17.42578125" style="9"/>
    <col min="2" max="2" width="9.85546875" style="1" bestFit="1" customWidth="1"/>
    <col min="3" max="3" width="19.42578125" style="9" customWidth="1"/>
    <col min="4" max="4" width="22.28515625" style="9" customWidth="1"/>
    <col min="5" max="8" width="17.42578125" style="9"/>
    <col min="9" max="9" width="23.28515625" style="9" customWidth="1"/>
    <col min="10" max="10" width="17.42578125" style="9"/>
    <col min="11" max="11" width="35.5703125" style="9" bestFit="1" customWidth="1"/>
    <col min="12" max="16384" width="17.42578125" style="9"/>
  </cols>
  <sheetData>
    <row r="1" spans="1:12" ht="30" x14ac:dyDescent="0.25">
      <c r="A1" s="22" t="s">
        <v>164</v>
      </c>
      <c r="B1" s="22" t="s">
        <v>18</v>
      </c>
      <c r="C1" s="22" t="s">
        <v>19</v>
      </c>
      <c r="D1" s="22" t="s">
        <v>37</v>
      </c>
      <c r="E1" s="22" t="s">
        <v>175</v>
      </c>
      <c r="F1" s="22" t="s">
        <v>176</v>
      </c>
      <c r="G1" s="22" t="s">
        <v>20</v>
      </c>
      <c r="H1" s="22" t="s">
        <v>38</v>
      </c>
      <c r="I1" s="22" t="s">
        <v>39</v>
      </c>
      <c r="K1" s="5"/>
    </row>
    <row r="2" spans="1:12" x14ac:dyDescent="0.25">
      <c r="A2" s="81"/>
      <c r="B2" s="80"/>
      <c r="C2" s="80"/>
      <c r="D2" s="80"/>
      <c r="E2" s="81"/>
      <c r="F2" s="81"/>
      <c r="G2" s="82"/>
      <c r="H2" s="82"/>
      <c r="I2" s="83"/>
      <c r="K2" s="6"/>
    </row>
    <row r="3" spans="1:12" x14ac:dyDescent="0.25">
      <c r="A3" s="81"/>
      <c r="B3" s="80"/>
      <c r="C3" s="80"/>
      <c r="D3" s="80"/>
      <c r="E3" s="81"/>
      <c r="F3" s="81"/>
      <c r="G3" s="82"/>
      <c r="H3" s="82"/>
      <c r="I3" s="83"/>
      <c r="K3" s="6"/>
    </row>
    <row r="4" spans="1:12" x14ac:dyDescent="0.25">
      <c r="A4" s="81"/>
      <c r="B4" s="81"/>
      <c r="C4" s="81"/>
      <c r="D4" s="81"/>
      <c r="E4" s="81"/>
      <c r="F4" s="81"/>
      <c r="G4" s="82"/>
      <c r="H4" s="82"/>
      <c r="I4" s="83"/>
      <c r="K4" s="6"/>
    </row>
    <row r="5" spans="1:12" x14ac:dyDescent="0.25">
      <c r="A5" s="81"/>
      <c r="B5" s="81"/>
      <c r="C5" s="81"/>
      <c r="D5" s="81"/>
      <c r="E5" s="81"/>
      <c r="F5" s="81"/>
      <c r="G5" s="82"/>
      <c r="H5" s="82"/>
      <c r="I5" s="83"/>
      <c r="K5" s="6"/>
    </row>
    <row r="6" spans="1:12" x14ac:dyDescent="0.25">
      <c r="A6" s="81"/>
      <c r="B6" s="81"/>
      <c r="C6" s="81"/>
      <c r="D6" s="81"/>
      <c r="E6" s="81"/>
      <c r="F6" s="81"/>
      <c r="G6" s="81"/>
      <c r="H6" s="81"/>
      <c r="I6" s="81"/>
      <c r="K6" s="6"/>
    </row>
    <row r="7" spans="1:12" x14ac:dyDescent="0.25">
      <c r="A7" s="81"/>
      <c r="B7" s="81"/>
      <c r="C7" s="81"/>
      <c r="D7" s="81"/>
      <c r="E7" s="81"/>
      <c r="F7" s="81"/>
      <c r="G7" s="81"/>
      <c r="H7" s="81"/>
      <c r="I7" s="81"/>
      <c r="L7" s="6"/>
    </row>
    <row r="8" spans="1:12" x14ac:dyDescent="0.25">
      <c r="A8" s="81"/>
      <c r="B8" s="81"/>
      <c r="C8" s="81"/>
      <c r="D8" s="81"/>
      <c r="E8" s="81"/>
      <c r="F8" s="81"/>
      <c r="G8" s="81"/>
      <c r="H8" s="81"/>
      <c r="I8" s="81"/>
      <c r="L8" s="6"/>
    </row>
    <row r="9" spans="1:12" x14ac:dyDescent="0.25">
      <c r="A9" s="81"/>
      <c r="B9" s="81"/>
      <c r="C9" s="81"/>
      <c r="D9" s="81"/>
      <c r="E9" s="81"/>
      <c r="F9" s="81"/>
      <c r="G9" s="81"/>
      <c r="H9" s="81"/>
      <c r="I9" s="81"/>
      <c r="L9" s="6"/>
    </row>
    <row r="10" spans="1:12" x14ac:dyDescent="0.25">
      <c r="A10" s="81"/>
      <c r="B10" s="80"/>
      <c r="C10" s="80"/>
      <c r="D10" s="80"/>
      <c r="E10" s="80"/>
      <c r="F10" s="81"/>
      <c r="G10" s="39"/>
      <c r="H10" s="39"/>
      <c r="I10" s="81"/>
      <c r="L10" s="6"/>
    </row>
    <row r="11" spans="1:12" x14ac:dyDescent="0.25">
      <c r="A11" s="81"/>
      <c r="B11" s="80"/>
      <c r="C11" s="80"/>
      <c r="D11" s="80"/>
      <c r="E11" s="80"/>
      <c r="F11" s="81"/>
      <c r="G11" s="39"/>
      <c r="H11" s="39"/>
      <c r="I11" s="81"/>
      <c r="L11" s="6"/>
    </row>
    <row r="12" spans="1:12" x14ac:dyDescent="0.25">
      <c r="A12" s="81"/>
      <c r="B12" s="80"/>
      <c r="C12" s="80"/>
      <c r="D12" s="80"/>
      <c r="E12" s="80"/>
      <c r="F12" s="81"/>
      <c r="G12" s="39"/>
      <c r="H12" s="39"/>
      <c r="I12" s="81"/>
      <c r="L12" s="6"/>
    </row>
    <row r="13" spans="1:12" x14ac:dyDescent="0.25">
      <c r="A13" s="81"/>
      <c r="B13" s="80"/>
      <c r="C13" s="80"/>
      <c r="D13" s="80"/>
      <c r="E13" s="80"/>
      <c r="F13" s="81"/>
      <c r="G13" s="39"/>
      <c r="H13" s="39"/>
      <c r="I13" s="81"/>
      <c r="L13" s="6"/>
    </row>
    <row r="14" spans="1:12" x14ac:dyDescent="0.25">
      <c r="A14" s="81"/>
      <c r="B14" s="80"/>
      <c r="C14" s="80"/>
      <c r="D14" s="80"/>
      <c r="E14" s="80"/>
      <c r="F14" s="81"/>
      <c r="G14" s="39"/>
      <c r="H14" s="39"/>
      <c r="I14" s="81"/>
      <c r="L14" s="6"/>
    </row>
    <row r="15" spans="1:12" x14ac:dyDescent="0.25">
      <c r="A15" s="81"/>
      <c r="B15" s="80"/>
      <c r="C15" s="80"/>
      <c r="D15" s="80"/>
      <c r="E15" s="80"/>
      <c r="F15" s="81"/>
      <c r="G15" s="39"/>
      <c r="H15" s="39"/>
      <c r="I15" s="81"/>
      <c r="L15" s="6"/>
    </row>
    <row r="16" spans="1:12" x14ac:dyDescent="0.25">
      <c r="A16" s="81"/>
      <c r="B16" s="80"/>
      <c r="C16" s="80"/>
      <c r="D16" s="80"/>
      <c r="E16" s="80"/>
      <c r="F16" s="81"/>
      <c r="G16" s="39"/>
      <c r="H16" s="39"/>
      <c r="I16" s="81"/>
      <c r="L16" s="6"/>
    </row>
    <row r="17" spans="11:12" x14ac:dyDescent="0.25">
      <c r="L17" s="6"/>
    </row>
    <row r="18" spans="11:12" x14ac:dyDescent="0.25">
      <c r="L18" s="6"/>
    </row>
    <row r="19" spans="11:12" x14ac:dyDescent="0.25">
      <c r="K19" s="7"/>
      <c r="L19" s="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94D2F-2D5D-4B78-84D2-BB92CC387AC2}">
  <dimension ref="A1:D24"/>
  <sheetViews>
    <sheetView workbookViewId="0">
      <selection activeCell="F7" sqref="F7"/>
    </sheetView>
  </sheetViews>
  <sheetFormatPr defaultRowHeight="15" x14ac:dyDescent="0.25"/>
  <cols>
    <col min="1" max="1" width="80.28515625" style="9" bestFit="1" customWidth="1"/>
    <col min="2" max="2" width="9.140625" style="9"/>
    <col min="3" max="3" width="13.42578125" style="9" bestFit="1" customWidth="1"/>
    <col min="4" max="4" width="19.85546875" style="9" customWidth="1"/>
    <col min="5" max="16384" width="9.140625" style="9"/>
  </cols>
  <sheetData>
    <row r="1" spans="1:4" x14ac:dyDescent="0.25">
      <c r="A1" s="23" t="s">
        <v>198</v>
      </c>
    </row>
    <row r="3" spans="1:4" x14ac:dyDescent="0.25">
      <c r="A3" s="91" t="s">
        <v>199</v>
      </c>
    </row>
    <row r="5" spans="1:4" x14ac:dyDescent="0.25">
      <c r="A5" s="92" t="s">
        <v>200</v>
      </c>
      <c r="B5" s="107" t="s">
        <v>243</v>
      </c>
      <c r="C5" s="92" t="s">
        <v>201</v>
      </c>
      <c r="D5" s="92" t="s">
        <v>202</v>
      </c>
    </row>
    <row r="6" spans="1:4" x14ac:dyDescent="0.25">
      <c r="A6" s="93" t="s">
        <v>203</v>
      </c>
      <c r="B6" s="108">
        <v>0.03</v>
      </c>
      <c r="C6" s="94"/>
      <c r="D6" s="93"/>
    </row>
    <row r="7" spans="1:4" x14ac:dyDescent="0.25">
      <c r="A7" s="95" t="s">
        <v>204</v>
      </c>
      <c r="B7" s="108">
        <v>5.0000000000000001E-3</v>
      </c>
      <c r="C7" s="94"/>
      <c r="D7" s="93"/>
    </row>
    <row r="8" spans="1:4" x14ac:dyDescent="0.25">
      <c r="A8" s="95" t="s">
        <v>205</v>
      </c>
      <c r="B8" s="108">
        <v>5.0000000000000001E-3</v>
      </c>
      <c r="C8" s="94"/>
      <c r="D8" s="93"/>
    </row>
    <row r="9" spans="1:4" x14ac:dyDescent="0.25">
      <c r="A9" s="95" t="s">
        <v>206</v>
      </c>
      <c r="B9" s="108">
        <v>5.0000000000000001E-3</v>
      </c>
      <c r="C9" s="94"/>
      <c r="D9" s="93"/>
    </row>
    <row r="10" spans="1:4" x14ac:dyDescent="0.25">
      <c r="A10" s="95" t="s">
        <v>207</v>
      </c>
      <c r="B10" s="108">
        <v>5.0000000000000001E-3</v>
      </c>
      <c r="C10" s="94"/>
      <c r="D10" s="93"/>
    </row>
    <row r="11" spans="1:4" x14ac:dyDescent="0.25">
      <c r="A11" s="93" t="s">
        <v>208</v>
      </c>
      <c r="B11" s="94">
        <v>2.5000000000000001E-3</v>
      </c>
      <c r="C11" s="94"/>
      <c r="D11" s="93"/>
    </row>
    <row r="12" spans="1:4" x14ac:dyDescent="0.25">
      <c r="A12" s="93" t="s">
        <v>209</v>
      </c>
      <c r="B12" s="94">
        <v>2.5000000000000001E-3</v>
      </c>
      <c r="C12" s="94"/>
      <c r="D12" s="93"/>
    </row>
    <row r="13" spans="1:4" x14ac:dyDescent="0.25">
      <c r="A13" s="93" t="s">
        <v>210</v>
      </c>
      <c r="B13" s="94">
        <v>2.5000000000000001E-3</v>
      </c>
      <c r="C13" s="94"/>
      <c r="D13" s="93"/>
    </row>
    <row r="14" spans="1:4" x14ac:dyDescent="0.25">
      <c r="A14" s="93" t="s">
        <v>211</v>
      </c>
      <c r="B14" s="94">
        <v>2.5000000000000001E-3</v>
      </c>
      <c r="C14" s="94"/>
      <c r="D14" s="93"/>
    </row>
    <row r="16" spans="1:4" x14ac:dyDescent="0.25">
      <c r="A16" s="96" t="s">
        <v>212</v>
      </c>
      <c r="B16" s="97">
        <f>SUM(C6:C14)</f>
        <v>0</v>
      </c>
      <c r="C16" s="23" t="s">
        <v>213</v>
      </c>
    </row>
    <row r="19" spans="1:3" x14ac:dyDescent="0.25">
      <c r="A19" s="98" t="s">
        <v>214</v>
      </c>
    </row>
    <row r="20" spans="1:3" x14ac:dyDescent="0.25">
      <c r="A20" s="126" t="s">
        <v>215</v>
      </c>
      <c r="B20" s="127"/>
      <c r="C20" s="127"/>
    </row>
    <row r="21" spans="1:3" x14ac:dyDescent="0.25">
      <c r="A21" s="126" t="s">
        <v>216</v>
      </c>
      <c r="B21" s="127"/>
      <c r="C21" s="127"/>
    </row>
    <row r="22" spans="1:3" x14ac:dyDescent="0.25">
      <c r="A22" s="126" t="s">
        <v>217</v>
      </c>
      <c r="B22" s="127"/>
      <c r="C22" s="127"/>
    </row>
    <row r="23" spans="1:3" x14ac:dyDescent="0.25">
      <c r="A23" s="126" t="s">
        <v>218</v>
      </c>
      <c r="B23" s="127"/>
      <c r="C23" s="127"/>
    </row>
    <row r="24" spans="1:3" x14ac:dyDescent="0.25">
      <c r="A24" s="126" t="s">
        <v>219</v>
      </c>
      <c r="B24" s="127"/>
      <c r="C24" s="127"/>
    </row>
  </sheetData>
  <mergeCells count="5">
    <mergeCell ref="A20:C20"/>
    <mergeCell ref="A21:C21"/>
    <mergeCell ref="A22:C22"/>
    <mergeCell ref="A23:C23"/>
    <mergeCell ref="A24:C2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7ABFE-92F7-4B49-BC93-C5BC2BDB3FEA}">
  <dimension ref="A1:N32"/>
  <sheetViews>
    <sheetView workbookViewId="0">
      <selection activeCell="J15" sqref="J15"/>
    </sheetView>
  </sheetViews>
  <sheetFormatPr defaultRowHeight="15" x14ac:dyDescent="0.25"/>
  <cols>
    <col min="1" max="1" width="10.140625" customWidth="1"/>
    <col min="2" max="2" width="31.85546875" customWidth="1"/>
    <col min="3" max="3" width="13.85546875" customWidth="1"/>
    <col min="4" max="5" width="15.42578125" customWidth="1"/>
    <col min="6" max="6" width="17.28515625" customWidth="1"/>
    <col min="7" max="8" width="15.42578125" style="9" customWidth="1"/>
    <col min="9" max="10" width="15.42578125" customWidth="1"/>
    <col min="11" max="11" width="15.28515625" customWidth="1"/>
    <col min="12" max="12" width="15" customWidth="1"/>
    <col min="13" max="13" width="12.140625" customWidth="1"/>
    <col min="14" max="14" width="12.7109375" customWidth="1"/>
    <col min="15" max="15" width="11.42578125" customWidth="1"/>
  </cols>
  <sheetData>
    <row r="1" spans="1:14" ht="90" x14ac:dyDescent="0.25">
      <c r="A1" s="99" t="s">
        <v>226</v>
      </c>
      <c r="B1" s="99" t="s">
        <v>220</v>
      </c>
      <c r="C1" s="99" t="s">
        <v>242</v>
      </c>
      <c r="D1" s="99" t="s">
        <v>221</v>
      </c>
      <c r="E1" s="99" t="s">
        <v>222</v>
      </c>
      <c r="F1" s="100" t="s">
        <v>223</v>
      </c>
      <c r="G1" s="101" t="s">
        <v>178</v>
      </c>
      <c r="H1" s="102" t="s">
        <v>241</v>
      </c>
      <c r="I1" s="101" t="s">
        <v>224</v>
      </c>
      <c r="J1" s="102" t="s">
        <v>225</v>
      </c>
      <c r="K1" s="99" t="s">
        <v>16</v>
      </c>
    </row>
    <row r="2" spans="1:14" x14ac:dyDescent="0.25">
      <c r="A2" s="10"/>
      <c r="B2" s="103"/>
      <c r="C2" s="88"/>
      <c r="D2" s="104" t="e">
        <f>N6</f>
        <v>#DIV/0!</v>
      </c>
      <c r="E2" s="105" t="e">
        <f>M6</f>
        <v>#DIV/0!</v>
      </c>
      <c r="F2" s="69"/>
      <c r="G2" s="88"/>
      <c r="H2" s="88"/>
      <c r="I2" s="88">
        <f>G2*F2</f>
        <v>0</v>
      </c>
      <c r="J2" s="88" t="e">
        <f>H2*D2</f>
        <v>#DIV/0!</v>
      </c>
      <c r="K2" s="10"/>
    </row>
    <row r="5" spans="1:14" ht="45" x14ac:dyDescent="0.25">
      <c r="A5" s="99" t="s">
        <v>236</v>
      </c>
      <c r="B5" s="99" t="s">
        <v>237</v>
      </c>
      <c r="C5" s="99" t="s">
        <v>238</v>
      </c>
      <c r="D5" s="99" t="s">
        <v>239</v>
      </c>
      <c r="E5" s="99" t="s">
        <v>227</v>
      </c>
      <c r="F5" s="99" t="s">
        <v>228</v>
      </c>
      <c r="G5" s="99" t="s">
        <v>235</v>
      </c>
      <c r="H5" s="99" t="s">
        <v>229</v>
      </c>
      <c r="I5" s="99" t="s">
        <v>230</v>
      </c>
      <c r="J5" s="99" t="s">
        <v>231</v>
      </c>
      <c r="K5" s="99" t="s">
        <v>232</v>
      </c>
      <c r="L5" s="99" t="s">
        <v>233</v>
      </c>
      <c r="M5" s="99" t="s">
        <v>240</v>
      </c>
      <c r="N5" s="99" t="s">
        <v>221</v>
      </c>
    </row>
    <row r="6" spans="1:14" x14ac:dyDescent="0.25">
      <c r="A6" s="10"/>
      <c r="B6" s="10"/>
      <c r="C6" s="10"/>
      <c r="D6" s="10"/>
      <c r="E6" s="69" t="e">
        <f>D6/$D$32</f>
        <v>#DIV/0!</v>
      </c>
      <c r="F6" s="10"/>
      <c r="G6" s="10" t="e">
        <f>E6*F6</f>
        <v>#DIV/0!</v>
      </c>
      <c r="H6" s="69" t="e">
        <f>G32</f>
        <v>#DIV/0!</v>
      </c>
      <c r="I6" s="10" t="e">
        <f>D32*H6</f>
        <v>#DIV/0!</v>
      </c>
      <c r="J6" s="10" t="e">
        <f>I6-K6</f>
        <v>#DIV/0!</v>
      </c>
      <c r="K6" s="10" t="e">
        <f>I6*0.75</f>
        <v>#DIV/0!</v>
      </c>
      <c r="L6" s="10" t="e">
        <f>D32-I6</f>
        <v>#DIV/0!</v>
      </c>
      <c r="M6" s="105" t="e">
        <f>((L6*80)+(J6*98))/(L6+J6)</f>
        <v>#DIV/0!</v>
      </c>
      <c r="N6" s="69" t="e">
        <f>K6/D32</f>
        <v>#DIV/0!</v>
      </c>
    </row>
    <row r="7" spans="1:14" x14ac:dyDescent="0.25">
      <c r="A7" s="10"/>
      <c r="B7" s="10"/>
      <c r="C7" s="10"/>
      <c r="D7" s="10"/>
      <c r="E7" s="69" t="e">
        <f t="shared" ref="E7:E31" si="0">D7/$D$32</f>
        <v>#DIV/0!</v>
      </c>
      <c r="F7" s="10"/>
      <c r="G7" s="10" t="e">
        <f t="shared" ref="G7:G31" si="1">E7*F7</f>
        <v>#DIV/0!</v>
      </c>
      <c r="H7"/>
    </row>
    <row r="8" spans="1:14" x14ac:dyDescent="0.25">
      <c r="A8" s="10"/>
      <c r="B8" s="10"/>
      <c r="C8" s="10"/>
      <c r="D8" s="10"/>
      <c r="E8" s="69" t="e">
        <f t="shared" si="0"/>
        <v>#DIV/0!</v>
      </c>
      <c r="F8" s="10"/>
      <c r="G8" s="10" t="e">
        <f t="shared" si="1"/>
        <v>#DIV/0!</v>
      </c>
      <c r="H8"/>
    </row>
    <row r="9" spans="1:14" x14ac:dyDescent="0.25">
      <c r="A9" s="10"/>
      <c r="B9" s="10"/>
      <c r="C9" s="10"/>
      <c r="D9" s="10"/>
      <c r="E9" s="69" t="e">
        <f t="shared" si="0"/>
        <v>#DIV/0!</v>
      </c>
      <c r="F9" s="10"/>
      <c r="G9" s="10" t="e">
        <f t="shared" si="1"/>
        <v>#DIV/0!</v>
      </c>
      <c r="H9"/>
    </row>
    <row r="10" spans="1:14" x14ac:dyDescent="0.25">
      <c r="A10" s="10"/>
      <c r="B10" s="10"/>
      <c r="C10" s="10"/>
      <c r="D10" s="10"/>
      <c r="E10" s="69" t="e">
        <f t="shared" si="0"/>
        <v>#DIV/0!</v>
      </c>
      <c r="F10" s="10"/>
      <c r="G10" s="10" t="e">
        <f t="shared" si="1"/>
        <v>#DIV/0!</v>
      </c>
      <c r="H10"/>
    </row>
    <row r="11" spans="1:14" x14ac:dyDescent="0.25">
      <c r="A11" s="10"/>
      <c r="B11" s="10"/>
      <c r="C11" s="10"/>
      <c r="D11" s="10"/>
      <c r="E11" s="69" t="e">
        <f t="shared" si="0"/>
        <v>#DIV/0!</v>
      </c>
      <c r="F11" s="10"/>
      <c r="G11" s="10" t="e">
        <f t="shared" si="1"/>
        <v>#DIV/0!</v>
      </c>
      <c r="H11"/>
    </row>
    <row r="12" spans="1:14" x14ac:dyDescent="0.25">
      <c r="A12" s="10"/>
      <c r="B12" s="10"/>
      <c r="C12" s="10"/>
      <c r="D12" s="10"/>
      <c r="E12" s="69" t="e">
        <f t="shared" si="0"/>
        <v>#DIV/0!</v>
      </c>
      <c r="F12" s="10"/>
      <c r="G12" s="10" t="e">
        <f t="shared" si="1"/>
        <v>#DIV/0!</v>
      </c>
      <c r="H12"/>
    </row>
    <row r="13" spans="1:14" x14ac:dyDescent="0.25">
      <c r="A13" s="10"/>
      <c r="B13" s="10"/>
      <c r="C13" s="10"/>
      <c r="D13" s="10"/>
      <c r="E13" s="69" t="e">
        <f t="shared" si="0"/>
        <v>#DIV/0!</v>
      </c>
      <c r="F13" s="10"/>
      <c r="G13" s="10" t="e">
        <f t="shared" si="1"/>
        <v>#DIV/0!</v>
      </c>
      <c r="H13"/>
    </row>
    <row r="14" spans="1:14" x14ac:dyDescent="0.25">
      <c r="A14" s="10"/>
      <c r="B14" s="10"/>
      <c r="C14" s="10"/>
      <c r="D14" s="10"/>
      <c r="E14" s="69" t="e">
        <f t="shared" si="0"/>
        <v>#DIV/0!</v>
      </c>
      <c r="F14" s="10"/>
      <c r="G14" s="10" t="e">
        <f t="shared" si="1"/>
        <v>#DIV/0!</v>
      </c>
      <c r="H14"/>
    </row>
    <row r="15" spans="1:14" x14ac:dyDescent="0.25">
      <c r="A15" s="10"/>
      <c r="B15" s="10"/>
      <c r="C15" s="10"/>
      <c r="D15" s="10"/>
      <c r="E15" s="69" t="e">
        <f t="shared" si="0"/>
        <v>#DIV/0!</v>
      </c>
      <c r="F15" s="10"/>
      <c r="G15" s="10" t="e">
        <f t="shared" si="1"/>
        <v>#DIV/0!</v>
      </c>
      <c r="H15"/>
    </row>
    <row r="16" spans="1:14" x14ac:dyDescent="0.25">
      <c r="A16" s="10"/>
      <c r="B16" s="10"/>
      <c r="C16" s="10"/>
      <c r="D16" s="10"/>
      <c r="E16" s="69" t="e">
        <f t="shared" si="0"/>
        <v>#DIV/0!</v>
      </c>
      <c r="F16" s="10"/>
      <c r="G16" s="10" t="e">
        <f t="shared" si="1"/>
        <v>#DIV/0!</v>
      </c>
      <c r="H16"/>
    </row>
    <row r="17" spans="1:8" x14ac:dyDescent="0.25">
      <c r="A17" s="10"/>
      <c r="B17" s="10"/>
      <c r="C17" s="10"/>
      <c r="D17" s="10"/>
      <c r="E17" s="69" t="e">
        <f t="shared" si="0"/>
        <v>#DIV/0!</v>
      </c>
      <c r="F17" s="10"/>
      <c r="G17" s="10" t="e">
        <f t="shared" si="1"/>
        <v>#DIV/0!</v>
      </c>
      <c r="H17"/>
    </row>
    <row r="18" spans="1:8" x14ac:dyDescent="0.25">
      <c r="A18" s="10"/>
      <c r="B18" s="10"/>
      <c r="C18" s="10"/>
      <c r="D18" s="10"/>
      <c r="E18" s="69" t="e">
        <f t="shared" si="0"/>
        <v>#DIV/0!</v>
      </c>
      <c r="F18" s="10"/>
      <c r="G18" s="10" t="e">
        <f t="shared" si="1"/>
        <v>#DIV/0!</v>
      </c>
      <c r="H18"/>
    </row>
    <row r="19" spans="1:8" x14ac:dyDescent="0.25">
      <c r="A19" s="10"/>
      <c r="B19" s="10"/>
      <c r="C19" s="10"/>
      <c r="D19" s="10"/>
      <c r="E19" s="10" t="e">
        <f t="shared" si="0"/>
        <v>#DIV/0!</v>
      </c>
      <c r="F19" s="10"/>
      <c r="G19" s="10" t="e">
        <f t="shared" si="1"/>
        <v>#DIV/0!</v>
      </c>
      <c r="H19"/>
    </row>
    <row r="20" spans="1:8" x14ac:dyDescent="0.25">
      <c r="A20" s="10"/>
      <c r="B20" s="10"/>
      <c r="C20" s="10"/>
      <c r="D20" s="10"/>
      <c r="E20" s="10" t="e">
        <f t="shared" si="0"/>
        <v>#DIV/0!</v>
      </c>
      <c r="F20" s="10"/>
      <c r="G20" s="10" t="e">
        <f t="shared" si="1"/>
        <v>#DIV/0!</v>
      </c>
      <c r="H20"/>
    </row>
    <row r="21" spans="1:8" x14ac:dyDescent="0.25">
      <c r="A21" s="10"/>
      <c r="B21" s="10"/>
      <c r="C21" s="10"/>
      <c r="D21" s="10"/>
      <c r="E21" s="10" t="e">
        <f t="shared" si="0"/>
        <v>#DIV/0!</v>
      </c>
      <c r="F21" s="10"/>
      <c r="G21" s="10" t="e">
        <f t="shared" si="1"/>
        <v>#DIV/0!</v>
      </c>
      <c r="H21"/>
    </row>
    <row r="22" spans="1:8" x14ac:dyDescent="0.25">
      <c r="A22" s="10"/>
      <c r="B22" s="10"/>
      <c r="C22" s="10"/>
      <c r="D22" s="10"/>
      <c r="E22" s="10" t="e">
        <f t="shared" si="0"/>
        <v>#DIV/0!</v>
      </c>
      <c r="F22" s="10"/>
      <c r="G22" s="10" t="e">
        <f t="shared" si="1"/>
        <v>#DIV/0!</v>
      </c>
      <c r="H22"/>
    </row>
    <row r="23" spans="1:8" x14ac:dyDescent="0.25">
      <c r="A23" s="10"/>
      <c r="B23" s="10"/>
      <c r="C23" s="10"/>
      <c r="D23" s="10"/>
      <c r="E23" s="10" t="e">
        <f t="shared" si="0"/>
        <v>#DIV/0!</v>
      </c>
      <c r="F23" s="10"/>
      <c r="G23" s="10" t="e">
        <f t="shared" si="1"/>
        <v>#DIV/0!</v>
      </c>
      <c r="H23"/>
    </row>
    <row r="24" spans="1:8" x14ac:dyDescent="0.25">
      <c r="A24" s="10"/>
      <c r="B24" s="10"/>
      <c r="C24" s="10"/>
      <c r="D24" s="10"/>
      <c r="E24" s="10" t="e">
        <f t="shared" si="0"/>
        <v>#DIV/0!</v>
      </c>
      <c r="F24" s="10"/>
      <c r="G24" s="10" t="e">
        <f t="shared" si="1"/>
        <v>#DIV/0!</v>
      </c>
      <c r="H24"/>
    </row>
    <row r="25" spans="1:8" x14ac:dyDescent="0.25">
      <c r="A25" s="10"/>
      <c r="B25" s="10"/>
      <c r="C25" s="10"/>
      <c r="D25" s="10"/>
      <c r="E25" s="10" t="e">
        <f t="shared" si="0"/>
        <v>#DIV/0!</v>
      </c>
      <c r="F25" s="10"/>
      <c r="G25" s="10" t="e">
        <f t="shared" si="1"/>
        <v>#DIV/0!</v>
      </c>
      <c r="H25"/>
    </row>
    <row r="26" spans="1:8" x14ac:dyDescent="0.25">
      <c r="A26" s="10"/>
      <c r="B26" s="10"/>
      <c r="C26" s="10"/>
      <c r="D26" s="10"/>
      <c r="E26" s="10" t="e">
        <f t="shared" si="0"/>
        <v>#DIV/0!</v>
      </c>
      <c r="F26" s="10"/>
      <c r="G26" s="10" t="e">
        <f t="shared" si="1"/>
        <v>#DIV/0!</v>
      </c>
      <c r="H26"/>
    </row>
    <row r="27" spans="1:8" x14ac:dyDescent="0.25">
      <c r="A27" s="10"/>
      <c r="B27" s="10"/>
      <c r="C27" s="10"/>
      <c r="D27" s="10"/>
      <c r="E27" s="10" t="e">
        <f t="shared" si="0"/>
        <v>#DIV/0!</v>
      </c>
      <c r="F27" s="10"/>
      <c r="G27" s="10" t="e">
        <f t="shared" si="1"/>
        <v>#DIV/0!</v>
      </c>
      <c r="H27"/>
    </row>
    <row r="28" spans="1:8" s="9" customFormat="1" x14ac:dyDescent="0.25">
      <c r="A28" s="10"/>
      <c r="B28" s="10"/>
      <c r="C28" s="10"/>
      <c r="D28" s="10"/>
      <c r="E28" s="10" t="e">
        <f t="shared" si="0"/>
        <v>#DIV/0!</v>
      </c>
      <c r="F28" s="10"/>
      <c r="G28" s="10" t="e">
        <f t="shared" si="1"/>
        <v>#DIV/0!</v>
      </c>
    </row>
    <row r="29" spans="1:8" x14ac:dyDescent="0.25">
      <c r="A29" s="10"/>
      <c r="B29" s="10"/>
      <c r="C29" s="10"/>
      <c r="D29" s="10"/>
      <c r="E29" s="10" t="e">
        <f t="shared" si="0"/>
        <v>#DIV/0!</v>
      </c>
      <c r="F29" s="10"/>
      <c r="G29" s="10" t="e">
        <f t="shared" si="1"/>
        <v>#DIV/0!</v>
      </c>
      <c r="H29"/>
    </row>
    <row r="30" spans="1:8" x14ac:dyDescent="0.25">
      <c r="A30" s="10"/>
      <c r="B30" s="10"/>
      <c r="C30" s="10"/>
      <c r="D30" s="10"/>
      <c r="E30" s="10" t="e">
        <f t="shared" si="0"/>
        <v>#DIV/0!</v>
      </c>
      <c r="F30" s="10"/>
      <c r="G30" s="10" t="e">
        <f t="shared" si="1"/>
        <v>#DIV/0!</v>
      </c>
      <c r="H30"/>
    </row>
    <row r="31" spans="1:8" x14ac:dyDescent="0.25">
      <c r="A31" s="10"/>
      <c r="B31" s="10"/>
      <c r="C31" s="10"/>
      <c r="D31" s="10"/>
      <c r="E31" s="10" t="e">
        <f t="shared" si="0"/>
        <v>#DIV/0!</v>
      </c>
      <c r="F31" s="10"/>
      <c r="G31" s="10" t="e">
        <f t="shared" si="1"/>
        <v>#DIV/0!</v>
      </c>
      <c r="H31"/>
    </row>
    <row r="32" spans="1:8" x14ac:dyDescent="0.25">
      <c r="C32" s="59" t="s">
        <v>234</v>
      </c>
      <c r="D32" s="59">
        <f>SUM(D6:D31)</f>
        <v>0</v>
      </c>
      <c r="E32" s="106" t="e">
        <f>SUM(E6:E18)</f>
        <v>#DIV/0!</v>
      </c>
      <c r="F32" s="59" t="e">
        <f>SUM(E6*F6,E7*F7,E8*F8,E9*F9,E10,F10)</f>
        <v>#DIV/0!</v>
      </c>
      <c r="G32" s="59" t="e">
        <f>SUM(G6:G18)/100</f>
        <v>#DIV/0!</v>
      </c>
      <c r="H32"/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Notes</vt:lpstr>
      <vt:lpstr>New Required Reductions</vt:lpstr>
      <vt:lpstr>NIRL Summary</vt:lpstr>
      <vt:lpstr>Wet Detention Calcs</vt:lpstr>
      <vt:lpstr>Reuse Calcs</vt:lpstr>
      <vt:lpstr>Retention, Trains, and Swales</vt:lpstr>
      <vt:lpstr>Street Sweeping and CO</vt:lpstr>
      <vt:lpstr>Education</vt:lpstr>
      <vt:lpstr>Exfil Trenches</vt:lpstr>
      <vt:lpstr>OSTDS Conversion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Busby</dc:creator>
  <cp:lastModifiedBy>Owner</cp:lastModifiedBy>
  <dcterms:created xsi:type="dcterms:W3CDTF">2012-06-19T19:53:30Z</dcterms:created>
  <dcterms:modified xsi:type="dcterms:W3CDTF">2020-10-29T15:35:58Z</dcterms:modified>
</cp:coreProperties>
</file>