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marcy.frick\Documents\Projects\Brevard County\IRL Funding Plan\Plan\04 Update 2019\04 TMDL_BMAP credits\"/>
    </mc:Choice>
  </mc:AlternateContent>
  <xr:revisionPtr revIDLastSave="0" documentId="13_ncr:1_{C248C9A7-9551-467D-988C-B4F2178E0231}" xr6:coauthVersionLast="36" xr6:coauthVersionMax="36" xr10:uidLastSave="{00000000-0000-0000-0000-000000000000}"/>
  <bookViews>
    <workbookView xWindow="0" yWindow="0" windowWidth="28800" windowHeight="11616" firstSheet="12" activeTab="14" xr2:uid="{00000000-000D-0000-FFFF-FFFF00000000}"/>
  </bookViews>
  <sheets>
    <sheet name="Melbourne North" sheetId="13" r:id="rId1"/>
    <sheet name="Melbourne Central" sheetId="1" r:id="rId2"/>
    <sheet name="Cape Canaveral BRL" sheetId="6" r:id="rId3"/>
    <sheet name="Palm Bay Central" sheetId="7" r:id="rId4"/>
    <sheet name="Titusville North" sheetId="8" r:id="rId5"/>
    <sheet name="Rockledge North" sheetId="9" r:id="rId6"/>
    <sheet name="Cocoa North" sheetId="10" r:id="rId7"/>
    <sheet name="Indian Harbour Beach BRL" sheetId="11" r:id="rId8"/>
    <sheet name="West Melbourne Central" sheetId="16" r:id="rId9"/>
    <sheet name="Cocoa Beach BRL" sheetId="17" r:id="rId10"/>
    <sheet name="Unincorporated BRL" sheetId="12" r:id="rId11"/>
    <sheet name="Unincorporated North" sheetId="14" r:id="rId12"/>
    <sheet name="Unincorporated Central" sheetId="15" r:id="rId13"/>
    <sheet name="SJRWMD Central" sheetId="18" r:id="rId14"/>
    <sheet name="Summary" sheetId="4" r:id="rId15"/>
  </sheets>
  <definedNames>
    <definedName name="_xlnm.Print_Area" localSheetId="2">'Cape Canaveral BRL'!$A$1:$I$34</definedName>
    <definedName name="_xlnm.Print_Area" localSheetId="9">'Cocoa Beach BRL'!$A$1:$F$33</definedName>
    <definedName name="_xlnm.Print_Area" localSheetId="6">'Cocoa North'!$A$1:$D$33</definedName>
    <definedName name="_xlnm.Print_Area" localSheetId="7">'Indian Harbour Beach BRL'!$A$1:$E$33</definedName>
    <definedName name="_xlnm.Print_Area" localSheetId="1">'Melbourne Central'!$A$2:$E$34</definedName>
    <definedName name="_xlnm.Print_Area" localSheetId="0">'Melbourne North'!$A$2:$K$34</definedName>
    <definedName name="_xlnm.Print_Area" localSheetId="3">'Palm Bay Central'!$A$1:$E$34</definedName>
    <definedName name="_xlnm.Print_Area" localSheetId="5">'Rockledge North'!$A$1:$D$34</definedName>
    <definedName name="_xlnm.Print_Area" localSheetId="13">'SJRWMD Central'!$A$1:$C$34</definedName>
    <definedName name="_xlnm.Print_Area" localSheetId="4">'Titusville North'!$A$1:$J$34</definedName>
    <definedName name="_xlnm.Print_Area" localSheetId="10">'Unincorporated BRL'!$A$2:$K$35</definedName>
    <definedName name="_xlnm.Print_Area" localSheetId="12">'Unincorporated Central'!$A$2:$L$35</definedName>
    <definedName name="_xlnm.Print_Area" localSheetId="11">'Unincorporated North'!$A$2:$S$35</definedName>
    <definedName name="_xlnm.Print_Area" localSheetId="8">'West Melbourne Central'!$A$1:$C$33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8" i="15" l="1"/>
  <c r="H9" i="15"/>
  <c r="H11" i="15"/>
  <c r="H16" i="15"/>
  <c r="H17" i="15"/>
  <c r="H18" i="15"/>
  <c r="H19" i="15"/>
  <c r="H28" i="15"/>
  <c r="H30" i="15"/>
  <c r="H31" i="15" s="1"/>
  <c r="H33" i="15" s="1"/>
  <c r="H4" i="15" s="1"/>
  <c r="G6" i="15"/>
  <c r="G9" i="15"/>
  <c r="G10" i="15"/>
  <c r="G14" i="15"/>
  <c r="G17" i="15"/>
  <c r="G18" i="15"/>
  <c r="G28" i="15"/>
  <c r="G30" i="15" s="1"/>
  <c r="G31" i="15" s="1"/>
  <c r="G33" i="15" s="1"/>
  <c r="G11" i="15" s="1"/>
  <c r="F28" i="15"/>
  <c r="F30" i="15" s="1"/>
  <c r="F31" i="15" s="1"/>
  <c r="F33" i="15" s="1"/>
  <c r="I4" i="14"/>
  <c r="I7" i="14"/>
  <c r="I8" i="14"/>
  <c r="I9" i="14"/>
  <c r="I10" i="14"/>
  <c r="I11" i="14"/>
  <c r="I12" i="14"/>
  <c r="I15" i="14"/>
  <c r="I16" i="14"/>
  <c r="I17" i="14"/>
  <c r="I18" i="14"/>
  <c r="I19" i="14"/>
  <c r="I20" i="14"/>
  <c r="I28" i="14"/>
  <c r="I30" i="14" s="1"/>
  <c r="I31" i="14" s="1"/>
  <c r="I33" i="14" s="1"/>
  <c r="I5" i="14" s="1"/>
  <c r="O28" i="14"/>
  <c r="O30" i="14" s="1"/>
  <c r="O31" i="14" s="1"/>
  <c r="O33" i="14" s="1"/>
  <c r="N28" i="14"/>
  <c r="N30" i="14" s="1"/>
  <c r="N31" i="14" s="1"/>
  <c r="N33" i="14" s="1"/>
  <c r="M28" i="14"/>
  <c r="M30" i="14" s="1"/>
  <c r="M31" i="14" s="1"/>
  <c r="M33" i="14" s="1"/>
  <c r="L28" i="14"/>
  <c r="L30" i="14" s="1"/>
  <c r="L31" i="14" s="1"/>
  <c r="L33" i="14" s="1"/>
  <c r="K28" i="14"/>
  <c r="K30" i="14" s="1"/>
  <c r="K31" i="14" s="1"/>
  <c r="K33" i="14" s="1"/>
  <c r="J28" i="14"/>
  <c r="J30" i="14" s="1"/>
  <c r="J31" i="14" s="1"/>
  <c r="J33" i="14" s="1"/>
  <c r="E8" i="12"/>
  <c r="E16" i="12"/>
  <c r="E29" i="12"/>
  <c r="E30" i="12" s="1"/>
  <c r="E31" i="12" s="1"/>
  <c r="E33" i="12" s="1"/>
  <c r="E6" i="12" s="1"/>
  <c r="G28" i="12"/>
  <c r="H10" i="15" l="1"/>
  <c r="H15" i="15"/>
  <c r="H7" i="15"/>
  <c r="H14" i="15"/>
  <c r="H6" i="15"/>
  <c r="H13" i="15"/>
  <c r="H5" i="15"/>
  <c r="H22" i="15" s="1"/>
  <c r="H20" i="15"/>
  <c r="H12" i="15"/>
  <c r="G16" i="15"/>
  <c r="G8" i="15"/>
  <c r="G15" i="15"/>
  <c r="G7" i="15"/>
  <c r="G13" i="15"/>
  <c r="G20" i="15"/>
  <c r="G12" i="15"/>
  <c r="G4" i="15"/>
  <c r="G5" i="15"/>
  <c r="G19" i="15"/>
  <c r="I14" i="14"/>
  <c r="I6" i="14"/>
  <c r="I22" i="14" s="1"/>
  <c r="I13" i="14"/>
  <c r="E13" i="12"/>
  <c r="E5" i="12"/>
  <c r="E7" i="12"/>
  <c r="E20" i="12"/>
  <c r="E12" i="12"/>
  <c r="E4" i="12"/>
  <c r="E19" i="12"/>
  <c r="E11" i="12"/>
  <c r="E18" i="12"/>
  <c r="E10" i="12"/>
  <c r="E17" i="12"/>
  <c r="E9" i="12"/>
  <c r="E15" i="12"/>
  <c r="E14" i="12"/>
  <c r="G30" i="12"/>
  <c r="G31" i="12" s="1"/>
  <c r="G33" i="12" s="1"/>
  <c r="F29" i="12" l="1"/>
  <c r="F30" i="12" s="1"/>
  <c r="F31" i="12" s="1"/>
  <c r="F33" i="12" s="1"/>
  <c r="F27" i="8" l="1"/>
  <c r="F29" i="8" s="1"/>
  <c r="F30" i="8" s="1"/>
  <c r="F32" i="8" s="1"/>
  <c r="G27" i="8"/>
  <c r="G29" i="8" s="1"/>
  <c r="G30" i="8" s="1"/>
  <c r="G32" i="8" s="1"/>
  <c r="E27" i="8"/>
  <c r="E29" i="8" s="1"/>
  <c r="E30" i="8" s="1"/>
  <c r="E32" i="8" s="1"/>
  <c r="I12" i="13"/>
  <c r="I10" i="13"/>
  <c r="I11" i="13"/>
  <c r="I13" i="13"/>
  <c r="I19" i="13"/>
  <c r="I20" i="13"/>
  <c r="H6" i="13"/>
  <c r="H7" i="13"/>
  <c r="H15" i="13"/>
  <c r="H16" i="13"/>
  <c r="H28" i="13"/>
  <c r="H30" i="13" s="1"/>
  <c r="H31" i="13" s="1"/>
  <c r="H33" i="13" s="1"/>
  <c r="H8" i="13" s="1"/>
  <c r="I28" i="13"/>
  <c r="I30" i="13" s="1"/>
  <c r="I31" i="13" s="1"/>
  <c r="I33" i="13" s="1"/>
  <c r="I4" i="13" s="1"/>
  <c r="G11" i="1"/>
  <c r="G19" i="1"/>
  <c r="G20" i="1"/>
  <c r="G28" i="1"/>
  <c r="G30" i="1" s="1"/>
  <c r="G31" i="1" s="1"/>
  <c r="G33" i="1" s="1"/>
  <c r="G12" i="1" s="1"/>
  <c r="G3" i="8" l="1"/>
  <c r="G5" i="8"/>
  <c r="G13" i="8"/>
  <c r="G14" i="8"/>
  <c r="G7" i="8"/>
  <c r="G15" i="8"/>
  <c r="G8" i="8"/>
  <c r="G16" i="8"/>
  <c r="G4" i="8"/>
  <c r="G6" i="8"/>
  <c r="G17" i="8"/>
  <c r="G10" i="8"/>
  <c r="G11" i="8"/>
  <c r="G12" i="8"/>
  <c r="G9" i="8"/>
  <c r="G19" i="8"/>
  <c r="G18" i="8"/>
  <c r="F3" i="8"/>
  <c r="F5" i="8"/>
  <c r="F13" i="8"/>
  <c r="F7" i="8"/>
  <c r="F15" i="8"/>
  <c r="F16" i="8"/>
  <c r="F11" i="8"/>
  <c r="F6" i="8"/>
  <c r="F14" i="8"/>
  <c r="F8" i="8"/>
  <c r="F4" i="8"/>
  <c r="F9" i="8"/>
  <c r="F17" i="8"/>
  <c r="F10" i="8"/>
  <c r="F19" i="8"/>
  <c r="F18" i="8"/>
  <c r="F12" i="8"/>
  <c r="E3" i="8"/>
  <c r="E18" i="8"/>
  <c r="E11" i="8"/>
  <c r="E13" i="8"/>
  <c r="E8" i="8"/>
  <c r="E17" i="8"/>
  <c r="E10" i="8"/>
  <c r="E4" i="8"/>
  <c r="E12" i="8"/>
  <c r="E5" i="8"/>
  <c r="E9" i="8"/>
  <c r="E19" i="8"/>
  <c r="E6" i="8"/>
  <c r="E14" i="8"/>
  <c r="E7" i="8"/>
  <c r="E15" i="8"/>
  <c r="E16" i="8"/>
  <c r="G17" i="1"/>
  <c r="G8" i="1"/>
  <c r="G10" i="1"/>
  <c r="G9" i="1"/>
  <c r="G16" i="1"/>
  <c r="G7" i="1"/>
  <c r="G18" i="1"/>
  <c r="G15" i="1"/>
  <c r="G6" i="1"/>
  <c r="G14" i="1"/>
  <c r="G5" i="1"/>
  <c r="G4" i="1"/>
  <c r="G13" i="1"/>
  <c r="I18" i="13"/>
  <c r="I9" i="13"/>
  <c r="I17" i="13"/>
  <c r="I8" i="13"/>
  <c r="I16" i="13"/>
  <c r="I7" i="13"/>
  <c r="I15" i="13"/>
  <c r="I6" i="13"/>
  <c r="I22" i="13" s="1"/>
  <c r="I14" i="13"/>
  <c r="I5" i="13"/>
  <c r="H12" i="13"/>
  <c r="H14" i="13"/>
  <c r="H5" i="13"/>
  <c r="H4" i="13"/>
  <c r="H13" i="13"/>
  <c r="H20" i="13"/>
  <c r="H11" i="13"/>
  <c r="H19" i="13"/>
  <c r="H10" i="13"/>
  <c r="H18" i="13"/>
  <c r="H9" i="13"/>
  <c r="H17" i="13"/>
  <c r="D29" i="17"/>
  <c r="D30" i="17" s="1"/>
  <c r="D32" i="17" s="1"/>
  <c r="D10" i="17" l="1"/>
  <c r="D18" i="17"/>
  <c r="D11" i="17"/>
  <c r="D19" i="17"/>
  <c r="D12" i="17"/>
  <c r="D4" i="17"/>
  <c r="D13" i="17"/>
  <c r="D7" i="17"/>
  <c r="D16" i="17"/>
  <c r="D17" i="17"/>
  <c r="D3" i="17"/>
  <c r="D5" i="17"/>
  <c r="D14" i="17"/>
  <c r="D15" i="17"/>
  <c r="D8" i="17"/>
  <c r="D9" i="17"/>
  <c r="D6" i="17"/>
  <c r="G21" i="8"/>
  <c r="F21" i="8"/>
  <c r="E21" i="8"/>
  <c r="G22" i="1"/>
  <c r="H22" i="13"/>
  <c r="D21" i="17" l="1"/>
  <c r="D30" i="18"/>
  <c r="D31" i="18" s="1"/>
  <c r="D33" i="18" s="1"/>
  <c r="D21" i="18" s="1"/>
  <c r="B2" i="18"/>
  <c r="C16" i="18" s="1"/>
  <c r="C15" i="18" l="1"/>
  <c r="C6" i="18"/>
  <c r="C17" i="18"/>
  <c r="C18" i="18"/>
  <c r="D18" i="18" s="1"/>
  <c r="E18" i="18" s="1"/>
  <c r="C9" i="18"/>
  <c r="C19" i="18"/>
  <c r="D19" i="18" s="1"/>
  <c r="E19" i="18" s="1"/>
  <c r="C5" i="18"/>
  <c r="D5" i="18" s="1"/>
  <c r="E5" i="18" s="1"/>
  <c r="C7" i="18"/>
  <c r="D7" i="18" s="1"/>
  <c r="E7" i="18" s="1"/>
  <c r="C10" i="18"/>
  <c r="C11" i="18"/>
  <c r="C13" i="18"/>
  <c r="C3" i="18"/>
  <c r="D3" i="18" s="1"/>
  <c r="C14" i="18"/>
  <c r="D14" i="18" s="1"/>
  <c r="E14" i="18" s="1"/>
  <c r="D17" i="18"/>
  <c r="E17" i="18" s="1"/>
  <c r="D13" i="18"/>
  <c r="E13" i="18" s="1"/>
  <c r="D9" i="18"/>
  <c r="E9" i="18" s="1"/>
  <c r="D10" i="18"/>
  <c r="E10" i="18" s="1"/>
  <c r="D6" i="18"/>
  <c r="E6" i="18" s="1"/>
  <c r="D15" i="18"/>
  <c r="E15" i="18" s="1"/>
  <c r="D11" i="18"/>
  <c r="E11" i="18" s="1"/>
  <c r="D16" i="18"/>
  <c r="E16" i="18" s="1"/>
  <c r="C4" i="18"/>
  <c r="D4" i="18" s="1"/>
  <c r="E4" i="18" s="1"/>
  <c r="C8" i="18"/>
  <c r="D8" i="18" s="1"/>
  <c r="E8" i="18" s="1"/>
  <c r="C12" i="18"/>
  <c r="D12" i="18" s="1"/>
  <c r="E12" i="18" s="1"/>
  <c r="D22" i="18" l="1"/>
  <c r="E3" i="18"/>
  <c r="E22" i="18" s="1"/>
  <c r="C20" i="18"/>
  <c r="D29" i="12"/>
  <c r="D30" i="12" s="1"/>
  <c r="D31" i="12" s="1"/>
  <c r="D33" i="12" s="1"/>
  <c r="L21" i="12"/>
  <c r="H28" i="12" l="1"/>
  <c r="H29" i="12" s="1"/>
  <c r="P28" i="14"/>
  <c r="P29" i="14" s="1"/>
  <c r="I29" i="15"/>
  <c r="I28" i="15"/>
  <c r="E30" i="13" l="1"/>
  <c r="E31" i="13"/>
  <c r="E33" i="13" s="1"/>
  <c r="F30" i="1"/>
  <c r="F31" i="1" s="1"/>
  <c r="F33" i="1" s="1"/>
  <c r="D29" i="11"/>
  <c r="D30" i="11" s="1"/>
  <c r="D32" i="11" s="1"/>
  <c r="E29" i="17"/>
  <c r="E30" i="17" s="1"/>
  <c r="E32" i="17" s="1"/>
  <c r="F29" i="17"/>
  <c r="F30" i="17" s="1"/>
  <c r="F32" i="17" s="1"/>
  <c r="B2" i="17"/>
  <c r="C16" i="17" s="1"/>
  <c r="K30" i="13"/>
  <c r="K31" i="13" s="1"/>
  <c r="K33" i="13" s="1"/>
  <c r="J30" i="13"/>
  <c r="J31" i="13" s="1"/>
  <c r="J33" i="13" s="1"/>
  <c r="D29" i="16"/>
  <c r="D30" i="16" s="1"/>
  <c r="D32" i="16" s="1"/>
  <c r="B2" i="16"/>
  <c r="C19" i="16" s="1"/>
  <c r="H30" i="1"/>
  <c r="H31" i="1" s="1"/>
  <c r="H33" i="1" s="1"/>
  <c r="C6" i="17" l="1"/>
  <c r="F6" i="17" s="1"/>
  <c r="C14" i="17"/>
  <c r="F14" i="17" s="1"/>
  <c r="E16" i="17"/>
  <c r="E4" i="17"/>
  <c r="C11" i="17"/>
  <c r="E11" i="17" s="1"/>
  <c r="C15" i="17"/>
  <c r="E15" i="17" s="1"/>
  <c r="C3" i="17"/>
  <c r="E3" i="17" s="1"/>
  <c r="C17" i="17"/>
  <c r="E17" i="17" s="1"/>
  <c r="G17" i="17" s="1"/>
  <c r="C5" i="17"/>
  <c r="F5" i="17" s="1"/>
  <c r="C19" i="17"/>
  <c r="E19" i="17" s="1"/>
  <c r="C9" i="17"/>
  <c r="F9" i="17" s="1"/>
  <c r="D19" i="16"/>
  <c r="C10" i="17"/>
  <c r="F10" i="17" s="1"/>
  <c r="C9" i="16"/>
  <c r="D9" i="16" s="1"/>
  <c r="C13" i="16"/>
  <c r="C7" i="17"/>
  <c r="F7" i="17" s="1"/>
  <c r="C13" i="17"/>
  <c r="F13" i="17" s="1"/>
  <c r="C18" i="17"/>
  <c r="F18" i="17" s="1"/>
  <c r="F17" i="17"/>
  <c r="F15" i="17"/>
  <c r="F11" i="17"/>
  <c r="F16" i="17"/>
  <c r="C4" i="17"/>
  <c r="C8" i="17"/>
  <c r="E8" i="17" s="1"/>
  <c r="C12" i="17"/>
  <c r="F12" i="17" s="1"/>
  <c r="C17" i="16"/>
  <c r="D17" i="16" s="1"/>
  <c r="C5" i="16"/>
  <c r="D5" i="16" s="1"/>
  <c r="D13" i="16"/>
  <c r="C14" i="16"/>
  <c r="C18" i="16"/>
  <c r="C4" i="16"/>
  <c r="C8" i="16"/>
  <c r="C12" i="16"/>
  <c r="C16" i="16"/>
  <c r="D16" i="16" s="1"/>
  <c r="C6" i="16"/>
  <c r="D6" i="16" s="1"/>
  <c r="C10" i="16"/>
  <c r="C3" i="16"/>
  <c r="D3" i="16" s="1"/>
  <c r="C7" i="16"/>
  <c r="C11" i="16"/>
  <c r="D11" i="16" s="1"/>
  <c r="C15" i="16"/>
  <c r="B3" i="12"/>
  <c r="B2" i="11"/>
  <c r="B3" i="15"/>
  <c r="B2" i="7"/>
  <c r="B3" i="14"/>
  <c r="B2" i="10"/>
  <c r="B2" i="9"/>
  <c r="B2" i="8"/>
  <c r="G15" i="17" l="1"/>
  <c r="G11" i="17"/>
  <c r="G8" i="17"/>
  <c r="G16" i="17"/>
  <c r="G19" i="17"/>
  <c r="E6" i="17"/>
  <c r="G6" i="17" s="1"/>
  <c r="F8" i="17"/>
  <c r="F3" i="17"/>
  <c r="G3" i="17" s="1"/>
  <c r="E18" i="17"/>
  <c r="G18" i="17" s="1"/>
  <c r="F19" i="17"/>
  <c r="E14" i="17"/>
  <c r="G14" i="17" s="1"/>
  <c r="E5" i="17"/>
  <c r="G5" i="17" s="1"/>
  <c r="E13" i="17"/>
  <c r="G13" i="17" s="1"/>
  <c r="E10" i="17"/>
  <c r="G10" i="17" s="1"/>
  <c r="E9" i="17"/>
  <c r="G9" i="17" s="1"/>
  <c r="E7" i="17"/>
  <c r="G7" i="17" s="1"/>
  <c r="E12" i="17"/>
  <c r="G12" i="17" s="1"/>
  <c r="C20" i="17"/>
  <c r="F4" i="17"/>
  <c r="G4" i="17" s="1"/>
  <c r="D7" i="16"/>
  <c r="E7" i="16" s="1"/>
  <c r="E6" i="16"/>
  <c r="D12" i="16"/>
  <c r="E12" i="16" s="1"/>
  <c r="D10" i="16"/>
  <c r="E10" i="16" s="1"/>
  <c r="D15" i="16"/>
  <c r="E15" i="16" s="1"/>
  <c r="E5" i="16"/>
  <c r="C20" i="16"/>
  <c r="D18" i="16"/>
  <c r="E18" i="16" s="1"/>
  <c r="D14" i="16"/>
  <c r="E14" i="16" s="1"/>
  <c r="D4" i="16"/>
  <c r="E4" i="16" s="1"/>
  <c r="E9" i="16"/>
  <c r="E16" i="16"/>
  <c r="E17" i="16"/>
  <c r="E19" i="16"/>
  <c r="D8" i="16"/>
  <c r="E8" i="16" s="1"/>
  <c r="E13" i="16"/>
  <c r="G28" i="13"/>
  <c r="G30" i="13" s="1"/>
  <c r="G31" i="13" s="1"/>
  <c r="G33" i="13" s="1"/>
  <c r="E21" i="17" l="1"/>
  <c r="G21" i="17"/>
  <c r="F21" i="17"/>
  <c r="D21" i="16"/>
  <c r="E11" i="16"/>
  <c r="E3" i="16"/>
  <c r="L28" i="15"/>
  <c r="L30" i="15" s="1"/>
  <c r="L31" i="15" s="1"/>
  <c r="L33" i="15" s="1"/>
  <c r="K28" i="15"/>
  <c r="K30" i="15" s="1"/>
  <c r="K31" i="15" s="1"/>
  <c r="K33" i="15" s="1"/>
  <c r="E28" i="15"/>
  <c r="E30" i="15" s="1"/>
  <c r="E31" i="15" s="1"/>
  <c r="E33" i="15" s="1"/>
  <c r="D28" i="15"/>
  <c r="D30" i="15" s="1"/>
  <c r="D31" i="15" s="1"/>
  <c r="D33" i="15" s="1"/>
  <c r="J27" i="15"/>
  <c r="J28" i="15" s="1"/>
  <c r="J30" i="15" s="1"/>
  <c r="J31" i="15" s="1"/>
  <c r="J33" i="15" s="1"/>
  <c r="I30" i="15"/>
  <c r="I31" i="15" s="1"/>
  <c r="I33" i="15" s="1"/>
  <c r="C20" i="15"/>
  <c r="F20" i="15" s="1"/>
  <c r="C19" i="15"/>
  <c r="F19" i="15" s="1"/>
  <c r="C18" i="15"/>
  <c r="F18" i="15" s="1"/>
  <c r="C17" i="15"/>
  <c r="F17" i="15" s="1"/>
  <c r="C16" i="15"/>
  <c r="F16" i="15" s="1"/>
  <c r="C15" i="15"/>
  <c r="F15" i="15" s="1"/>
  <c r="C14" i="15"/>
  <c r="F14" i="15" s="1"/>
  <c r="C13" i="15"/>
  <c r="F13" i="15" s="1"/>
  <c r="C12" i="15"/>
  <c r="F12" i="15" s="1"/>
  <c r="C11" i="15"/>
  <c r="F11" i="15" s="1"/>
  <c r="C10" i="15"/>
  <c r="F10" i="15" s="1"/>
  <c r="C9" i="15"/>
  <c r="F9" i="15" s="1"/>
  <c r="C8" i="15"/>
  <c r="F8" i="15" s="1"/>
  <c r="C7" i="15"/>
  <c r="F7" i="15" s="1"/>
  <c r="C6" i="15"/>
  <c r="F6" i="15" s="1"/>
  <c r="C5" i="15"/>
  <c r="F5" i="15" s="1"/>
  <c r="C4" i="15"/>
  <c r="S28" i="14"/>
  <c r="S30" i="14" s="1"/>
  <c r="S31" i="14" s="1"/>
  <c r="S33" i="14" s="1"/>
  <c r="R28" i="14"/>
  <c r="R30" i="14" s="1"/>
  <c r="R31" i="14" s="1"/>
  <c r="R33" i="14" s="1"/>
  <c r="Q27" i="14"/>
  <c r="Q28" i="14" s="1"/>
  <c r="Q30" i="14" s="1"/>
  <c r="Q31" i="14" s="1"/>
  <c r="Q33" i="14" s="1"/>
  <c r="H27" i="14"/>
  <c r="H28" i="14" s="1"/>
  <c r="H30" i="14" s="1"/>
  <c r="H31" i="14" s="1"/>
  <c r="H33" i="14" s="1"/>
  <c r="G27" i="14"/>
  <c r="G28" i="14" s="1"/>
  <c r="G30" i="14" s="1"/>
  <c r="G31" i="14" s="1"/>
  <c r="G33" i="14" s="1"/>
  <c r="F27" i="14"/>
  <c r="F28" i="14" s="1"/>
  <c r="F30" i="14" s="1"/>
  <c r="F31" i="14" s="1"/>
  <c r="F33" i="14" s="1"/>
  <c r="E27" i="14"/>
  <c r="E28" i="14" s="1"/>
  <c r="E30" i="14" s="1"/>
  <c r="E31" i="14" s="1"/>
  <c r="E33" i="14" s="1"/>
  <c r="D27" i="14"/>
  <c r="D28" i="14" s="1"/>
  <c r="D30" i="14" s="1"/>
  <c r="D31" i="14" s="1"/>
  <c r="D33" i="14" s="1"/>
  <c r="C20" i="14"/>
  <c r="C19" i="14"/>
  <c r="C18" i="14"/>
  <c r="C17" i="14"/>
  <c r="C16" i="14"/>
  <c r="C15" i="14"/>
  <c r="C14" i="14"/>
  <c r="C13" i="14"/>
  <c r="C12" i="14"/>
  <c r="C11" i="14"/>
  <c r="C10" i="14"/>
  <c r="C9" i="14"/>
  <c r="C8" i="14"/>
  <c r="C7" i="14"/>
  <c r="C6" i="14"/>
  <c r="C5" i="14"/>
  <c r="C4" i="14"/>
  <c r="G22" i="15" l="1"/>
  <c r="F4" i="15"/>
  <c r="F22" i="15" s="1"/>
  <c r="O10" i="14"/>
  <c r="L10" i="14"/>
  <c r="N10" i="14"/>
  <c r="J10" i="14"/>
  <c r="M10" i="14"/>
  <c r="K10" i="14"/>
  <c r="O18" i="14"/>
  <c r="L18" i="14"/>
  <c r="J18" i="14"/>
  <c r="N18" i="14"/>
  <c r="M18" i="14"/>
  <c r="K18" i="14"/>
  <c r="M17" i="14"/>
  <c r="N17" i="14"/>
  <c r="L17" i="14"/>
  <c r="K17" i="14"/>
  <c r="O17" i="14"/>
  <c r="J17" i="14"/>
  <c r="O11" i="14"/>
  <c r="N11" i="14"/>
  <c r="M11" i="14"/>
  <c r="J11" i="14"/>
  <c r="L11" i="14"/>
  <c r="K11" i="14"/>
  <c r="J5" i="14"/>
  <c r="O5" i="14"/>
  <c r="N5" i="14"/>
  <c r="M5" i="14"/>
  <c r="L5" i="14"/>
  <c r="K5" i="14"/>
  <c r="K13" i="14"/>
  <c r="M13" i="14"/>
  <c r="O13" i="14"/>
  <c r="J13" i="14"/>
  <c r="L13" i="14"/>
  <c r="N13" i="14"/>
  <c r="K20" i="14"/>
  <c r="N20" i="14"/>
  <c r="O20" i="14"/>
  <c r="L20" i="14"/>
  <c r="J20" i="14"/>
  <c r="M20" i="14"/>
  <c r="O6" i="14"/>
  <c r="K6" i="14"/>
  <c r="J6" i="14"/>
  <c r="N6" i="14"/>
  <c r="L6" i="14"/>
  <c r="M6" i="14"/>
  <c r="O14" i="14"/>
  <c r="K14" i="14"/>
  <c r="J14" i="14"/>
  <c r="N14" i="14"/>
  <c r="M14" i="14"/>
  <c r="L14" i="14"/>
  <c r="N9" i="14"/>
  <c r="L9" i="14"/>
  <c r="M9" i="14"/>
  <c r="O9" i="14"/>
  <c r="K9" i="14"/>
  <c r="J9" i="14"/>
  <c r="O19" i="14"/>
  <c r="N19" i="14"/>
  <c r="L19" i="14"/>
  <c r="M19" i="14"/>
  <c r="J19" i="14"/>
  <c r="K19" i="14"/>
  <c r="M4" i="14"/>
  <c r="N4" i="14"/>
  <c r="O4" i="14"/>
  <c r="K4" i="14"/>
  <c r="L4" i="14"/>
  <c r="J4" i="14"/>
  <c r="L12" i="14"/>
  <c r="K12" i="14"/>
  <c r="M12" i="14"/>
  <c r="O12" i="14"/>
  <c r="N12" i="14"/>
  <c r="J12" i="14"/>
  <c r="M7" i="14"/>
  <c r="K7" i="14"/>
  <c r="O7" i="14"/>
  <c r="N7" i="14"/>
  <c r="L7" i="14"/>
  <c r="J7" i="14"/>
  <c r="M15" i="14"/>
  <c r="J15" i="14"/>
  <c r="K15" i="14"/>
  <c r="L15" i="14"/>
  <c r="N15" i="14"/>
  <c r="O15" i="14"/>
  <c r="O8" i="14"/>
  <c r="M8" i="14"/>
  <c r="J8" i="14"/>
  <c r="K8" i="14"/>
  <c r="N8" i="14"/>
  <c r="L8" i="14"/>
  <c r="O16" i="14"/>
  <c r="N16" i="14"/>
  <c r="L16" i="14"/>
  <c r="M16" i="14"/>
  <c r="J16" i="14"/>
  <c r="K16" i="14"/>
  <c r="S13" i="14"/>
  <c r="I17" i="15"/>
  <c r="E21" i="16"/>
  <c r="L12" i="15"/>
  <c r="I15" i="15"/>
  <c r="I19" i="15"/>
  <c r="E19" i="15"/>
  <c r="L20" i="15"/>
  <c r="K9" i="15"/>
  <c r="E11" i="15"/>
  <c r="E13" i="15"/>
  <c r="I13" i="15"/>
  <c r="C21" i="15"/>
  <c r="L18" i="15"/>
  <c r="I9" i="15"/>
  <c r="J4" i="15"/>
  <c r="J15" i="15"/>
  <c r="J6" i="15"/>
  <c r="D9" i="15"/>
  <c r="D19" i="15"/>
  <c r="D11" i="15"/>
  <c r="D6" i="15"/>
  <c r="D8" i="15"/>
  <c r="D4" i="15"/>
  <c r="I4" i="15"/>
  <c r="I8" i="15"/>
  <c r="I11" i="15"/>
  <c r="I6" i="15"/>
  <c r="L8" i="15"/>
  <c r="E15" i="15"/>
  <c r="L14" i="15"/>
  <c r="R14" i="14"/>
  <c r="P30" i="14"/>
  <c r="P31" i="14" s="1"/>
  <c r="P33" i="14" s="1"/>
  <c r="P20" i="14" s="1"/>
  <c r="H11" i="14"/>
  <c r="R7" i="14"/>
  <c r="G4" i="14"/>
  <c r="E20" i="14"/>
  <c r="E7" i="14"/>
  <c r="E14" i="14"/>
  <c r="E12" i="14"/>
  <c r="S19" i="14"/>
  <c r="H6" i="14"/>
  <c r="S6" i="14"/>
  <c r="S8" i="14"/>
  <c r="S4" i="14"/>
  <c r="S15" i="14"/>
  <c r="R20" i="14"/>
  <c r="H4" i="14"/>
  <c r="R10" i="14"/>
  <c r="R12" i="14"/>
  <c r="K19" i="15"/>
  <c r="K17" i="15"/>
  <c r="K15" i="15"/>
  <c r="K13" i="15"/>
  <c r="K11" i="15"/>
  <c r="K14" i="15"/>
  <c r="K7" i="15"/>
  <c r="K5" i="15"/>
  <c r="K16" i="15"/>
  <c r="K20" i="15"/>
  <c r="K12" i="15"/>
  <c r="K8" i="15"/>
  <c r="I5" i="15"/>
  <c r="K18" i="15"/>
  <c r="L5" i="15"/>
  <c r="E7" i="15"/>
  <c r="I7" i="15"/>
  <c r="L10" i="15"/>
  <c r="I10" i="15"/>
  <c r="J20" i="15"/>
  <c r="J18" i="15"/>
  <c r="J16" i="15"/>
  <c r="J14" i="15"/>
  <c r="J12" i="15"/>
  <c r="J10" i="15"/>
  <c r="J8" i="15"/>
  <c r="J19" i="15"/>
  <c r="J11" i="15"/>
  <c r="J9" i="15"/>
  <c r="J13" i="15"/>
  <c r="J17" i="15"/>
  <c r="J7" i="15"/>
  <c r="J5" i="15"/>
  <c r="L7" i="15"/>
  <c r="K10" i="15"/>
  <c r="K4" i="15"/>
  <c r="E5" i="15"/>
  <c r="K6" i="15"/>
  <c r="D20" i="15"/>
  <c r="D18" i="15"/>
  <c r="D16" i="15"/>
  <c r="D14" i="15"/>
  <c r="D12" i="15"/>
  <c r="D10" i="15"/>
  <c r="D15" i="15"/>
  <c r="D13" i="15"/>
  <c r="D7" i="15"/>
  <c r="D5" i="15"/>
  <c r="D17" i="15"/>
  <c r="L4" i="15"/>
  <c r="L6" i="15"/>
  <c r="I20" i="15"/>
  <c r="I18" i="15"/>
  <c r="I16" i="15"/>
  <c r="I14" i="15"/>
  <c r="I12" i="15"/>
  <c r="E20" i="15"/>
  <c r="E18" i="15"/>
  <c r="E16" i="15"/>
  <c r="E14" i="15"/>
  <c r="E12" i="15"/>
  <c r="L19" i="15"/>
  <c r="L17" i="15"/>
  <c r="L15" i="15"/>
  <c r="L13" i="15"/>
  <c r="L11" i="15"/>
  <c r="L9" i="15"/>
  <c r="E4" i="15"/>
  <c r="E6" i="15"/>
  <c r="E8" i="15"/>
  <c r="E9" i="15"/>
  <c r="E10" i="15"/>
  <c r="L16" i="15"/>
  <c r="E17" i="15"/>
  <c r="D19" i="14"/>
  <c r="D17" i="14"/>
  <c r="D15" i="14"/>
  <c r="D13" i="14"/>
  <c r="D11" i="14"/>
  <c r="D14" i="14"/>
  <c r="D8" i="14"/>
  <c r="D6" i="14"/>
  <c r="D4" i="14"/>
  <c r="D18" i="14"/>
  <c r="D16" i="14"/>
  <c r="D10" i="14"/>
  <c r="D9" i="14"/>
  <c r="D20" i="14"/>
  <c r="D5" i="14"/>
  <c r="D12" i="14"/>
  <c r="D7" i="14"/>
  <c r="F19" i="14"/>
  <c r="F17" i="14"/>
  <c r="F15" i="14"/>
  <c r="F13" i="14"/>
  <c r="F11" i="14"/>
  <c r="F18" i="14"/>
  <c r="F10" i="14"/>
  <c r="F8" i="14"/>
  <c r="F6" i="14"/>
  <c r="F4" i="14"/>
  <c r="F14" i="14"/>
  <c r="F9" i="14"/>
  <c r="F20" i="14"/>
  <c r="F12" i="14"/>
  <c r="F5" i="14"/>
  <c r="F7" i="14"/>
  <c r="F16" i="14"/>
  <c r="Q19" i="14"/>
  <c r="Q17" i="14"/>
  <c r="Q15" i="14"/>
  <c r="Q13" i="14"/>
  <c r="Q11" i="14"/>
  <c r="Q9" i="14"/>
  <c r="Q18" i="14"/>
  <c r="Q10" i="14"/>
  <c r="Q8" i="14"/>
  <c r="Q6" i="14"/>
  <c r="Q4" i="14"/>
  <c r="Q14" i="14"/>
  <c r="Q20" i="14"/>
  <c r="Q12" i="14"/>
  <c r="Q7" i="14"/>
  <c r="Q5" i="14"/>
  <c r="Q16" i="14"/>
  <c r="E9" i="14"/>
  <c r="H20" i="14"/>
  <c r="H18" i="14"/>
  <c r="H16" i="14"/>
  <c r="H14" i="14"/>
  <c r="H12" i="14"/>
  <c r="H10" i="14"/>
  <c r="H13" i="14"/>
  <c r="H9" i="14"/>
  <c r="H7" i="14"/>
  <c r="H5" i="14"/>
  <c r="H17" i="14"/>
  <c r="H15" i="14"/>
  <c r="H8" i="14"/>
  <c r="G20" i="14"/>
  <c r="G18" i="14"/>
  <c r="G16" i="14"/>
  <c r="G14" i="14"/>
  <c r="G12" i="14"/>
  <c r="G10" i="14"/>
  <c r="G19" i="14"/>
  <c r="G11" i="14"/>
  <c r="G15" i="14"/>
  <c r="G13" i="14"/>
  <c r="G9" i="14"/>
  <c r="G7" i="14"/>
  <c r="G5" i="14"/>
  <c r="E5" i="14"/>
  <c r="G8" i="14"/>
  <c r="G17" i="14"/>
  <c r="H19" i="14"/>
  <c r="C21" i="14"/>
  <c r="R5" i="14"/>
  <c r="E10" i="14"/>
  <c r="E18" i="14"/>
  <c r="G6" i="14"/>
  <c r="R18" i="14"/>
  <c r="E4" i="14"/>
  <c r="R4" i="14"/>
  <c r="E6" i="14"/>
  <c r="R6" i="14"/>
  <c r="E8" i="14"/>
  <c r="R8" i="14"/>
  <c r="S11" i="14"/>
  <c r="R19" i="14"/>
  <c r="R17" i="14"/>
  <c r="R15" i="14"/>
  <c r="R13" i="14"/>
  <c r="R11" i="14"/>
  <c r="R9" i="14"/>
  <c r="R16" i="14"/>
  <c r="S20" i="14"/>
  <c r="S18" i="14"/>
  <c r="S16" i="14"/>
  <c r="S14" i="14"/>
  <c r="S12" i="14"/>
  <c r="S10" i="14"/>
  <c r="S5" i="14"/>
  <c r="S7" i="14"/>
  <c r="S9" i="14"/>
  <c r="E16" i="14"/>
  <c r="S17" i="14"/>
  <c r="E19" i="14"/>
  <c r="E17" i="14"/>
  <c r="E15" i="14"/>
  <c r="E13" i="14"/>
  <c r="E11" i="14"/>
  <c r="B3" i="1"/>
  <c r="B3" i="13"/>
  <c r="C16" i="13" s="1"/>
  <c r="F28" i="13"/>
  <c r="F30" i="13" s="1"/>
  <c r="F31" i="13" s="1"/>
  <c r="F33" i="13" s="1"/>
  <c r="D28" i="13"/>
  <c r="D30" i="13" s="1"/>
  <c r="D31" i="13" s="1"/>
  <c r="D33" i="13" s="1"/>
  <c r="B2" i="6"/>
  <c r="J22" i="14" l="1"/>
  <c r="K22" i="14"/>
  <c r="O22" i="14"/>
  <c r="L22" i="14"/>
  <c r="N22" i="14"/>
  <c r="M22" i="14"/>
  <c r="E16" i="13"/>
  <c r="J16" i="13"/>
  <c r="K16" i="13"/>
  <c r="P13" i="14"/>
  <c r="P4" i="14"/>
  <c r="T4" i="14" s="1"/>
  <c r="P6" i="14"/>
  <c r="P19" i="14"/>
  <c r="T19" i="14" s="1"/>
  <c r="I22" i="15"/>
  <c r="P16" i="14"/>
  <c r="T16" i="14" s="1"/>
  <c r="C20" i="13"/>
  <c r="F20" i="13" s="1"/>
  <c r="P15" i="14"/>
  <c r="T15" i="14" s="1"/>
  <c r="P18" i="14"/>
  <c r="T18" i="14" s="1"/>
  <c r="C19" i="13"/>
  <c r="D19" i="13" s="1"/>
  <c r="P9" i="14"/>
  <c r="T9" i="14" s="1"/>
  <c r="P14" i="14"/>
  <c r="T14" i="14" s="1"/>
  <c r="P8" i="14"/>
  <c r="T8" i="14" s="1"/>
  <c r="P5" i="14"/>
  <c r="P7" i="14"/>
  <c r="T7" i="14" s="1"/>
  <c r="P10" i="14"/>
  <c r="T10" i="14" s="1"/>
  <c r="C8" i="13"/>
  <c r="C11" i="13"/>
  <c r="C12" i="13"/>
  <c r="F16" i="13"/>
  <c r="G16" i="13"/>
  <c r="C18" i="13"/>
  <c r="C4" i="13"/>
  <c r="C6" i="13"/>
  <c r="C7" i="13"/>
  <c r="C15" i="13"/>
  <c r="C5" i="13"/>
  <c r="C9" i="13"/>
  <c r="C13" i="13"/>
  <c r="D13" i="13" s="1"/>
  <c r="C17" i="13"/>
  <c r="C10" i="13"/>
  <c r="C14" i="13"/>
  <c r="M9" i="15"/>
  <c r="M5" i="15"/>
  <c r="D22" i="15"/>
  <c r="M10" i="15"/>
  <c r="M6" i="15"/>
  <c r="K22" i="15"/>
  <c r="J22" i="15"/>
  <c r="P11" i="14"/>
  <c r="T11" i="14" s="1"/>
  <c r="P17" i="14"/>
  <c r="T17" i="14" s="1"/>
  <c r="P12" i="14"/>
  <c r="T12" i="14" s="1"/>
  <c r="S22" i="14"/>
  <c r="T20" i="14"/>
  <c r="G22" i="14"/>
  <c r="H22" i="14"/>
  <c r="M13" i="15"/>
  <c r="M8" i="15"/>
  <c r="M16" i="15"/>
  <c r="M7" i="15"/>
  <c r="M15" i="15"/>
  <c r="M4" i="15"/>
  <c r="E22" i="15"/>
  <c r="M18" i="15"/>
  <c r="M12" i="15"/>
  <c r="M14" i="15"/>
  <c r="M17" i="15"/>
  <c r="L22" i="15"/>
  <c r="M20" i="15"/>
  <c r="M11" i="15"/>
  <c r="M19" i="15"/>
  <c r="R22" i="14"/>
  <c r="T13" i="14"/>
  <c r="T6" i="14"/>
  <c r="T5" i="14"/>
  <c r="E22" i="14"/>
  <c r="Q22" i="14"/>
  <c r="F22" i="14"/>
  <c r="D22" i="14"/>
  <c r="D16" i="13"/>
  <c r="P22" i="14" l="1"/>
  <c r="K14" i="13"/>
  <c r="E14" i="13"/>
  <c r="J14" i="13"/>
  <c r="J9" i="13"/>
  <c r="E9" i="13"/>
  <c r="K9" i="13"/>
  <c r="F6" i="13"/>
  <c r="J6" i="13"/>
  <c r="K6" i="13"/>
  <c r="E6" i="13"/>
  <c r="J8" i="13"/>
  <c r="K8" i="13"/>
  <c r="E8" i="13"/>
  <c r="F10" i="13"/>
  <c r="J10" i="13"/>
  <c r="E10" i="13"/>
  <c r="K10" i="13"/>
  <c r="J5" i="13"/>
  <c r="K5" i="13"/>
  <c r="E5" i="13"/>
  <c r="J4" i="13"/>
  <c r="K4" i="13"/>
  <c r="E4" i="13"/>
  <c r="K17" i="13"/>
  <c r="E17" i="13"/>
  <c r="J17" i="13"/>
  <c r="D15" i="13"/>
  <c r="E15" i="13"/>
  <c r="J15" i="13"/>
  <c r="K15" i="13"/>
  <c r="K18" i="13"/>
  <c r="J18" i="13"/>
  <c r="E18" i="13"/>
  <c r="J12" i="13"/>
  <c r="K12" i="13"/>
  <c r="E12" i="13"/>
  <c r="E20" i="13"/>
  <c r="K20" i="13"/>
  <c r="J20" i="13"/>
  <c r="E13" i="13"/>
  <c r="J13" i="13"/>
  <c r="K13" i="13"/>
  <c r="D7" i="13"/>
  <c r="E7" i="13"/>
  <c r="J7" i="13"/>
  <c r="K7" i="13"/>
  <c r="G20" i="13"/>
  <c r="E11" i="13"/>
  <c r="J11" i="13"/>
  <c r="K11" i="13"/>
  <c r="F19" i="13"/>
  <c r="K19" i="13"/>
  <c r="J19" i="13"/>
  <c r="E19" i="13"/>
  <c r="F11" i="13"/>
  <c r="D20" i="13"/>
  <c r="G19" i="13"/>
  <c r="G11" i="13"/>
  <c r="D6" i="13"/>
  <c r="G8" i="13"/>
  <c r="F8" i="13"/>
  <c r="D8" i="13"/>
  <c r="F13" i="13"/>
  <c r="F12" i="13"/>
  <c r="G12" i="13"/>
  <c r="D12" i="13"/>
  <c r="D11" i="13"/>
  <c r="F15" i="13"/>
  <c r="F5" i="13"/>
  <c r="G5" i="13"/>
  <c r="G4" i="13"/>
  <c r="D5" i="13"/>
  <c r="F14" i="13"/>
  <c r="G14" i="13"/>
  <c r="D17" i="13"/>
  <c r="G17" i="13"/>
  <c r="G15" i="13"/>
  <c r="G18" i="13"/>
  <c r="D4" i="13"/>
  <c r="M16" i="13"/>
  <c r="F4" i="13"/>
  <c r="D10" i="13"/>
  <c r="G10" i="13"/>
  <c r="G13" i="13"/>
  <c r="G7" i="13"/>
  <c r="D18" i="13"/>
  <c r="F18" i="13"/>
  <c r="F7" i="13"/>
  <c r="D9" i="13"/>
  <c r="G9" i="13"/>
  <c r="G6" i="13"/>
  <c r="D14" i="13"/>
  <c r="C21" i="13"/>
  <c r="F9" i="13"/>
  <c r="F17" i="13"/>
  <c r="M22" i="15"/>
  <c r="T22" i="14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C19" i="11"/>
  <c r="D19" i="11" s="1"/>
  <c r="C18" i="11"/>
  <c r="D18" i="11" s="1"/>
  <c r="C17" i="11"/>
  <c r="D17" i="11" s="1"/>
  <c r="C16" i="11"/>
  <c r="D16" i="11" s="1"/>
  <c r="C15" i="11"/>
  <c r="D15" i="11" s="1"/>
  <c r="C14" i="11"/>
  <c r="D14" i="11" s="1"/>
  <c r="C13" i="11"/>
  <c r="D13" i="11" s="1"/>
  <c r="C12" i="11"/>
  <c r="D12" i="11" s="1"/>
  <c r="C11" i="11"/>
  <c r="D11" i="11" s="1"/>
  <c r="C10" i="11"/>
  <c r="D10" i="11" s="1"/>
  <c r="C9" i="11"/>
  <c r="D9" i="11" s="1"/>
  <c r="C8" i="11"/>
  <c r="D8" i="11" s="1"/>
  <c r="C7" i="11"/>
  <c r="D7" i="11" s="1"/>
  <c r="C6" i="11"/>
  <c r="D6" i="11" s="1"/>
  <c r="C5" i="11"/>
  <c r="D5" i="11" s="1"/>
  <c r="C4" i="11"/>
  <c r="D4" i="11" s="1"/>
  <c r="C3" i="11"/>
  <c r="D3" i="11" s="1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6" i="10"/>
  <c r="C5" i="10"/>
  <c r="C4" i="10"/>
  <c r="C3" i="10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" i="9"/>
  <c r="C5" i="9"/>
  <c r="C4" i="9"/>
  <c r="C3" i="9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5" i="8"/>
  <c r="C4" i="8"/>
  <c r="C3" i="8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3" i="7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3" i="6"/>
  <c r="C4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5" i="1"/>
  <c r="D17" i="12" l="1"/>
  <c r="G17" i="12"/>
  <c r="F17" i="12"/>
  <c r="D15" i="12"/>
  <c r="G15" i="12"/>
  <c r="F15" i="12"/>
  <c r="D18" i="12"/>
  <c r="G18" i="12"/>
  <c r="F18" i="12"/>
  <c r="D7" i="12"/>
  <c r="G7" i="12"/>
  <c r="F7" i="12"/>
  <c r="D8" i="12"/>
  <c r="G8" i="12"/>
  <c r="F8" i="12"/>
  <c r="D11" i="12"/>
  <c r="G11" i="12"/>
  <c r="F11" i="12"/>
  <c r="D19" i="12"/>
  <c r="G19" i="12"/>
  <c r="F19" i="12"/>
  <c r="D20" i="12"/>
  <c r="G20" i="12"/>
  <c r="F20" i="12"/>
  <c r="D16" i="12"/>
  <c r="G16" i="12"/>
  <c r="F16" i="12"/>
  <c r="D10" i="12"/>
  <c r="G10" i="12"/>
  <c r="F10" i="12"/>
  <c r="D12" i="12"/>
  <c r="G12" i="12"/>
  <c r="F12" i="12"/>
  <c r="D5" i="12"/>
  <c r="G5" i="12"/>
  <c r="F5" i="12"/>
  <c r="D13" i="12"/>
  <c r="G13" i="12"/>
  <c r="F13" i="12"/>
  <c r="D9" i="12"/>
  <c r="G9" i="12"/>
  <c r="F9" i="12"/>
  <c r="D4" i="12"/>
  <c r="E22" i="12"/>
  <c r="G4" i="12"/>
  <c r="F4" i="12"/>
  <c r="D6" i="12"/>
  <c r="G6" i="12"/>
  <c r="F6" i="12"/>
  <c r="D14" i="12"/>
  <c r="G14" i="12"/>
  <c r="F14" i="12"/>
  <c r="H18" i="1"/>
  <c r="F18" i="1"/>
  <c r="H19" i="1"/>
  <c r="F19" i="1"/>
  <c r="H11" i="1"/>
  <c r="F11" i="1"/>
  <c r="H10" i="1"/>
  <c r="F10" i="1"/>
  <c r="H17" i="1"/>
  <c r="F17" i="1"/>
  <c r="H9" i="1"/>
  <c r="F9" i="1"/>
  <c r="H16" i="1"/>
  <c r="F16" i="1"/>
  <c r="H8" i="1"/>
  <c r="F8" i="1"/>
  <c r="H15" i="1"/>
  <c r="F15" i="1"/>
  <c r="H7" i="1"/>
  <c r="F7" i="1"/>
  <c r="D21" i="11"/>
  <c r="H14" i="1"/>
  <c r="F14" i="1"/>
  <c r="H6" i="1"/>
  <c r="F6" i="1"/>
  <c r="H5" i="1"/>
  <c r="F5" i="1"/>
  <c r="H13" i="1"/>
  <c r="F13" i="1"/>
  <c r="H4" i="1"/>
  <c r="F4" i="1"/>
  <c r="H20" i="1"/>
  <c r="F20" i="1"/>
  <c r="H12" i="1"/>
  <c r="F12" i="1"/>
  <c r="M20" i="13"/>
  <c r="E22" i="13"/>
  <c r="K22" i="13"/>
  <c r="J22" i="13"/>
  <c r="M19" i="13"/>
  <c r="M8" i="13"/>
  <c r="M12" i="13"/>
  <c r="M11" i="13"/>
  <c r="M7" i="13"/>
  <c r="F22" i="13"/>
  <c r="M13" i="13"/>
  <c r="M15" i="13"/>
  <c r="M9" i="13"/>
  <c r="M4" i="13"/>
  <c r="M6" i="13"/>
  <c r="M5" i="13"/>
  <c r="D22" i="13"/>
  <c r="M14" i="13"/>
  <c r="M18" i="13"/>
  <c r="M10" i="13"/>
  <c r="M17" i="13"/>
  <c r="C21" i="12"/>
  <c r="C20" i="6"/>
  <c r="C20" i="8"/>
  <c r="C20" i="9"/>
  <c r="C20" i="10"/>
  <c r="C20" i="11"/>
  <c r="C20" i="7"/>
  <c r="J28" i="12"/>
  <c r="J30" i="12" s="1"/>
  <c r="J31" i="12" s="1"/>
  <c r="K28" i="12"/>
  <c r="K30" i="12" s="1"/>
  <c r="K31" i="12" s="1"/>
  <c r="E27" i="11"/>
  <c r="E29" i="11" s="1"/>
  <c r="E30" i="11" s="1"/>
  <c r="D27" i="9"/>
  <c r="D29" i="9" s="1"/>
  <c r="D30" i="9" s="1"/>
  <c r="I27" i="8"/>
  <c r="I29" i="8" s="1"/>
  <c r="I30" i="8" s="1"/>
  <c r="J27" i="8"/>
  <c r="J29" i="8" s="1"/>
  <c r="J30" i="8" s="1"/>
  <c r="D22" i="12" l="1"/>
  <c r="H22" i="1"/>
  <c r="G22" i="12"/>
  <c r="F22" i="12"/>
  <c r="F22" i="1"/>
  <c r="M22" i="13"/>
  <c r="G22" i="13"/>
  <c r="D27" i="7"/>
  <c r="D29" i="7" s="1"/>
  <c r="D30" i="7" s="1"/>
  <c r="E27" i="6"/>
  <c r="E29" i="6" s="1"/>
  <c r="E30" i="6" s="1"/>
  <c r="F27" i="6"/>
  <c r="F29" i="6" s="1"/>
  <c r="F30" i="6" s="1"/>
  <c r="G27" i="6"/>
  <c r="G29" i="6" s="1"/>
  <c r="G30" i="6" s="1"/>
  <c r="H27" i="6"/>
  <c r="H29" i="6" s="1"/>
  <c r="H30" i="6" s="1"/>
  <c r="I27" i="6"/>
  <c r="I29" i="6" s="1"/>
  <c r="I30" i="6" s="1"/>
  <c r="D27" i="6"/>
  <c r="D29" i="6" s="1"/>
  <c r="D30" i="6" s="1"/>
  <c r="E28" i="1" l="1"/>
  <c r="E30" i="1" s="1"/>
  <c r="E31" i="1" s="1"/>
  <c r="D28" i="1"/>
  <c r="D30" i="1" s="1"/>
  <c r="D31" i="1" s="1"/>
  <c r="D33" i="1" s="1"/>
  <c r="K33" i="12" l="1"/>
  <c r="J33" i="12"/>
  <c r="I27" i="12" l="1"/>
  <c r="I28" i="12" s="1"/>
  <c r="I30" i="12" s="1"/>
  <c r="I31" i="12" s="1"/>
  <c r="D32" i="7"/>
  <c r="D26" i="8"/>
  <c r="D27" i="8" s="1"/>
  <c r="D29" i="8" s="1"/>
  <c r="D30" i="8" s="1"/>
  <c r="H30" i="12" l="1"/>
  <c r="H31" i="12" s="1"/>
  <c r="H33" i="12" s="1"/>
  <c r="H4" i="12" s="1"/>
  <c r="I33" i="12"/>
  <c r="D32" i="8"/>
  <c r="I14" i="12" l="1"/>
  <c r="E32" i="11"/>
  <c r="D26" i="10"/>
  <c r="D27" i="10" s="1"/>
  <c r="D29" i="10" s="1"/>
  <c r="D30" i="10" s="1"/>
  <c r="H26" i="8"/>
  <c r="H27" i="8" s="1"/>
  <c r="H29" i="8" s="1"/>
  <c r="H30" i="8" s="1"/>
  <c r="J32" i="8"/>
  <c r="J14" i="8" s="1"/>
  <c r="H32" i="8"/>
  <c r="H18" i="8" s="1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D3" i="8"/>
  <c r="I4" i="12" l="1"/>
  <c r="I20" i="12"/>
  <c r="K4" i="12"/>
  <c r="J4" i="12"/>
  <c r="I6" i="12"/>
  <c r="I5" i="12"/>
  <c r="K5" i="12"/>
  <c r="J5" i="12"/>
  <c r="I12" i="12"/>
  <c r="H11" i="12"/>
  <c r="J11" i="12"/>
  <c r="K11" i="12"/>
  <c r="H9" i="12"/>
  <c r="K9" i="12"/>
  <c r="J9" i="12"/>
  <c r="H13" i="12"/>
  <c r="J13" i="12"/>
  <c r="K13" i="12"/>
  <c r="H17" i="12"/>
  <c r="K17" i="12"/>
  <c r="J17" i="12"/>
  <c r="I11" i="12"/>
  <c r="I19" i="12"/>
  <c r="H6" i="12"/>
  <c r="L6" i="12" s="1"/>
  <c r="K6" i="12"/>
  <c r="J6" i="12"/>
  <c r="H10" i="12"/>
  <c r="J10" i="12"/>
  <c r="K10" i="12"/>
  <c r="H14" i="12"/>
  <c r="J14" i="12"/>
  <c r="K14" i="12"/>
  <c r="H18" i="12"/>
  <c r="J18" i="12"/>
  <c r="K18" i="12"/>
  <c r="I17" i="12"/>
  <c r="I16" i="12"/>
  <c r="I15" i="12"/>
  <c r="I10" i="12"/>
  <c r="H7" i="12"/>
  <c r="J7" i="12"/>
  <c r="K7" i="12"/>
  <c r="J15" i="12"/>
  <c r="K15" i="12"/>
  <c r="H19" i="12"/>
  <c r="J19" i="12"/>
  <c r="K19" i="12"/>
  <c r="I13" i="12"/>
  <c r="I7" i="12"/>
  <c r="H8" i="12"/>
  <c r="K8" i="12"/>
  <c r="J8" i="12"/>
  <c r="H12" i="12"/>
  <c r="J12" i="12"/>
  <c r="K12" i="12"/>
  <c r="H16" i="12"/>
  <c r="J16" i="12"/>
  <c r="K16" i="12"/>
  <c r="H20" i="12"/>
  <c r="J20" i="12"/>
  <c r="K20" i="12"/>
  <c r="I9" i="12"/>
  <c r="I8" i="12"/>
  <c r="I18" i="12"/>
  <c r="E9" i="11"/>
  <c r="F9" i="11" s="1"/>
  <c r="D32" i="10"/>
  <c r="D5" i="10" s="1"/>
  <c r="E5" i="10" s="1"/>
  <c r="D21" i="8"/>
  <c r="H14" i="8"/>
  <c r="J18" i="8"/>
  <c r="H5" i="12"/>
  <c r="H15" i="12"/>
  <c r="L15" i="12" s="1"/>
  <c r="E5" i="11"/>
  <c r="F5" i="11" s="1"/>
  <c r="E19" i="11"/>
  <c r="F19" i="11" s="1"/>
  <c r="E15" i="11"/>
  <c r="F15" i="11" s="1"/>
  <c r="E11" i="11"/>
  <c r="F11" i="11" s="1"/>
  <c r="E7" i="11"/>
  <c r="F7" i="11" s="1"/>
  <c r="E3" i="11"/>
  <c r="F3" i="11" s="1"/>
  <c r="E16" i="11"/>
  <c r="F16" i="11" s="1"/>
  <c r="E12" i="11"/>
  <c r="F12" i="11" s="1"/>
  <c r="E8" i="11"/>
  <c r="F8" i="11" s="1"/>
  <c r="E4" i="11"/>
  <c r="F4" i="11" s="1"/>
  <c r="E17" i="11"/>
  <c r="F17" i="11" s="1"/>
  <c r="E13" i="11"/>
  <c r="F13" i="11" s="1"/>
  <c r="E18" i="11"/>
  <c r="F18" i="11" s="1"/>
  <c r="E14" i="11"/>
  <c r="F14" i="11" s="1"/>
  <c r="E10" i="11"/>
  <c r="F10" i="11" s="1"/>
  <c r="E6" i="11"/>
  <c r="F6" i="11" s="1"/>
  <c r="D14" i="10"/>
  <c r="E14" i="10" s="1"/>
  <c r="D32" i="9"/>
  <c r="H16" i="8"/>
  <c r="H13" i="8"/>
  <c r="H9" i="8"/>
  <c r="H5" i="8"/>
  <c r="H17" i="8"/>
  <c r="H12" i="8"/>
  <c r="H8" i="8"/>
  <c r="H4" i="8"/>
  <c r="H11" i="8"/>
  <c r="H7" i="8"/>
  <c r="H3" i="8"/>
  <c r="H19" i="8"/>
  <c r="H15" i="8"/>
  <c r="H10" i="8"/>
  <c r="H6" i="8"/>
  <c r="J19" i="8"/>
  <c r="J17" i="8"/>
  <c r="J16" i="8"/>
  <c r="J15" i="8"/>
  <c r="J13" i="8"/>
  <c r="J12" i="8"/>
  <c r="J11" i="8"/>
  <c r="J10" i="8"/>
  <c r="J9" i="8"/>
  <c r="J8" i="8"/>
  <c r="J7" i="8"/>
  <c r="J6" i="8"/>
  <c r="J5" i="8"/>
  <c r="J4" i="8"/>
  <c r="J3" i="8"/>
  <c r="I32" i="8"/>
  <c r="I14" i="8" s="1"/>
  <c r="D12" i="10" l="1"/>
  <c r="E12" i="10" s="1"/>
  <c r="L12" i="12"/>
  <c r="L16" i="12"/>
  <c r="L7" i="12"/>
  <c r="L13" i="12"/>
  <c r="L19" i="12"/>
  <c r="D4" i="10"/>
  <c r="E4" i="10" s="1"/>
  <c r="D6" i="10"/>
  <c r="E6" i="10" s="1"/>
  <c r="L5" i="12"/>
  <c r="H22" i="12"/>
  <c r="L14" i="12"/>
  <c r="L9" i="12"/>
  <c r="L20" i="12"/>
  <c r="L10" i="12"/>
  <c r="L17" i="12"/>
  <c r="L8" i="12"/>
  <c r="L11" i="12"/>
  <c r="L18" i="12"/>
  <c r="L4" i="12"/>
  <c r="D7" i="10"/>
  <c r="E7" i="10" s="1"/>
  <c r="D16" i="10"/>
  <c r="E16" i="10" s="1"/>
  <c r="D13" i="10"/>
  <c r="E13" i="10" s="1"/>
  <c r="D15" i="10"/>
  <c r="E15" i="10" s="1"/>
  <c r="I22" i="12"/>
  <c r="K22" i="12"/>
  <c r="J22" i="12"/>
  <c r="D9" i="10"/>
  <c r="E9" i="10" s="1"/>
  <c r="D8" i="10"/>
  <c r="E8" i="10" s="1"/>
  <c r="D11" i="10"/>
  <c r="E11" i="10" s="1"/>
  <c r="D10" i="10"/>
  <c r="E10" i="10" s="1"/>
  <c r="D17" i="10"/>
  <c r="E17" i="10" s="1"/>
  <c r="D3" i="10"/>
  <c r="E3" i="10" s="1"/>
  <c r="D19" i="10"/>
  <c r="E19" i="10" s="1"/>
  <c r="D18" i="10"/>
  <c r="E18" i="10" s="1"/>
  <c r="I18" i="8"/>
  <c r="K18" i="8" s="1"/>
  <c r="K14" i="8"/>
  <c r="E21" i="11"/>
  <c r="F21" i="11"/>
  <c r="D6" i="9"/>
  <c r="E6" i="9" s="1"/>
  <c r="D16" i="9"/>
  <c r="E16" i="9" s="1"/>
  <c r="D3" i="9"/>
  <c r="E3" i="9" s="1"/>
  <c r="D7" i="9"/>
  <c r="E7" i="9" s="1"/>
  <c r="D5" i="9"/>
  <c r="E5" i="9" s="1"/>
  <c r="D19" i="9"/>
  <c r="E19" i="9" s="1"/>
  <c r="D17" i="9"/>
  <c r="E17" i="9" s="1"/>
  <c r="D4" i="9"/>
  <c r="E4" i="9" s="1"/>
  <c r="D14" i="9"/>
  <c r="E14" i="9" s="1"/>
  <c r="D18" i="9"/>
  <c r="E18" i="9" s="1"/>
  <c r="D11" i="9"/>
  <c r="E11" i="9" s="1"/>
  <c r="D8" i="9"/>
  <c r="E8" i="9" s="1"/>
  <c r="D9" i="9"/>
  <c r="E9" i="9" s="1"/>
  <c r="D10" i="9"/>
  <c r="E10" i="9" s="1"/>
  <c r="D15" i="9"/>
  <c r="E15" i="9" s="1"/>
  <c r="D12" i="9"/>
  <c r="E12" i="9" s="1"/>
  <c r="D13" i="9"/>
  <c r="E13" i="9" s="1"/>
  <c r="J21" i="8"/>
  <c r="I19" i="8"/>
  <c r="K19" i="8" s="1"/>
  <c r="I17" i="8"/>
  <c r="K17" i="8" s="1"/>
  <c r="I16" i="8"/>
  <c r="K16" i="8" s="1"/>
  <c r="I15" i="8"/>
  <c r="K15" i="8" s="1"/>
  <c r="I12" i="8"/>
  <c r="K12" i="8" s="1"/>
  <c r="I8" i="8"/>
  <c r="K8" i="8" s="1"/>
  <c r="I4" i="8"/>
  <c r="K4" i="8" s="1"/>
  <c r="I11" i="8"/>
  <c r="K11" i="8" s="1"/>
  <c r="I7" i="8"/>
  <c r="K7" i="8" s="1"/>
  <c r="I3" i="8"/>
  <c r="K3" i="8" s="1"/>
  <c r="I10" i="8"/>
  <c r="K10" i="8" s="1"/>
  <c r="I6" i="8"/>
  <c r="K6" i="8" s="1"/>
  <c r="I13" i="8"/>
  <c r="K13" i="8" s="1"/>
  <c r="I9" i="8"/>
  <c r="K9" i="8" s="1"/>
  <c r="I5" i="8"/>
  <c r="K5" i="8" s="1"/>
  <c r="H21" i="8"/>
  <c r="E26" i="7"/>
  <c r="E27" i="7" s="1"/>
  <c r="E29" i="7" s="1"/>
  <c r="E30" i="7" s="1"/>
  <c r="L22" i="12" l="1"/>
  <c r="D21" i="10"/>
  <c r="E21" i="10"/>
  <c r="D21" i="9"/>
  <c r="E21" i="9"/>
  <c r="K21" i="8"/>
  <c r="I21" i="8"/>
  <c r="E32" i="7"/>
  <c r="D19" i="7"/>
  <c r="D18" i="7"/>
  <c r="D17" i="7"/>
  <c r="D16" i="7"/>
  <c r="D15" i="7"/>
  <c r="D13" i="7"/>
  <c r="D12" i="7"/>
  <c r="D11" i="7"/>
  <c r="D10" i="7"/>
  <c r="D9" i="7"/>
  <c r="D8" i="7"/>
  <c r="D7" i="7"/>
  <c r="D6" i="7"/>
  <c r="D5" i="7"/>
  <c r="D4" i="7"/>
  <c r="D3" i="7"/>
  <c r="G32" i="6"/>
  <c r="H32" i="6"/>
  <c r="E4" i="7" l="1"/>
  <c r="D14" i="7"/>
  <c r="E14" i="7"/>
  <c r="G4" i="6"/>
  <c r="G3" i="6"/>
  <c r="E18" i="7"/>
  <c r="E10" i="7"/>
  <c r="E6" i="7"/>
  <c r="E17" i="7"/>
  <c r="E12" i="7"/>
  <c r="E8" i="7"/>
  <c r="E19" i="7"/>
  <c r="E15" i="7"/>
  <c r="E13" i="7"/>
  <c r="E11" i="7"/>
  <c r="E9" i="7"/>
  <c r="E7" i="7"/>
  <c r="E5" i="7"/>
  <c r="E3" i="7"/>
  <c r="E16" i="7"/>
  <c r="I32" i="6"/>
  <c r="I4" i="6" s="1"/>
  <c r="F32" i="6"/>
  <c r="F4" i="6" s="1"/>
  <c r="E32" i="6"/>
  <c r="D32" i="6"/>
  <c r="G15" i="6"/>
  <c r="H14" i="6"/>
  <c r="H10" i="6"/>
  <c r="H9" i="6"/>
  <c r="G7" i="6"/>
  <c r="F13" i="7" l="1"/>
  <c r="F11" i="7"/>
  <c r="F4" i="7"/>
  <c r="F12" i="7"/>
  <c r="F8" i="7"/>
  <c r="F5" i="7"/>
  <c r="F7" i="7"/>
  <c r="F15" i="7"/>
  <c r="F17" i="7"/>
  <c r="F16" i="7"/>
  <c r="F9" i="7"/>
  <c r="F19" i="7"/>
  <c r="F6" i="7"/>
  <c r="F18" i="7"/>
  <c r="F10" i="7"/>
  <c r="F14" i="7"/>
  <c r="D21" i="7"/>
  <c r="F3" i="7"/>
  <c r="G19" i="6"/>
  <c r="G6" i="6"/>
  <c r="H3" i="6"/>
  <c r="D4" i="6"/>
  <c r="H4" i="6"/>
  <c r="E4" i="6"/>
  <c r="H19" i="6"/>
  <c r="H8" i="6"/>
  <c r="G8" i="6"/>
  <c r="G16" i="6"/>
  <c r="H16" i="6"/>
  <c r="H12" i="6"/>
  <c r="G5" i="6"/>
  <c r="G9" i="6"/>
  <c r="G13" i="6"/>
  <c r="H13" i="6"/>
  <c r="G10" i="6"/>
  <c r="G14" i="6"/>
  <c r="G18" i="6"/>
  <c r="H17" i="6"/>
  <c r="H18" i="6"/>
  <c r="G12" i="6"/>
  <c r="H7" i="6"/>
  <c r="I11" i="6"/>
  <c r="F11" i="6"/>
  <c r="E11" i="6"/>
  <c r="D11" i="6"/>
  <c r="H15" i="6"/>
  <c r="G11" i="6"/>
  <c r="H6" i="6"/>
  <c r="H11" i="6"/>
  <c r="G17" i="6"/>
  <c r="H5" i="6"/>
  <c r="E21" i="7"/>
  <c r="E5" i="6"/>
  <c r="I3" i="6"/>
  <c r="E3" i="6"/>
  <c r="D18" i="6"/>
  <c r="D16" i="6"/>
  <c r="D14" i="6"/>
  <c r="D12" i="6"/>
  <c r="D10" i="6"/>
  <c r="D8" i="6"/>
  <c r="D6" i="6"/>
  <c r="D19" i="6"/>
  <c r="D17" i="6"/>
  <c r="D15" i="6"/>
  <c r="D13" i="6"/>
  <c r="D9" i="6"/>
  <c r="D7" i="6"/>
  <c r="D5" i="6"/>
  <c r="D3" i="6"/>
  <c r="I18" i="6"/>
  <c r="I16" i="6"/>
  <c r="I14" i="6"/>
  <c r="I12" i="6"/>
  <c r="I10" i="6"/>
  <c r="I8" i="6"/>
  <c r="I6" i="6"/>
  <c r="I19" i="6"/>
  <c r="I17" i="6"/>
  <c r="I15" i="6"/>
  <c r="I13" i="6"/>
  <c r="I9" i="6"/>
  <c r="I7" i="6"/>
  <c r="I5" i="6"/>
  <c r="F19" i="6"/>
  <c r="F17" i="6"/>
  <c r="F15" i="6"/>
  <c r="F13" i="6"/>
  <c r="F9" i="6"/>
  <c r="F7" i="6"/>
  <c r="F5" i="6"/>
  <c r="F3" i="6"/>
  <c r="F18" i="6"/>
  <c r="F16" i="6"/>
  <c r="F14" i="6"/>
  <c r="F12" i="6"/>
  <c r="F10" i="6"/>
  <c r="F8" i="6"/>
  <c r="F6" i="6"/>
  <c r="E19" i="6"/>
  <c r="E17" i="6"/>
  <c r="E15" i="6"/>
  <c r="E13" i="6"/>
  <c r="E9" i="6"/>
  <c r="E7" i="6"/>
  <c r="E18" i="6"/>
  <c r="E16" i="6"/>
  <c r="E14" i="6"/>
  <c r="E12" i="6"/>
  <c r="E10" i="6"/>
  <c r="E8" i="6"/>
  <c r="E6" i="6"/>
  <c r="H21" i="6" l="1"/>
  <c r="G21" i="6"/>
  <c r="F21" i="7"/>
  <c r="J17" i="6"/>
  <c r="J9" i="6"/>
  <c r="J8" i="6"/>
  <c r="J16" i="6"/>
  <c r="J3" i="6"/>
  <c r="J11" i="6"/>
  <c r="J19" i="6"/>
  <c r="J10" i="6"/>
  <c r="J18" i="6"/>
  <c r="J5" i="6"/>
  <c r="J13" i="6"/>
  <c r="J4" i="6"/>
  <c r="J12" i="6"/>
  <c r="J7" i="6"/>
  <c r="J15" i="6"/>
  <c r="J6" i="6"/>
  <c r="J14" i="6"/>
  <c r="F21" i="6"/>
  <c r="D21" i="6"/>
  <c r="E21" i="6"/>
  <c r="I21" i="6"/>
  <c r="J21" i="6" l="1"/>
  <c r="E33" i="1" l="1"/>
  <c r="D5" i="1" l="1"/>
  <c r="D9" i="1"/>
  <c r="D13" i="1"/>
  <c r="D17" i="1"/>
  <c r="D4" i="1"/>
  <c r="D6" i="1"/>
  <c r="D10" i="1"/>
  <c r="D14" i="1"/>
  <c r="I14" i="1" s="1"/>
  <c r="B12" i="4" s="1"/>
  <c r="D18" i="1"/>
  <c r="D7" i="1"/>
  <c r="D11" i="1"/>
  <c r="D15" i="1"/>
  <c r="D19" i="1"/>
  <c r="E4" i="1"/>
  <c r="I4" i="1" s="1"/>
  <c r="B2" i="4" s="1"/>
  <c r="D8" i="1"/>
  <c r="D12" i="1"/>
  <c r="I12" i="1" s="1"/>
  <c r="B10" i="4" s="1"/>
  <c r="D16" i="1"/>
  <c r="D20" i="1"/>
  <c r="E12" i="1"/>
  <c r="E6" i="1"/>
  <c r="E8" i="1"/>
  <c r="E10" i="1"/>
  <c r="E14" i="1"/>
  <c r="E16" i="1"/>
  <c r="E18" i="1"/>
  <c r="E20" i="1"/>
  <c r="E5" i="1"/>
  <c r="E7" i="1"/>
  <c r="E9" i="1"/>
  <c r="E11" i="1"/>
  <c r="I11" i="1" s="1"/>
  <c r="B9" i="4" s="1"/>
  <c r="E13" i="1"/>
  <c r="E15" i="1"/>
  <c r="E17" i="1"/>
  <c r="E19" i="1"/>
  <c r="C21" i="1"/>
  <c r="I8" i="1" l="1"/>
  <c r="B6" i="4" s="1"/>
  <c r="I10" i="1"/>
  <c r="B8" i="4" s="1"/>
  <c r="I16" i="1"/>
  <c r="B14" i="4" s="1"/>
  <c r="I20" i="1"/>
  <c r="B18" i="4" s="1"/>
  <c r="I9" i="1"/>
  <c r="B7" i="4" s="1"/>
  <c r="I19" i="1"/>
  <c r="B17" i="4" s="1"/>
  <c r="I18" i="1"/>
  <c r="B16" i="4" s="1"/>
  <c r="I7" i="1"/>
  <c r="B5" i="4" s="1"/>
  <c r="I6" i="1"/>
  <c r="B4" i="4" s="1"/>
  <c r="I15" i="1"/>
  <c r="B13" i="4" s="1"/>
  <c r="I17" i="1"/>
  <c r="B15" i="4" s="1"/>
  <c r="I5" i="1"/>
  <c r="B3" i="4" s="1"/>
  <c r="I13" i="1"/>
  <c r="B11" i="4" s="1"/>
  <c r="D22" i="1"/>
  <c r="E22" i="1"/>
  <c r="I22" i="1" l="1"/>
  <c r="B19" i="4"/>
  <c r="C5" i="4" l="1"/>
  <c r="C9" i="4"/>
  <c r="C13" i="4"/>
  <c r="C17" i="4"/>
  <c r="C18" i="4"/>
  <c r="C16" i="4"/>
  <c r="C2" i="4"/>
  <c r="C3" i="4"/>
  <c r="C8" i="4"/>
  <c r="C6" i="4"/>
  <c r="C7" i="4"/>
  <c r="C14" i="4"/>
  <c r="C12" i="4"/>
  <c r="C15" i="4"/>
  <c r="C10" i="4"/>
  <c r="C11" i="4"/>
  <c r="C4" i="4"/>
  <c r="C19" i="4" l="1"/>
</calcChain>
</file>

<file path=xl/sharedStrings.xml><?xml version="1.0" encoding="utf-8"?>
<sst xmlns="http://schemas.openxmlformats.org/spreadsheetml/2006/main" count="587" uniqueCount="114">
  <si>
    <t>City/Town</t>
  </si>
  <si>
    <t>Brevard County</t>
  </si>
  <si>
    <t>Cape Canaveral</t>
  </si>
  <si>
    <t>Cocoa</t>
  </si>
  <si>
    <t>Cocoa Beach</t>
  </si>
  <si>
    <t>Grant-Valkaria</t>
  </si>
  <si>
    <t>Indialantic</t>
  </si>
  <si>
    <t>Indian Harbour Beach</t>
  </si>
  <si>
    <t>Malabar</t>
  </si>
  <si>
    <t>Melbourne Beach</t>
  </si>
  <si>
    <t>Melbourne Village</t>
  </si>
  <si>
    <t>Palm Bay</t>
  </si>
  <si>
    <t>Palm Shores</t>
  </si>
  <si>
    <t>Rockledge</t>
  </si>
  <si>
    <t>Satellite Beach</t>
  </si>
  <si>
    <t>Titusville</t>
  </si>
  <si>
    <t>West Melbourne</t>
  </si>
  <si>
    <t>Melbourne</t>
  </si>
  <si>
    <t>UNINCORPORATED</t>
  </si>
  <si>
    <t>Total City/Town Credits</t>
  </si>
  <si>
    <t>Project Credits</t>
  </si>
  <si>
    <t>Total Credits</t>
  </si>
  <si>
    <t>Cliff Creek</t>
  </si>
  <si>
    <t>Pennwood Septic to Sewer</t>
  </si>
  <si>
    <t>Project Construction Cost</t>
  </si>
  <si>
    <t>Project Design Cost</t>
  </si>
  <si>
    <t>Hoag Septic to Sewer</t>
  </si>
  <si>
    <t xml:space="preserve">Thrush Drive Baffle Box </t>
  </si>
  <si>
    <t>Stewart Road Dry Retrofit</t>
  </si>
  <si>
    <t xml:space="preserve"> </t>
  </si>
  <si>
    <t>Total</t>
  </si>
  <si>
    <t>Unincorporated</t>
  </si>
  <si>
    <t>Total TN Credits (lbs/yr)</t>
  </si>
  <si>
    <t>Cocoa Palms LID</t>
  </si>
  <si>
    <t>Carver Cove Swale</t>
  </si>
  <si>
    <t>Central Blvd Baffle Box</t>
  </si>
  <si>
    <t xml:space="preserve">SOIRLPP  Reimbursement </t>
  </si>
  <si>
    <t>Cape Shores Swales</t>
  </si>
  <si>
    <t>Justamere Rd Swale</t>
  </si>
  <si>
    <t>Hitching Post Berms</t>
  </si>
  <si>
    <t>Bayfront Stormwater Reuse</t>
  </si>
  <si>
    <t>St. Teresa Basin Treatment</t>
  </si>
  <si>
    <t>South Street Basin Treatment</t>
  </si>
  <si>
    <t>La Paloma Basin Treatment</t>
  </si>
  <si>
    <t>Breeze Swept Septic to Sewer</t>
  </si>
  <si>
    <t>Merritt Island Septic Phase Out</t>
  </si>
  <si>
    <t>Micco Sewer Line Extension</t>
  </si>
  <si>
    <t>Long Point Park Upgrade</t>
  </si>
  <si>
    <t>Denitrification Retrofit of Johns Rd Pond</t>
  </si>
  <si>
    <t>Kingsmill-Aurora Phase 2</t>
  </si>
  <si>
    <t>Denitrification Retrofit of Huntington Pond</t>
  </si>
  <si>
    <t>Education and Outreach</t>
  </si>
  <si>
    <t>Osprey WWTF Upgrade</t>
  </si>
  <si>
    <t>WRF Upgrade</t>
  </si>
  <si>
    <t>Septic Removal - Banana</t>
  </si>
  <si>
    <t>Septic Removal - North</t>
  </si>
  <si>
    <t>Septic Removal - Central</t>
  </si>
  <si>
    <t>Septic Upgrade - Banana</t>
  </si>
  <si>
    <t>Septic Upgrade - North</t>
  </si>
  <si>
    <t>Septic Upgrade - Central</t>
  </si>
  <si>
    <t>Stormwater - Banana</t>
  </si>
  <si>
    <t>Stormwater - North</t>
  </si>
  <si>
    <t>Stormwater - Central</t>
  </si>
  <si>
    <t>Denitrification of Flounder Creek Pond</t>
  </si>
  <si>
    <t>City Cost</t>
  </si>
  <si>
    <t>Total Cost</t>
  </si>
  <si>
    <t>City Percentage of Total Cost</t>
  </si>
  <si>
    <t>City's Non-SOIRLPP Funded Credits</t>
  </si>
  <si>
    <t>County Cost</t>
  </si>
  <si>
    <t>County's Non-SOIRLPP Funded Credits</t>
  </si>
  <si>
    <t>County Percentage of Total Cost</t>
  </si>
  <si>
    <t>Church St</t>
  </si>
  <si>
    <t>Gleason Park Reuse</t>
  </si>
  <si>
    <t>Credits per 5.1 (rev)</t>
  </si>
  <si>
    <t>Central</t>
  </si>
  <si>
    <t>North</t>
  </si>
  <si>
    <t>BRL Total</t>
  </si>
  <si>
    <t>BRL</t>
  </si>
  <si>
    <t>% of Credits</t>
  </si>
  <si>
    <t>Population (2016)</t>
  </si>
  <si>
    <t>Grant Street WRF</t>
  </si>
  <si>
    <t>Sylvan Estates Septic to Sewer</t>
  </si>
  <si>
    <t>Riverside Septic to Sewer</t>
  </si>
  <si>
    <t>Roxy Septic to Sewer</t>
  </si>
  <si>
    <t>Convair 1 - Blakey Blvd</t>
  </si>
  <si>
    <t>Convair 2 - Dempsey Dr</t>
  </si>
  <si>
    <t>Big Muddy Baffle Box</t>
  </si>
  <si>
    <t>Grant Place Baffle Box</t>
  </si>
  <si>
    <t>Apollo/GA Baffle Box</t>
  </si>
  <si>
    <t>Crane Creek/ M-1</t>
  </si>
  <si>
    <t>SJRWMD Cost</t>
  </si>
  <si>
    <t>SJRWMD Percentage of Total Cost</t>
  </si>
  <si>
    <t>SJRWMD's Non-SOIRLPP Funded Credits</t>
  </si>
  <si>
    <t>SJRWMD</t>
  </si>
  <si>
    <t>Satellite Beach Pilot</t>
  </si>
  <si>
    <t>Espanola Baffle Box</t>
  </si>
  <si>
    <t>Cherry Street Baffle Box</t>
  </si>
  <si>
    <t>Spring Creek Baffle Box</t>
  </si>
  <si>
    <t>Titusville High School Baffle Box</t>
  </si>
  <si>
    <t>Coleman Pond Managed Aquatic Plant System</t>
  </si>
  <si>
    <t>Osprey Basin Lateral Repair Project</t>
  </si>
  <si>
    <t>CCAFS RIB</t>
  </si>
  <si>
    <t>Basin 1304 Bioreactor</t>
  </si>
  <si>
    <t>CCAFS WWTF Upgrade</t>
  </si>
  <si>
    <t>Basin 1298 Bioreactor</t>
  </si>
  <si>
    <t>Johns Road Pond BAM</t>
  </si>
  <si>
    <t>Burkholm Road BAM</t>
  </si>
  <si>
    <t>Carter Road BAM</t>
  </si>
  <si>
    <t>Wiley Road BAM</t>
  </si>
  <si>
    <t>Broadway Pond BAM</t>
  </si>
  <si>
    <t>Port St John RIB</t>
  </si>
  <si>
    <t>Indian River Shores Trailer Park RIB</t>
  </si>
  <si>
    <t>M1 Canal Biosorption Activated Media</t>
  </si>
  <si>
    <t>Fleming Grant Biosorption Activated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</si>
</sst>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;#,##0"/>
    <numFmt numFmtId="165" formatCode="###0;###0"/>
    <numFmt numFmtId="166" formatCode="0.0%"/>
    <numFmt numFmtId="167" formatCode="&quot;$&quot;#,##0"/>
    <numFmt numFmtId="168" formatCode="#,##0.0"/>
    <numFmt numFmtId="169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6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horizontal="center" wrapText="1"/>
    </xf>
    <xf numFmtId="0" fontId="4" fillId="0" borderId="12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7" fontId="8" fillId="0" borderId="1" xfId="1" applyNumberFormat="1" applyFont="1" applyFill="1" applyBorder="1" applyAlignment="1">
      <alignment horizontal="center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left" vertical="top" wrapText="1"/>
    </xf>
    <xf numFmtId="164" fontId="8" fillId="0" borderId="11" xfId="0" applyNumberFormat="1" applyFont="1" applyFill="1" applyBorder="1" applyAlignment="1">
      <alignment horizontal="left" vertical="top" wrapText="1"/>
    </xf>
    <xf numFmtId="164" fontId="8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166" fontId="8" fillId="2" borderId="1" xfId="2" applyNumberFormat="1" applyFont="1" applyFill="1" applyBorder="1" applyAlignment="1">
      <alignment horizontal="center" vertical="top" wrapText="1"/>
    </xf>
    <xf numFmtId="168" fontId="8" fillId="0" borderId="1" xfId="0" applyNumberFormat="1" applyFont="1" applyFill="1" applyBorder="1" applyAlignment="1">
      <alignment horizontal="center" vertical="top" wrapText="1"/>
    </xf>
    <xf numFmtId="168" fontId="8" fillId="0" borderId="7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37" fontId="4" fillId="0" borderId="1" xfId="1" applyNumberFormat="1" applyFont="1" applyFill="1" applyBorder="1" applyAlignment="1">
      <alignment horizontal="center" vertical="top" wrapText="1"/>
    </xf>
    <xf numFmtId="168" fontId="4" fillId="0" borderId="1" xfId="0" applyNumberFormat="1" applyFont="1" applyFill="1" applyBorder="1" applyAlignment="1">
      <alignment horizontal="center" vertical="top" wrapText="1"/>
    </xf>
    <xf numFmtId="168" fontId="4" fillId="0" borderId="7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left" vertical="top" wrapText="1"/>
    </xf>
    <xf numFmtId="165" fontId="8" fillId="0" borderId="0" xfId="0" applyNumberFormat="1" applyFont="1" applyFill="1" applyBorder="1" applyAlignment="1">
      <alignment horizontal="right" vertical="top" wrapText="1"/>
    </xf>
    <xf numFmtId="165" fontId="8" fillId="0" borderId="0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166" fontId="3" fillId="2" borderId="1" xfId="0" applyNumberFormat="1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1" xfId="0" applyFont="1" applyBorder="1"/>
    <xf numFmtId="0" fontId="3" fillId="0" borderId="9" xfId="0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6" fontId="3" fillId="0" borderId="0" xfId="0" applyNumberFormat="1" applyFont="1" applyBorder="1" applyAlignment="1">
      <alignment horizontal="center"/>
    </xf>
    <xf numFmtId="167" fontId="3" fillId="0" borderId="2" xfId="0" applyNumberFormat="1" applyFont="1" applyBorder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9" fontId="3" fillId="0" borderId="1" xfId="2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69" fontId="3" fillId="0" borderId="0" xfId="0" applyNumberFormat="1" applyFont="1" applyAlignment="1">
      <alignment horizontal="center"/>
    </xf>
    <xf numFmtId="168" fontId="8" fillId="0" borderId="0" xfId="0" applyNumberFormat="1" applyFont="1" applyFill="1" applyBorder="1" applyAlignment="1">
      <alignment horizontal="right" vertical="top" wrapText="1"/>
    </xf>
    <xf numFmtId="168" fontId="3" fillId="0" borderId="12" xfId="0" applyNumberFormat="1" applyFont="1" applyBorder="1"/>
    <xf numFmtId="168" fontId="7" fillId="0" borderId="12" xfId="0" applyNumberFormat="1" applyFont="1" applyBorder="1"/>
    <xf numFmtId="168" fontId="3" fillId="0" borderId="0" xfId="0" applyNumberFormat="1" applyFont="1" applyBorder="1"/>
    <xf numFmtId="166" fontId="3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0" fontId="3" fillId="0" borderId="0" xfId="0" applyFont="1" applyFill="1"/>
    <xf numFmtId="3" fontId="3" fillId="0" borderId="9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6" fontId="8" fillId="0" borderId="0" xfId="0" applyNumberFormat="1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wrapText="1"/>
    </xf>
    <xf numFmtId="164" fontId="8" fillId="0" borderId="7" xfId="0" applyNumberFormat="1" applyFont="1" applyFill="1" applyBorder="1" applyAlignment="1">
      <alignment horizontal="left" vertical="top" wrapText="1"/>
    </xf>
    <xf numFmtId="3" fontId="3" fillId="0" borderId="10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8" fillId="0" borderId="7" xfId="0" applyNumberFormat="1" applyFont="1" applyFill="1" applyBorder="1" applyAlignment="1">
      <alignment horizontal="center" vertical="top" wrapText="1"/>
    </xf>
    <xf numFmtId="166" fontId="3" fillId="0" borderId="7" xfId="0" applyNumberFormat="1" applyFont="1" applyFill="1" applyBorder="1" applyAlignment="1">
      <alignment horizontal="center"/>
    </xf>
    <xf numFmtId="166" fontId="3" fillId="0" borderId="0" xfId="0" applyNumberFormat="1" applyFont="1"/>
    <xf numFmtId="166" fontId="2" fillId="0" borderId="12" xfId="0" applyNumberFormat="1" applyFont="1" applyBorder="1" applyAlignment="1">
      <alignment horizontal="center" wrapText="1"/>
    </xf>
    <xf numFmtId="166" fontId="3" fillId="0" borderId="12" xfId="0" applyNumberFormat="1" applyFont="1" applyBorder="1"/>
    <xf numFmtId="166" fontId="7" fillId="0" borderId="12" xfId="0" applyNumberFormat="1" applyFont="1" applyBorder="1"/>
    <xf numFmtId="3" fontId="3" fillId="0" borderId="0" xfId="0" applyNumberFormat="1" applyFont="1"/>
    <xf numFmtId="0" fontId="4" fillId="0" borderId="0" xfId="0" applyFont="1" applyFill="1" applyBorder="1" applyAlignment="1">
      <alignment horizontal="right" vertical="top" wrapText="1"/>
    </xf>
    <xf numFmtId="167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3" fillId="0" borderId="1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168" fontId="8" fillId="0" borderId="15" xfId="0" applyNumberFormat="1" applyFont="1" applyFill="1" applyBorder="1" applyAlignment="1">
      <alignment horizontal="center" vertical="top" wrapText="1"/>
    </xf>
    <xf numFmtId="168" fontId="3" fillId="0" borderId="9" xfId="0" applyNumberFormat="1" applyFont="1" applyFill="1" applyBorder="1" applyAlignment="1">
      <alignment horizontal="center"/>
    </xf>
    <xf numFmtId="168" fontId="3" fillId="0" borderId="0" xfId="0" applyNumberFormat="1" applyFont="1"/>
    <xf numFmtId="164" fontId="8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top" wrapText="1"/>
    </xf>
    <xf numFmtId="0" fontId="4" fillId="0" borderId="16" xfId="0" applyFont="1" applyFill="1" applyBorder="1" applyAlignment="1">
      <alignment horizontal="left" vertical="top" wrapText="1"/>
    </xf>
    <xf numFmtId="0" fontId="3" fillId="0" borderId="17" xfId="0" applyFont="1" applyBorder="1" applyAlignment="1">
      <alignment horizontal="center"/>
    </xf>
    <xf numFmtId="166" fontId="3" fillId="2" borderId="17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67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4" fillId="0" borderId="0" xfId="0" applyFont="1" applyFill="1" applyBorder="1" applyAlignment="1">
      <alignment horizontal="right" vertical="top" wrapText="1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4"/>
  <sheetViews>
    <sheetView topLeftCell="C10" zoomScaleNormal="100" zoomScaleSheetLayoutView="100" workbookViewId="0">
      <selection activeCell="L33" sqref="L33"/>
    </sheetView>
  </sheetViews>
  <sheetFormatPr defaultColWidth="9.109375" defaultRowHeight="14.4" x14ac:dyDescent="0.3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0.88671875" style="13" bestFit="1" customWidth="1"/>
    <col min="5" max="5" width="11.6640625" style="2" customWidth="1"/>
    <col min="6" max="6" width="11.6640625" style="2" bestFit="1" customWidth="1"/>
    <col min="7" max="7" width="10.88671875" style="2" bestFit="1" customWidth="1"/>
    <col min="8" max="9" width="10.88671875" style="2" customWidth="1"/>
    <col min="10" max="11" width="10.88671875" style="13" customWidth="1"/>
    <col min="12" max="12" width="8.88671875"/>
    <col min="13" max="13" width="9.33203125" style="2" bestFit="1" customWidth="1"/>
    <col min="14" max="16384" width="9.109375" style="2"/>
  </cols>
  <sheetData>
    <row r="1" spans="1:22" ht="15" thickBot="1" x14ac:dyDescent="0.35">
      <c r="D1" s="13" t="s">
        <v>75</v>
      </c>
      <c r="E1" s="2" t="s">
        <v>75</v>
      </c>
      <c r="F1" s="2" t="s">
        <v>75</v>
      </c>
      <c r="G1" s="2" t="s">
        <v>75</v>
      </c>
      <c r="H1" s="2" t="s">
        <v>75</v>
      </c>
      <c r="I1" s="2" t="s">
        <v>75</v>
      </c>
      <c r="J1" s="13" t="s">
        <v>75</v>
      </c>
      <c r="K1" s="13" t="s">
        <v>75</v>
      </c>
    </row>
    <row r="2" spans="1:22" s="9" customFormat="1" ht="41.4" x14ac:dyDescent="0.25">
      <c r="A2" s="14" t="s">
        <v>0</v>
      </c>
      <c r="B2" s="15" t="s">
        <v>79</v>
      </c>
      <c r="C2" s="16" t="s">
        <v>73</v>
      </c>
      <c r="D2" s="17" t="s">
        <v>22</v>
      </c>
      <c r="E2" s="17" t="s">
        <v>88</v>
      </c>
      <c r="F2" s="17" t="s">
        <v>27</v>
      </c>
      <c r="G2" s="15" t="s">
        <v>28</v>
      </c>
      <c r="H2" s="15" t="s">
        <v>96</v>
      </c>
      <c r="I2" s="15" t="s">
        <v>97</v>
      </c>
      <c r="J2" s="17" t="s">
        <v>82</v>
      </c>
      <c r="K2" s="64" t="s">
        <v>83</v>
      </c>
      <c r="M2" s="8" t="s">
        <v>30</v>
      </c>
      <c r="N2" s="8"/>
      <c r="O2" s="8"/>
      <c r="P2" s="8"/>
      <c r="Q2" s="8"/>
      <c r="R2" s="8"/>
      <c r="S2" s="8"/>
      <c r="T2" s="8"/>
      <c r="U2" s="8"/>
    </row>
    <row r="3" spans="1:22" ht="15.75" customHeight="1" x14ac:dyDescent="0.3">
      <c r="A3" s="3" t="s">
        <v>1</v>
      </c>
      <c r="B3" s="19">
        <f>SUM(B4:B20)</f>
        <v>187853</v>
      </c>
      <c r="C3" s="20"/>
      <c r="D3" s="22"/>
      <c r="E3" s="10"/>
      <c r="F3" s="10"/>
      <c r="G3" s="24"/>
      <c r="H3" s="24"/>
      <c r="I3" s="24"/>
      <c r="J3" s="24"/>
      <c r="K3" s="23"/>
      <c r="M3" s="24"/>
      <c r="N3" s="24"/>
      <c r="O3" s="24"/>
      <c r="P3" s="24"/>
      <c r="Q3" s="24"/>
      <c r="R3" s="24"/>
      <c r="S3" s="25"/>
      <c r="T3" s="25"/>
      <c r="U3" s="10"/>
    </row>
    <row r="4" spans="1:22" ht="15.75" customHeight="1" x14ac:dyDescent="0.3">
      <c r="A4" s="3" t="s">
        <v>18</v>
      </c>
      <c r="B4" s="19">
        <v>44675</v>
      </c>
      <c r="C4" s="26">
        <f>(B4/$B$3)</f>
        <v>0.23781893288901429</v>
      </c>
      <c r="D4" s="27">
        <f t="shared" ref="D4:D11" si="0">($D$32-$D$33)*C4</f>
        <v>146.48666293413822</v>
      </c>
      <c r="E4" s="27">
        <f t="shared" ref="E4:E11" si="1">($E$32-$E$33)*C4</f>
        <v>41.082402559448077</v>
      </c>
      <c r="F4" s="27">
        <f t="shared" ref="F4:F11" si="2">($F$32-$F$33)*C4</f>
        <v>131.62516914821697</v>
      </c>
      <c r="G4" s="27">
        <f t="shared" ref="G4:G11" si="3">($G$32-$G$33)*C4</f>
        <v>0.47135603156564504</v>
      </c>
      <c r="H4" s="27">
        <f>($H$32-$H$33)*C4</f>
        <v>6.9308566127382996</v>
      </c>
      <c r="I4" s="27">
        <f>($I$32-$I$33)*C4</f>
        <v>9.9672318906998392</v>
      </c>
      <c r="J4" s="27">
        <f t="shared" ref="J4:J11" si="4">($J$32-$J$33)*C4</f>
        <v>0</v>
      </c>
      <c r="K4" s="28">
        <f t="shared" ref="K4:K11" si="5">($K$32-$K$33)*C4</f>
        <v>0</v>
      </c>
      <c r="M4" s="52">
        <f t="shared" ref="M4:M20" si="6">ROUND(SUM(D4:K4),1)</f>
        <v>336.6</v>
      </c>
      <c r="N4" s="24"/>
      <c r="O4" s="24"/>
      <c r="P4" s="63"/>
      <c r="Q4" s="29"/>
      <c r="R4" s="29"/>
      <c r="S4" s="29"/>
      <c r="T4" s="29"/>
      <c r="U4" s="29"/>
      <c r="V4" s="29"/>
    </row>
    <row r="5" spans="1:22" ht="15.75" customHeight="1" x14ac:dyDescent="0.3">
      <c r="A5" s="3" t="s">
        <v>2</v>
      </c>
      <c r="B5" s="19">
        <v>0</v>
      </c>
      <c r="C5" s="26">
        <f>(B5/$B$3)</f>
        <v>0</v>
      </c>
      <c r="D5" s="27">
        <f t="shared" si="0"/>
        <v>0</v>
      </c>
      <c r="E5" s="27">
        <f t="shared" si="1"/>
        <v>0</v>
      </c>
      <c r="F5" s="27">
        <f t="shared" si="2"/>
        <v>0</v>
      </c>
      <c r="G5" s="27">
        <f t="shared" si="3"/>
        <v>0</v>
      </c>
      <c r="H5" s="27">
        <f t="shared" ref="H5:H20" si="7">($H$32-$H$33)*C5</f>
        <v>0</v>
      </c>
      <c r="I5" s="27">
        <f t="shared" ref="I5:I20" si="8">($I$32-$I$33)*C5</f>
        <v>0</v>
      </c>
      <c r="J5" s="27">
        <f t="shared" si="4"/>
        <v>0</v>
      </c>
      <c r="K5" s="28">
        <f t="shared" si="5"/>
        <v>0</v>
      </c>
      <c r="M5" s="52">
        <f t="shared" si="6"/>
        <v>0</v>
      </c>
      <c r="N5" s="24"/>
      <c r="O5" s="24"/>
      <c r="P5" s="63"/>
      <c r="Q5" s="24"/>
      <c r="R5" s="24"/>
      <c r="S5" s="29"/>
      <c r="T5" s="29"/>
      <c r="U5" s="10"/>
    </row>
    <row r="6" spans="1:22" x14ac:dyDescent="0.3">
      <c r="A6" s="3" t="s">
        <v>3</v>
      </c>
      <c r="B6" s="19">
        <v>18833</v>
      </c>
      <c r="C6" s="26">
        <f t="shared" ref="C6:C20" si="9">(B6/$B$3)</f>
        <v>0.10025392194960954</v>
      </c>
      <c r="D6" s="27">
        <f t="shared" si="0"/>
        <v>61.752284791015676</v>
      </c>
      <c r="E6" s="27">
        <f t="shared" si="1"/>
        <v>17.318520143303541</v>
      </c>
      <c r="F6" s="27">
        <f t="shared" si="2"/>
        <v>55.487337673606497</v>
      </c>
      <c r="G6" s="27">
        <f t="shared" si="3"/>
        <v>0.19870281236655385</v>
      </c>
      <c r="H6" s="27">
        <f t="shared" si="7"/>
        <v>2.9217419717448325</v>
      </c>
      <c r="I6" s="27">
        <f t="shared" si="8"/>
        <v>4.201743216509235</v>
      </c>
      <c r="J6" s="27">
        <f t="shared" si="4"/>
        <v>0</v>
      </c>
      <c r="K6" s="28">
        <f t="shared" si="5"/>
        <v>0</v>
      </c>
      <c r="M6" s="52">
        <f t="shared" si="6"/>
        <v>141.9</v>
      </c>
      <c r="N6" s="24"/>
      <c r="O6" s="24"/>
      <c r="P6" s="63"/>
      <c r="Q6" s="24"/>
      <c r="R6" s="24"/>
      <c r="S6" s="29"/>
      <c r="T6" s="29"/>
      <c r="U6" s="10"/>
    </row>
    <row r="7" spans="1:22" ht="15.75" customHeight="1" x14ac:dyDescent="0.3">
      <c r="A7" s="3" t="s">
        <v>4</v>
      </c>
      <c r="B7" s="19">
        <v>0</v>
      </c>
      <c r="C7" s="26">
        <f t="shared" si="9"/>
        <v>0</v>
      </c>
      <c r="D7" s="27">
        <f t="shared" si="0"/>
        <v>0</v>
      </c>
      <c r="E7" s="27">
        <f t="shared" si="1"/>
        <v>0</v>
      </c>
      <c r="F7" s="27">
        <f t="shared" si="2"/>
        <v>0</v>
      </c>
      <c r="G7" s="27">
        <f t="shared" si="3"/>
        <v>0</v>
      </c>
      <c r="H7" s="27">
        <f t="shared" si="7"/>
        <v>0</v>
      </c>
      <c r="I7" s="27">
        <f t="shared" si="8"/>
        <v>0</v>
      </c>
      <c r="J7" s="27">
        <f t="shared" si="4"/>
        <v>0</v>
      </c>
      <c r="K7" s="28">
        <f t="shared" si="5"/>
        <v>0</v>
      </c>
      <c r="M7" s="52">
        <f t="shared" si="6"/>
        <v>0</v>
      </c>
      <c r="N7" s="24"/>
      <c r="O7" s="24"/>
      <c r="P7" s="63"/>
      <c r="Q7" s="24"/>
      <c r="R7" s="24"/>
      <c r="S7" s="29"/>
      <c r="T7" s="29"/>
      <c r="U7" s="10"/>
    </row>
    <row r="8" spans="1:22" ht="15.75" customHeight="1" x14ac:dyDescent="0.3">
      <c r="A8" s="3" t="s">
        <v>5</v>
      </c>
      <c r="B8" s="19">
        <v>0</v>
      </c>
      <c r="C8" s="26">
        <f t="shared" si="9"/>
        <v>0</v>
      </c>
      <c r="D8" s="27">
        <f t="shared" si="0"/>
        <v>0</v>
      </c>
      <c r="E8" s="27">
        <f t="shared" si="1"/>
        <v>0</v>
      </c>
      <c r="F8" s="27">
        <f t="shared" si="2"/>
        <v>0</v>
      </c>
      <c r="G8" s="27">
        <f t="shared" si="3"/>
        <v>0</v>
      </c>
      <c r="H8" s="27">
        <f t="shared" si="7"/>
        <v>0</v>
      </c>
      <c r="I8" s="27">
        <f t="shared" si="8"/>
        <v>0</v>
      </c>
      <c r="J8" s="27">
        <f t="shared" si="4"/>
        <v>0</v>
      </c>
      <c r="K8" s="28">
        <f t="shared" si="5"/>
        <v>0</v>
      </c>
      <c r="M8" s="52">
        <f t="shared" si="6"/>
        <v>0</v>
      </c>
      <c r="N8" s="24"/>
      <c r="O8" s="24"/>
      <c r="P8" s="63"/>
      <c r="Q8" s="24"/>
      <c r="R8" s="24"/>
      <c r="S8" s="29"/>
      <c r="T8" s="29"/>
      <c r="U8" s="10"/>
    </row>
    <row r="9" spans="1:22" ht="15.75" customHeight="1" x14ac:dyDescent="0.3">
      <c r="A9" s="3" t="s">
        <v>6</v>
      </c>
      <c r="B9" s="19">
        <v>1181</v>
      </c>
      <c r="C9" s="26">
        <f t="shared" si="9"/>
        <v>6.2868306601438356E-3</v>
      </c>
      <c r="D9" s="27">
        <f t="shared" si="0"/>
        <v>3.8724286273132007</v>
      </c>
      <c r="E9" s="27">
        <f t="shared" si="1"/>
        <v>1.0860283698423767</v>
      </c>
      <c r="F9" s="27">
        <f t="shared" si="2"/>
        <v>3.4795595918084889</v>
      </c>
      <c r="G9" s="27">
        <f t="shared" si="3"/>
        <v>1.2460469463436525E-2</v>
      </c>
      <c r="H9" s="27">
        <f t="shared" si="7"/>
        <v>0.18321973496684793</v>
      </c>
      <c r="I9" s="27">
        <f t="shared" si="8"/>
        <v>0.26348742838089556</v>
      </c>
      <c r="J9" s="27">
        <f t="shared" si="4"/>
        <v>0</v>
      </c>
      <c r="K9" s="28">
        <f t="shared" si="5"/>
        <v>0</v>
      </c>
      <c r="M9" s="52">
        <f t="shared" si="6"/>
        <v>8.9</v>
      </c>
      <c r="N9" s="24"/>
      <c r="O9" s="24"/>
      <c r="P9" s="63"/>
      <c r="Q9" s="24"/>
      <c r="R9" s="24"/>
      <c r="S9" s="29"/>
      <c r="T9" s="29"/>
      <c r="U9" s="10"/>
    </row>
    <row r="10" spans="1:22" ht="15.75" customHeight="1" x14ac:dyDescent="0.3">
      <c r="A10" s="3" t="s">
        <v>7</v>
      </c>
      <c r="B10" s="19">
        <v>0</v>
      </c>
      <c r="C10" s="26">
        <f t="shared" si="9"/>
        <v>0</v>
      </c>
      <c r="D10" s="27">
        <f t="shared" si="0"/>
        <v>0</v>
      </c>
      <c r="E10" s="27">
        <f t="shared" si="1"/>
        <v>0</v>
      </c>
      <c r="F10" s="27">
        <f t="shared" si="2"/>
        <v>0</v>
      </c>
      <c r="G10" s="27">
        <f t="shared" si="3"/>
        <v>0</v>
      </c>
      <c r="H10" s="27">
        <f t="shared" si="7"/>
        <v>0</v>
      </c>
      <c r="I10" s="27">
        <f t="shared" si="8"/>
        <v>0</v>
      </c>
      <c r="J10" s="27">
        <f t="shared" si="4"/>
        <v>0</v>
      </c>
      <c r="K10" s="28">
        <f t="shared" si="5"/>
        <v>0</v>
      </c>
      <c r="M10" s="52">
        <f t="shared" si="6"/>
        <v>0</v>
      </c>
      <c r="N10" s="24"/>
      <c r="O10" s="24"/>
      <c r="P10" s="63"/>
      <c r="Q10" s="24"/>
      <c r="R10" s="24"/>
      <c r="S10" s="29"/>
      <c r="T10" s="29"/>
      <c r="U10" s="10"/>
    </row>
    <row r="11" spans="1:22" x14ac:dyDescent="0.3">
      <c r="A11" s="3" t="s">
        <v>8</v>
      </c>
      <c r="B11" s="19">
        <v>0</v>
      </c>
      <c r="C11" s="26">
        <f t="shared" si="9"/>
        <v>0</v>
      </c>
      <c r="D11" s="27">
        <f t="shared" si="0"/>
        <v>0</v>
      </c>
      <c r="E11" s="27">
        <f t="shared" si="1"/>
        <v>0</v>
      </c>
      <c r="F11" s="27">
        <f t="shared" si="2"/>
        <v>0</v>
      </c>
      <c r="G11" s="27">
        <f t="shared" si="3"/>
        <v>0</v>
      </c>
      <c r="H11" s="27">
        <f t="shared" si="7"/>
        <v>0</v>
      </c>
      <c r="I11" s="27">
        <f t="shared" si="8"/>
        <v>0</v>
      </c>
      <c r="J11" s="27">
        <f t="shared" si="4"/>
        <v>0</v>
      </c>
      <c r="K11" s="28">
        <f t="shared" si="5"/>
        <v>0</v>
      </c>
      <c r="M11" s="52">
        <f t="shared" si="6"/>
        <v>0</v>
      </c>
      <c r="N11" s="24"/>
      <c r="O11" s="24"/>
      <c r="P11" s="63"/>
      <c r="Q11" s="24"/>
      <c r="R11" s="24"/>
      <c r="S11" s="29"/>
      <c r="T11" s="29"/>
      <c r="U11" s="10"/>
    </row>
    <row r="12" spans="1:22" s="12" customFormat="1" ht="15.75" customHeight="1" x14ac:dyDescent="0.25">
      <c r="A12" s="3" t="s">
        <v>17</v>
      </c>
      <c r="B12" s="30">
        <v>49860</v>
      </c>
      <c r="C12" s="26">
        <f t="shared" si="9"/>
        <v>0.26542030204468386</v>
      </c>
      <c r="D12" s="31">
        <f>($D$32-$D$33)*C12+D33</f>
        <v>344.52917564027905</v>
      </c>
      <c r="E12" s="27">
        <f>($E$32-$E$33)*C12+E33</f>
        <v>352.10388413238013</v>
      </c>
      <c r="F12" s="31">
        <f>($F$32-$F$33)*C12+F33</f>
        <v>366.43364373206708</v>
      </c>
      <c r="G12" s="27">
        <f>($G$32-$G$33)*C12+G33</f>
        <v>45.544066416030489</v>
      </c>
      <c r="H12" s="27">
        <f>($H$32-$H$33)*C12+H33</f>
        <v>152.59183667461451</v>
      </c>
      <c r="I12" s="27">
        <f>($I$32-$I$33)*C12+I33</f>
        <v>201.21302226539802</v>
      </c>
      <c r="J12" s="27">
        <f>($J$32-$J$33)*C12+J33</f>
        <v>0</v>
      </c>
      <c r="K12" s="28">
        <f>($K$32-$K$33)*C12+K33</f>
        <v>0</v>
      </c>
      <c r="M12" s="52">
        <f t="shared" si="6"/>
        <v>1462.4</v>
      </c>
      <c r="N12" s="33"/>
      <c r="O12" s="33"/>
      <c r="P12" s="63"/>
      <c r="Q12" s="33"/>
      <c r="R12" s="33"/>
      <c r="S12" s="29"/>
      <c r="T12" s="29"/>
      <c r="U12" s="11"/>
    </row>
    <row r="13" spans="1:22" ht="15.75" customHeight="1" x14ac:dyDescent="0.3">
      <c r="A13" s="3" t="s">
        <v>9</v>
      </c>
      <c r="B13" s="19">
        <v>0</v>
      </c>
      <c r="C13" s="26">
        <f t="shared" si="9"/>
        <v>0</v>
      </c>
      <c r="D13" s="27">
        <f t="shared" ref="D13:D20" si="10">($D$32-$D$33)*C13</f>
        <v>0</v>
      </c>
      <c r="E13" s="27">
        <f t="shared" ref="E13:E20" si="11">($E$32-$E$33)*C13</f>
        <v>0</v>
      </c>
      <c r="F13" s="27">
        <f t="shared" ref="F13:F20" si="12">($F$32-$F$33)*C13</f>
        <v>0</v>
      </c>
      <c r="G13" s="27">
        <f t="shared" ref="G13:G20" si="13">($G$32-$G$33)*C13</f>
        <v>0</v>
      </c>
      <c r="H13" s="27">
        <f t="shared" si="7"/>
        <v>0</v>
      </c>
      <c r="I13" s="27">
        <f t="shared" si="8"/>
        <v>0</v>
      </c>
      <c r="J13" s="27">
        <f t="shared" ref="J13:J20" si="14">($J$32-$J$33)*C13</f>
        <v>0</v>
      </c>
      <c r="K13" s="28">
        <f t="shared" ref="K13:K20" si="15">($K$32-$K$33)*C13</f>
        <v>0</v>
      </c>
      <c r="M13" s="52">
        <f t="shared" si="6"/>
        <v>0</v>
      </c>
      <c r="N13" s="24"/>
      <c r="O13" s="24"/>
      <c r="P13" s="63"/>
      <c r="Q13" s="24"/>
      <c r="R13" s="24"/>
      <c r="S13" s="29"/>
      <c r="T13" s="29"/>
      <c r="U13" s="10"/>
    </row>
    <row r="14" spans="1:22" ht="15.75" customHeight="1" x14ac:dyDescent="0.3">
      <c r="A14" s="3" t="s">
        <v>10</v>
      </c>
      <c r="B14" s="19">
        <v>0</v>
      </c>
      <c r="C14" s="26">
        <f t="shared" si="9"/>
        <v>0</v>
      </c>
      <c r="D14" s="27">
        <f t="shared" si="10"/>
        <v>0</v>
      </c>
      <c r="E14" s="27">
        <f t="shared" si="11"/>
        <v>0</v>
      </c>
      <c r="F14" s="27">
        <f t="shared" si="12"/>
        <v>0</v>
      </c>
      <c r="G14" s="27">
        <f t="shared" si="13"/>
        <v>0</v>
      </c>
      <c r="H14" s="27">
        <f t="shared" si="7"/>
        <v>0</v>
      </c>
      <c r="I14" s="27">
        <f t="shared" si="8"/>
        <v>0</v>
      </c>
      <c r="J14" s="27">
        <f t="shared" si="14"/>
        <v>0</v>
      </c>
      <c r="K14" s="28">
        <f t="shared" si="15"/>
        <v>0</v>
      </c>
      <c r="M14" s="52">
        <f t="shared" si="6"/>
        <v>0</v>
      </c>
      <c r="N14" s="34"/>
      <c r="O14" s="34"/>
      <c r="P14" s="63"/>
      <c r="Q14" s="34"/>
      <c r="R14" s="34"/>
      <c r="S14" s="29"/>
      <c r="T14" s="29"/>
      <c r="U14" s="10"/>
    </row>
    <row r="15" spans="1:22" ht="15.75" customHeight="1" x14ac:dyDescent="0.3">
      <c r="A15" s="3" t="s">
        <v>11</v>
      </c>
      <c r="B15" s="19">
        <v>0</v>
      </c>
      <c r="C15" s="26">
        <f t="shared" si="9"/>
        <v>0</v>
      </c>
      <c r="D15" s="27">
        <f t="shared" si="10"/>
        <v>0</v>
      </c>
      <c r="E15" s="27">
        <f t="shared" si="11"/>
        <v>0</v>
      </c>
      <c r="F15" s="27">
        <f t="shared" si="12"/>
        <v>0</v>
      </c>
      <c r="G15" s="27">
        <f t="shared" si="13"/>
        <v>0</v>
      </c>
      <c r="H15" s="27">
        <f t="shared" si="7"/>
        <v>0</v>
      </c>
      <c r="I15" s="27">
        <f t="shared" si="8"/>
        <v>0</v>
      </c>
      <c r="J15" s="27">
        <f t="shared" si="14"/>
        <v>0</v>
      </c>
      <c r="K15" s="28">
        <f t="shared" si="15"/>
        <v>0</v>
      </c>
      <c r="M15" s="52">
        <f t="shared" si="6"/>
        <v>0</v>
      </c>
      <c r="N15" s="24"/>
      <c r="O15" s="24"/>
      <c r="P15" s="63"/>
      <c r="Q15" s="24"/>
      <c r="R15" s="24"/>
      <c r="S15" s="29"/>
      <c r="T15" s="29"/>
      <c r="U15" s="10"/>
    </row>
    <row r="16" spans="1:22" ht="15.75" customHeight="1" x14ac:dyDescent="0.3">
      <c r="A16" s="3" t="s">
        <v>12</v>
      </c>
      <c r="B16" s="19">
        <v>979</v>
      </c>
      <c r="C16" s="26">
        <f t="shared" si="9"/>
        <v>5.2115217750049242E-3</v>
      </c>
      <c r="D16" s="27">
        <f t="shared" si="10"/>
        <v>3.2100826639624245</v>
      </c>
      <c r="E16" s="27">
        <f t="shared" si="11"/>
        <v>0.90027245899719455</v>
      </c>
      <c r="F16" s="27">
        <f t="shared" si="12"/>
        <v>2.8844105337684258</v>
      </c>
      <c r="G16" s="27">
        <f t="shared" si="13"/>
        <v>1.03292121970401E-2</v>
      </c>
      <c r="H16" s="27">
        <f t="shared" si="7"/>
        <v>0.15188155845261991</v>
      </c>
      <c r="I16" s="27">
        <f t="shared" si="8"/>
        <v>0.21842014596519624</v>
      </c>
      <c r="J16" s="27">
        <f t="shared" si="14"/>
        <v>0</v>
      </c>
      <c r="K16" s="28">
        <f t="shared" si="15"/>
        <v>0</v>
      </c>
      <c r="M16" s="52">
        <f t="shared" si="6"/>
        <v>7.4</v>
      </c>
      <c r="N16" s="35"/>
      <c r="O16" s="35"/>
      <c r="P16" s="63"/>
      <c r="Q16" s="29"/>
      <c r="R16" s="29"/>
      <c r="S16" s="29"/>
      <c r="T16" s="29"/>
      <c r="U16" s="29"/>
      <c r="V16" s="29"/>
    </row>
    <row r="17" spans="1:22" ht="15.75" customHeight="1" x14ac:dyDescent="0.3">
      <c r="A17" s="3" t="s">
        <v>13</v>
      </c>
      <c r="B17" s="19">
        <v>26303</v>
      </c>
      <c r="C17" s="26">
        <f t="shared" si="9"/>
        <v>0.140019057454499</v>
      </c>
      <c r="D17" s="27">
        <f t="shared" si="10"/>
        <v>86.245969673343879</v>
      </c>
      <c r="E17" s="27">
        <f t="shared" si="11"/>
        <v>24.187810509707056</v>
      </c>
      <c r="F17" s="27">
        <f t="shared" si="12"/>
        <v>77.496067691226656</v>
      </c>
      <c r="G17" s="27">
        <f t="shared" si="13"/>
        <v>0.2775171281090355</v>
      </c>
      <c r="H17" s="27">
        <f t="shared" si="7"/>
        <v>4.0806339448204918</v>
      </c>
      <c r="I17" s="27">
        <f t="shared" si="8"/>
        <v>5.8683402444561352</v>
      </c>
      <c r="J17" s="27">
        <f t="shared" si="14"/>
        <v>0</v>
      </c>
      <c r="K17" s="28">
        <f t="shared" si="15"/>
        <v>0</v>
      </c>
      <c r="M17" s="52">
        <f t="shared" si="6"/>
        <v>198.2</v>
      </c>
      <c r="N17" s="24"/>
      <c r="O17" s="24"/>
      <c r="P17" s="63"/>
      <c r="Q17" s="29"/>
      <c r="R17" s="29"/>
      <c r="S17" s="29"/>
      <c r="T17" s="29"/>
      <c r="U17" s="29"/>
      <c r="V17" s="29"/>
    </row>
    <row r="18" spans="1:22" ht="15.75" customHeight="1" x14ac:dyDescent="0.3">
      <c r="A18" s="3" t="s">
        <v>14</v>
      </c>
      <c r="B18" s="19">
        <v>0</v>
      </c>
      <c r="C18" s="26">
        <f t="shared" si="9"/>
        <v>0</v>
      </c>
      <c r="D18" s="27">
        <f t="shared" si="10"/>
        <v>0</v>
      </c>
      <c r="E18" s="27">
        <f t="shared" si="11"/>
        <v>0</v>
      </c>
      <c r="F18" s="27">
        <f t="shared" si="12"/>
        <v>0</v>
      </c>
      <c r="G18" s="27">
        <f t="shared" si="13"/>
        <v>0</v>
      </c>
      <c r="H18" s="27">
        <f t="shared" si="7"/>
        <v>0</v>
      </c>
      <c r="I18" s="27">
        <f t="shared" si="8"/>
        <v>0</v>
      </c>
      <c r="J18" s="27">
        <f t="shared" si="14"/>
        <v>0</v>
      </c>
      <c r="K18" s="28">
        <f t="shared" si="15"/>
        <v>0</v>
      </c>
      <c r="M18" s="52">
        <f t="shared" si="6"/>
        <v>0</v>
      </c>
      <c r="N18" s="24"/>
      <c r="O18" s="24"/>
      <c r="P18" s="63"/>
      <c r="Q18" s="29"/>
      <c r="R18" s="29"/>
      <c r="S18" s="29"/>
      <c r="T18" s="29"/>
      <c r="U18" s="29"/>
      <c r="V18" s="29"/>
    </row>
    <row r="19" spans="1:22" ht="15.75" customHeight="1" x14ac:dyDescent="0.3">
      <c r="A19" s="3" t="s">
        <v>15</v>
      </c>
      <c r="B19" s="19">
        <v>46022</v>
      </c>
      <c r="C19" s="26">
        <f t="shared" si="9"/>
        <v>0.24498943322704456</v>
      </c>
      <c r="D19" s="27">
        <f t="shared" si="10"/>
        <v>150.9033956699476</v>
      </c>
      <c r="E19" s="27">
        <f t="shared" si="11"/>
        <v>42.321081826321645</v>
      </c>
      <c r="F19" s="27">
        <f t="shared" si="12"/>
        <v>135.59381162930592</v>
      </c>
      <c r="G19" s="27">
        <f t="shared" si="13"/>
        <v>0.48556793026780337</v>
      </c>
      <c r="H19" s="27">
        <f t="shared" si="7"/>
        <v>7.1398295026623844</v>
      </c>
      <c r="I19" s="27">
        <f t="shared" si="8"/>
        <v>10.267754808590666</v>
      </c>
      <c r="J19" s="27">
        <f t="shared" si="14"/>
        <v>0</v>
      </c>
      <c r="K19" s="28">
        <f t="shared" si="15"/>
        <v>0</v>
      </c>
      <c r="M19" s="52">
        <f t="shared" si="6"/>
        <v>346.7</v>
      </c>
      <c r="N19" s="24"/>
      <c r="O19" s="24"/>
      <c r="P19" s="63"/>
      <c r="Q19" s="29"/>
      <c r="R19" s="29"/>
      <c r="S19" s="29"/>
      <c r="T19" s="29"/>
      <c r="U19" s="29"/>
      <c r="V19" s="29"/>
    </row>
    <row r="20" spans="1:22" ht="15.75" customHeight="1" x14ac:dyDescent="0.3">
      <c r="A20" s="3" t="s">
        <v>16</v>
      </c>
      <c r="B20" s="19">
        <v>0</v>
      </c>
      <c r="C20" s="26">
        <f t="shared" si="9"/>
        <v>0</v>
      </c>
      <c r="D20" s="27">
        <f t="shared" si="10"/>
        <v>0</v>
      </c>
      <c r="E20" s="27">
        <f t="shared" si="11"/>
        <v>0</v>
      </c>
      <c r="F20" s="27">
        <f t="shared" si="12"/>
        <v>0</v>
      </c>
      <c r="G20" s="27">
        <f t="shared" si="13"/>
        <v>0</v>
      </c>
      <c r="H20" s="27">
        <f t="shared" si="7"/>
        <v>0</v>
      </c>
      <c r="I20" s="27">
        <f t="shared" si="8"/>
        <v>0</v>
      </c>
      <c r="J20" s="27">
        <f t="shared" si="14"/>
        <v>0</v>
      </c>
      <c r="K20" s="28">
        <f t="shared" si="15"/>
        <v>0</v>
      </c>
      <c r="M20" s="52">
        <f t="shared" si="6"/>
        <v>0</v>
      </c>
      <c r="N20" s="24"/>
      <c r="O20" s="24"/>
      <c r="P20" s="63"/>
      <c r="Q20" s="29"/>
      <c r="R20" s="29"/>
      <c r="S20" s="29"/>
      <c r="T20" s="29"/>
      <c r="U20" s="29"/>
      <c r="V20" s="29"/>
    </row>
    <row r="21" spans="1:22" x14ac:dyDescent="0.3">
      <c r="A21" s="3" t="s">
        <v>19</v>
      </c>
      <c r="B21" s="36"/>
      <c r="C21" s="37">
        <f>SUM(C5:C20)</f>
        <v>0.76218106711098577</v>
      </c>
      <c r="D21" s="36"/>
      <c r="E21" s="44"/>
      <c r="F21" s="36"/>
      <c r="G21" s="10"/>
      <c r="H21" s="10"/>
      <c r="I21" s="10"/>
      <c r="J21" s="36"/>
      <c r="K21" s="67"/>
      <c r="M21" s="10"/>
      <c r="N21" s="10"/>
      <c r="O21" s="10"/>
      <c r="P21" s="10"/>
      <c r="Q21" s="10"/>
      <c r="R21" s="10"/>
      <c r="S21" s="10"/>
      <c r="T21" s="10"/>
      <c r="U21" s="10"/>
    </row>
    <row r="22" spans="1:22" ht="15" thickBot="1" x14ac:dyDescent="0.35">
      <c r="A22" s="4" t="s">
        <v>21</v>
      </c>
      <c r="B22" s="41"/>
      <c r="C22" s="41"/>
      <c r="D22" s="42">
        <f t="shared" ref="D22:K22" si="16">SUM(D4:D21)</f>
        <v>797.00000000000011</v>
      </c>
      <c r="E22" s="42">
        <f t="shared" si="16"/>
        <v>479</v>
      </c>
      <c r="F22" s="42">
        <f t="shared" si="16"/>
        <v>773.00000000000011</v>
      </c>
      <c r="G22" s="42">
        <f t="shared" si="16"/>
        <v>47.000000000000007</v>
      </c>
      <c r="H22" s="42">
        <f>SUM(H4:H21)</f>
        <v>174.00000000000003</v>
      </c>
      <c r="I22" s="42">
        <f>SUM(I4:I21)</f>
        <v>231.99999999999997</v>
      </c>
      <c r="J22" s="42">
        <f t="shared" si="16"/>
        <v>0</v>
      </c>
      <c r="K22" s="43">
        <f t="shared" si="16"/>
        <v>0</v>
      </c>
      <c r="M22" s="55">
        <f t="shared" ref="M22" si="17">SUM(M4:M21)</f>
        <v>2502.1</v>
      </c>
      <c r="N22" s="10"/>
      <c r="O22" s="10"/>
      <c r="P22" s="10"/>
      <c r="Q22" s="10"/>
      <c r="R22" s="10"/>
      <c r="S22" s="10"/>
      <c r="T22" s="10"/>
      <c r="U22" s="10"/>
    </row>
    <row r="23" spans="1:22" x14ac:dyDescent="0.3">
      <c r="A23" s="10"/>
      <c r="B23" s="44"/>
      <c r="C23" s="45"/>
      <c r="D23" s="44"/>
      <c r="G23" s="10"/>
      <c r="H23" s="10"/>
      <c r="I23" s="10"/>
      <c r="J23" s="44"/>
      <c r="K23" s="44"/>
      <c r="M23" s="10"/>
      <c r="N23" s="10"/>
      <c r="O23" s="55"/>
      <c r="P23" s="10"/>
      <c r="Q23" s="10"/>
      <c r="R23" s="10"/>
      <c r="S23" s="10"/>
      <c r="T23" s="10"/>
      <c r="U23" s="10"/>
    </row>
    <row r="24" spans="1:22" x14ac:dyDescent="0.3">
      <c r="A24" s="10"/>
      <c r="B24" s="44"/>
      <c r="C24" s="45"/>
      <c r="D24" s="44"/>
      <c r="G24" s="10"/>
      <c r="H24" s="10"/>
      <c r="I24" s="10"/>
      <c r="J24" s="44"/>
      <c r="K24" s="44"/>
      <c r="M24" s="10"/>
      <c r="N24" s="10"/>
      <c r="O24" s="10"/>
      <c r="P24" s="10"/>
      <c r="Q24" s="10"/>
      <c r="R24" s="10"/>
      <c r="S24" s="10"/>
      <c r="T24" s="10"/>
      <c r="U24" s="10"/>
    </row>
    <row r="25" spans="1:22" x14ac:dyDescent="0.3">
      <c r="A25" s="10"/>
      <c r="B25" s="44"/>
      <c r="C25" s="45"/>
      <c r="D25" s="44"/>
      <c r="G25" s="10"/>
      <c r="H25" s="10"/>
      <c r="I25" s="10"/>
      <c r="J25" s="44"/>
      <c r="K25" s="44"/>
      <c r="M25" s="10"/>
      <c r="N25" s="10"/>
      <c r="O25" s="10"/>
      <c r="P25" s="10"/>
      <c r="Q25" s="10"/>
      <c r="R25" s="10"/>
      <c r="S25" s="10"/>
      <c r="T25" s="10"/>
      <c r="U25" s="10"/>
    </row>
    <row r="26" spans="1:22" ht="15.75" customHeight="1" x14ac:dyDescent="0.3">
      <c r="A26" s="96" t="s">
        <v>25</v>
      </c>
      <c r="B26" s="96"/>
      <c r="C26" s="96"/>
      <c r="D26" s="46">
        <v>100000</v>
      </c>
      <c r="E26" s="46"/>
      <c r="F26" s="46">
        <v>100000</v>
      </c>
      <c r="G26" s="46">
        <v>35000</v>
      </c>
      <c r="H26" s="46">
        <v>100000</v>
      </c>
      <c r="I26" s="46">
        <v>100000</v>
      </c>
      <c r="J26" s="46"/>
      <c r="K26" s="46"/>
      <c r="M26" s="10"/>
      <c r="N26" s="10"/>
      <c r="O26" s="10"/>
      <c r="P26" s="10"/>
      <c r="Q26" s="10"/>
      <c r="R26" s="10"/>
      <c r="S26" s="10"/>
      <c r="T26" s="10"/>
      <c r="U26" s="10"/>
    </row>
    <row r="27" spans="1:22" ht="15.75" customHeight="1" x14ac:dyDescent="0.3">
      <c r="A27" s="94" t="s">
        <v>24</v>
      </c>
      <c r="B27" s="94"/>
      <c r="C27" s="94"/>
      <c r="D27" s="47">
        <v>350000</v>
      </c>
      <c r="E27" s="47"/>
      <c r="F27" s="47">
        <v>350000</v>
      </c>
      <c r="G27" s="47">
        <v>400000</v>
      </c>
      <c r="H27" s="47">
        <v>450000</v>
      </c>
      <c r="I27" s="47">
        <v>450000</v>
      </c>
      <c r="J27" s="47"/>
      <c r="K27" s="47"/>
    </row>
    <row r="28" spans="1:22" ht="15.75" customHeight="1" x14ac:dyDescent="0.3">
      <c r="A28" s="94" t="s">
        <v>65</v>
      </c>
      <c r="B28" s="94"/>
      <c r="C28" s="94"/>
      <c r="D28" s="47">
        <f t="shared" ref="D28" si="18">D27+D26</f>
        <v>450000</v>
      </c>
      <c r="E28" s="47">
        <v>825000</v>
      </c>
      <c r="F28" s="47">
        <f>F27+F26</f>
        <v>450000</v>
      </c>
      <c r="G28" s="47">
        <f>G27+G26</f>
        <v>435000</v>
      </c>
      <c r="H28" s="47">
        <f t="shared" ref="H28:I28" si="19">H27+H26</f>
        <v>550000</v>
      </c>
      <c r="I28" s="47">
        <f t="shared" si="19"/>
        <v>550000</v>
      </c>
      <c r="J28" s="47">
        <v>300000</v>
      </c>
      <c r="K28" s="47">
        <v>265000</v>
      </c>
    </row>
    <row r="29" spans="1:22" ht="15.75" customHeight="1" x14ac:dyDescent="0.3">
      <c r="A29" s="94" t="s">
        <v>36</v>
      </c>
      <c r="B29" s="94"/>
      <c r="C29" s="94"/>
      <c r="D29" s="47">
        <v>347781</v>
      </c>
      <c r="E29" s="47">
        <v>297528</v>
      </c>
      <c r="F29" s="47">
        <v>322200</v>
      </c>
      <c r="G29" s="47">
        <v>18344</v>
      </c>
      <c r="H29" s="47">
        <v>92120</v>
      </c>
      <c r="I29" s="47">
        <v>99358</v>
      </c>
      <c r="J29" s="47">
        <v>265960</v>
      </c>
      <c r="K29" s="47">
        <v>88944</v>
      </c>
    </row>
    <row r="30" spans="1:22" ht="15.75" customHeight="1" x14ac:dyDescent="0.3">
      <c r="A30" s="94" t="s">
        <v>64</v>
      </c>
      <c r="B30" s="94"/>
      <c r="C30" s="94"/>
      <c r="D30" s="47">
        <f t="shared" ref="D30:K30" si="20">D28-D29</f>
        <v>102219</v>
      </c>
      <c r="E30" s="47">
        <f t="shared" ref="E30" si="21">E28-E29</f>
        <v>527472</v>
      </c>
      <c r="F30" s="47">
        <f>F28-F29</f>
        <v>127800</v>
      </c>
      <c r="G30" s="47">
        <f>G28-G29</f>
        <v>416656</v>
      </c>
      <c r="H30" s="47">
        <f t="shared" ref="H30:I30" si="22">H28-H29</f>
        <v>457880</v>
      </c>
      <c r="I30" s="47">
        <f t="shared" si="22"/>
        <v>450642</v>
      </c>
      <c r="J30" s="47">
        <f t="shared" si="20"/>
        <v>34040</v>
      </c>
      <c r="K30" s="47">
        <f t="shared" si="20"/>
        <v>176056</v>
      </c>
    </row>
    <row r="31" spans="1:22" ht="15.75" customHeight="1" x14ac:dyDescent="0.3">
      <c r="A31" s="94" t="s">
        <v>66</v>
      </c>
      <c r="B31" s="94"/>
      <c r="C31" s="94"/>
      <c r="D31" s="48">
        <f t="shared" ref="D31:K31" si="23">D30/D28</f>
        <v>0.22715333333333335</v>
      </c>
      <c r="E31" s="48">
        <f t="shared" ref="E31" si="24">E30/E28</f>
        <v>0.63936000000000004</v>
      </c>
      <c r="F31" s="48">
        <f>F30/F28</f>
        <v>0.28399999999999997</v>
      </c>
      <c r="G31" s="48">
        <f>G30/G28</f>
        <v>0.95782988505747124</v>
      </c>
      <c r="H31" s="48">
        <f t="shared" ref="H31:I31" si="25">H30/H28</f>
        <v>0.83250909090909087</v>
      </c>
      <c r="I31" s="48">
        <f t="shared" si="25"/>
        <v>0.81934909090909092</v>
      </c>
      <c r="J31" s="48">
        <f t="shared" si="23"/>
        <v>0.11346666666666666</v>
      </c>
      <c r="K31" s="48">
        <f t="shared" si="23"/>
        <v>0.66436226415094335</v>
      </c>
    </row>
    <row r="32" spans="1:22" ht="15.75" customHeight="1" x14ac:dyDescent="0.3">
      <c r="A32" s="94" t="s">
        <v>20</v>
      </c>
      <c r="B32" s="94"/>
      <c r="C32" s="94"/>
      <c r="D32" s="49">
        <v>797</v>
      </c>
      <c r="E32" s="49">
        <v>479</v>
      </c>
      <c r="F32" s="49">
        <v>773</v>
      </c>
      <c r="G32" s="49">
        <v>47</v>
      </c>
      <c r="H32" s="49">
        <v>174</v>
      </c>
      <c r="I32" s="49">
        <v>232</v>
      </c>
      <c r="J32" s="49">
        <v>0</v>
      </c>
      <c r="K32" s="49">
        <v>0</v>
      </c>
      <c r="M32" s="74"/>
    </row>
    <row r="33" spans="1:11" ht="15.75" customHeight="1" x14ac:dyDescent="0.3">
      <c r="A33" s="94" t="s">
        <v>67</v>
      </c>
      <c r="B33" s="94"/>
      <c r="C33" s="94"/>
      <c r="D33" s="50">
        <f>D32*D31</f>
        <v>181.04120666666668</v>
      </c>
      <c r="E33" s="50">
        <f>E32*E31</f>
        <v>306.25344000000001</v>
      </c>
      <c r="F33" s="50">
        <f t="shared" ref="F33" si="26">F32*F31</f>
        <v>219.53199999999998</v>
      </c>
      <c r="G33" s="50">
        <f>G32*G31</f>
        <v>45.01800459770115</v>
      </c>
      <c r="H33" s="50">
        <f t="shared" ref="H33:I33" si="27">H32*H31</f>
        <v>144.85658181818181</v>
      </c>
      <c r="I33" s="50">
        <f t="shared" si="27"/>
        <v>190.08898909090908</v>
      </c>
      <c r="J33" s="50">
        <f>J32*J31</f>
        <v>0</v>
      </c>
      <c r="K33" s="50">
        <f>K32*K31</f>
        <v>0</v>
      </c>
    </row>
    <row r="34" spans="1:11" x14ac:dyDescent="0.3">
      <c r="A34" s="95"/>
      <c r="B34" s="95"/>
      <c r="C34" s="95"/>
      <c r="D34" s="51"/>
      <c r="E34" s="51"/>
      <c r="F34" s="51"/>
      <c r="G34" s="51"/>
      <c r="H34" s="51"/>
      <c r="I34" s="51"/>
      <c r="J34" s="51"/>
      <c r="K34" s="51"/>
    </row>
  </sheetData>
  <mergeCells count="9">
    <mergeCell ref="A32:C32"/>
    <mergeCell ref="A33:C33"/>
    <mergeCell ref="A34:C34"/>
    <mergeCell ref="A26:C26"/>
    <mergeCell ref="A27:C27"/>
    <mergeCell ref="A28:C28"/>
    <mergeCell ref="A29:C29"/>
    <mergeCell ref="A30:C30"/>
    <mergeCell ref="A31:C31"/>
  </mergeCells>
  <pageMargins left="0.7" right="0.7" top="0.75" bottom="0.75" header="0.3" footer="0.3"/>
  <pageSetup scale="7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33"/>
  <sheetViews>
    <sheetView zoomScaleNormal="100" zoomScaleSheetLayoutView="100" workbookViewId="0">
      <selection activeCell="F32" sqref="F32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5" width="14.88671875" style="58" customWidth="1"/>
    <col min="6" max="6" width="13.6640625" style="13" bestFit="1" customWidth="1"/>
    <col min="7" max="7" width="9.33203125" style="2" bestFit="1" customWidth="1"/>
    <col min="8" max="16384" width="9.109375" style="2"/>
  </cols>
  <sheetData>
    <row r="1" spans="1:16" s="9" customFormat="1" ht="27.6" x14ac:dyDescent="0.25">
      <c r="A1" s="14" t="s">
        <v>0</v>
      </c>
      <c r="B1" s="15" t="s">
        <v>79</v>
      </c>
      <c r="C1" s="16" t="s">
        <v>73</v>
      </c>
      <c r="D1" s="17" t="s">
        <v>53</v>
      </c>
      <c r="E1" s="17" t="s">
        <v>84</v>
      </c>
      <c r="F1" s="64" t="s">
        <v>85</v>
      </c>
      <c r="G1" s="8" t="s">
        <v>30</v>
      </c>
      <c r="H1" s="8"/>
      <c r="I1" s="8"/>
      <c r="J1" s="8"/>
      <c r="K1" s="8"/>
      <c r="L1" s="8"/>
      <c r="M1" s="8"/>
      <c r="N1" s="8"/>
      <c r="O1" s="8"/>
    </row>
    <row r="2" spans="1:16" ht="15.75" customHeight="1" x14ac:dyDescent="0.25">
      <c r="A2" s="3" t="s">
        <v>76</v>
      </c>
      <c r="B2" s="19">
        <f>SUM(B3:B19)</f>
        <v>138238</v>
      </c>
      <c r="C2" s="20"/>
      <c r="D2" s="21"/>
      <c r="E2" s="21"/>
      <c r="F2" s="68"/>
      <c r="G2" s="24"/>
      <c r="H2" s="24"/>
      <c r="I2" s="24"/>
      <c r="J2" s="24"/>
      <c r="K2" s="24"/>
      <c r="L2" s="24"/>
      <c r="M2" s="25"/>
      <c r="N2" s="25"/>
      <c r="O2" s="10"/>
    </row>
    <row r="3" spans="1:16" ht="15.75" customHeight="1" x14ac:dyDescent="0.25">
      <c r="A3" s="3" t="s">
        <v>18</v>
      </c>
      <c r="B3" s="19">
        <v>97860</v>
      </c>
      <c r="C3" s="26">
        <f>(B3/$B$2)</f>
        <v>0.70790954730247835</v>
      </c>
      <c r="D3" s="83">
        <f>($D$31-$D$32)*C3</f>
        <v>140.12165323122775</v>
      </c>
      <c r="E3" s="83">
        <f>($E$31-$E$32)*C3</f>
        <v>9.0857029160373776E-2</v>
      </c>
      <c r="F3" s="28">
        <f>($F$31-$F$32)*C3</f>
        <v>8.8369499272341778E-2</v>
      </c>
      <c r="G3" s="52">
        <f>ROUND(SUM(D3:F3),1)</f>
        <v>140.30000000000001</v>
      </c>
      <c r="H3" s="24"/>
      <c r="I3" s="24"/>
      <c r="J3" s="24"/>
      <c r="K3" s="29"/>
      <c r="L3" s="29"/>
      <c r="M3" s="29"/>
      <c r="N3" s="29"/>
      <c r="O3" s="29"/>
      <c r="P3" s="29"/>
    </row>
    <row r="4" spans="1:16" ht="15.75" customHeight="1" x14ac:dyDescent="0.25">
      <c r="A4" s="3" t="s">
        <v>2</v>
      </c>
      <c r="B4" s="19">
        <v>10171</v>
      </c>
      <c r="C4" s="26">
        <f>(B4/$B$2)</f>
        <v>7.3576006597317667E-2</v>
      </c>
      <c r="D4" s="83">
        <f t="shared" ref="D4:D19" si="0">($D$31-$D$32)*C4</f>
        <v>14.563430768596131</v>
      </c>
      <c r="E4" s="83">
        <f>($E$31-$E$32)*C4</f>
        <v>9.4431518862677453E-3</v>
      </c>
      <c r="F4" s="28">
        <f>($F$31-$F$32)*C4</f>
        <v>9.184612478019499E-3</v>
      </c>
      <c r="G4" s="52">
        <f t="shared" ref="G4:G19" si="1">ROUND(SUM(D4:F4),1)</f>
        <v>14.6</v>
      </c>
      <c r="H4" s="24"/>
      <c r="I4" s="24"/>
      <c r="J4" s="24"/>
      <c r="K4" s="24"/>
      <c r="L4" s="24"/>
      <c r="M4" s="29"/>
      <c r="N4" s="29"/>
      <c r="O4" s="10"/>
    </row>
    <row r="5" spans="1:16" x14ac:dyDescent="0.25">
      <c r="A5" s="3" t="s">
        <v>3</v>
      </c>
      <c r="B5" s="19">
        <v>0</v>
      </c>
      <c r="C5" s="26">
        <f t="shared" ref="C5:C19" si="2">(B5/$B$2)</f>
        <v>0</v>
      </c>
      <c r="D5" s="83">
        <f t="shared" si="0"/>
        <v>0</v>
      </c>
      <c r="E5" s="83">
        <f>($E$31-$E$32)*C5</f>
        <v>0</v>
      </c>
      <c r="F5" s="28">
        <f>($F$31-$F$32)*C5</f>
        <v>0</v>
      </c>
      <c r="G5" s="52">
        <f t="shared" si="1"/>
        <v>0</v>
      </c>
      <c r="H5" s="24"/>
      <c r="I5" s="24"/>
      <c r="J5" s="24"/>
      <c r="K5" s="24"/>
      <c r="L5" s="24"/>
      <c r="M5" s="29"/>
      <c r="N5" s="29"/>
      <c r="O5" s="10"/>
    </row>
    <row r="6" spans="1:16" ht="15.75" customHeight="1" x14ac:dyDescent="0.25">
      <c r="A6" s="3" t="s">
        <v>4</v>
      </c>
      <c r="B6" s="19">
        <v>11276</v>
      </c>
      <c r="C6" s="26">
        <f t="shared" si="2"/>
        <v>8.1569467150855765E-2</v>
      </c>
      <c r="D6" s="83">
        <f>($D$31-$D$32)*C6+D32</f>
        <v>910.20840652418622</v>
      </c>
      <c r="E6" s="83">
        <f>($E$31-$E$32)*C6+E32</f>
        <v>2.8821235424457452</v>
      </c>
      <c r="F6" s="28">
        <f>($F$31-$F$32)*C6+F32</f>
        <v>2.8853508239667378</v>
      </c>
      <c r="G6" s="52">
        <f t="shared" si="1"/>
        <v>916</v>
      </c>
      <c r="H6" s="24"/>
      <c r="I6" s="24"/>
      <c r="J6" s="24"/>
      <c r="K6" s="24"/>
      <c r="L6" s="24"/>
      <c r="M6" s="29"/>
      <c r="N6" s="29"/>
      <c r="O6" s="10"/>
    </row>
    <row r="7" spans="1:16" ht="15.75" customHeight="1" x14ac:dyDescent="0.25">
      <c r="A7" s="3" t="s">
        <v>5</v>
      </c>
      <c r="B7" s="19">
        <v>0</v>
      </c>
      <c r="C7" s="26">
        <f t="shared" si="2"/>
        <v>0</v>
      </c>
      <c r="D7" s="83">
        <f t="shared" si="0"/>
        <v>0</v>
      </c>
      <c r="E7" s="83">
        <f t="shared" ref="E7:E19" si="3">($E$31-$E$32)*C7</f>
        <v>0</v>
      </c>
      <c r="F7" s="28">
        <f t="shared" ref="F7:F19" si="4">($F$31-$F$32)*C7</f>
        <v>0</v>
      </c>
      <c r="G7" s="52">
        <f t="shared" si="1"/>
        <v>0</v>
      </c>
      <c r="H7" s="24"/>
      <c r="I7" s="24"/>
      <c r="J7" s="24"/>
      <c r="K7" s="24"/>
      <c r="L7" s="24"/>
      <c r="M7" s="29"/>
      <c r="N7" s="29"/>
      <c r="O7" s="10"/>
    </row>
    <row r="8" spans="1:16" ht="15.75" customHeight="1" x14ac:dyDescent="0.25">
      <c r="A8" s="3" t="s">
        <v>6</v>
      </c>
      <c r="B8" s="19">
        <v>0</v>
      </c>
      <c r="C8" s="26">
        <f t="shared" si="2"/>
        <v>0</v>
      </c>
      <c r="D8" s="83">
        <f t="shared" si="0"/>
        <v>0</v>
      </c>
      <c r="E8" s="83">
        <f t="shared" si="3"/>
        <v>0</v>
      </c>
      <c r="F8" s="28">
        <f t="shared" si="4"/>
        <v>0</v>
      </c>
      <c r="G8" s="52">
        <f t="shared" si="1"/>
        <v>0</v>
      </c>
      <c r="H8" s="24"/>
      <c r="I8" s="24"/>
      <c r="J8" s="24"/>
      <c r="K8" s="24"/>
      <c r="L8" s="24"/>
      <c r="M8" s="29"/>
      <c r="N8" s="29"/>
      <c r="O8" s="10"/>
    </row>
    <row r="9" spans="1:16" ht="15.75" customHeight="1" x14ac:dyDescent="0.25">
      <c r="A9" s="3" t="s">
        <v>7</v>
      </c>
      <c r="B9" s="19">
        <v>8446</v>
      </c>
      <c r="C9" s="26">
        <f t="shared" si="2"/>
        <v>6.1097527452654121E-2</v>
      </c>
      <c r="D9" s="83">
        <f t="shared" si="0"/>
        <v>12.093475201215508</v>
      </c>
      <c r="E9" s="83">
        <f t="shared" si="3"/>
        <v>7.8415948118589502E-3</v>
      </c>
      <c r="F9" s="28">
        <f t="shared" si="4"/>
        <v>7.6269036465787731E-3</v>
      </c>
      <c r="G9" s="52">
        <f t="shared" si="1"/>
        <v>12.1</v>
      </c>
      <c r="H9" s="24"/>
      <c r="I9" s="24"/>
      <c r="J9" s="24"/>
      <c r="K9" s="24"/>
      <c r="L9" s="24"/>
      <c r="M9" s="29"/>
      <c r="N9" s="29"/>
      <c r="O9" s="10"/>
    </row>
    <row r="10" spans="1:16" x14ac:dyDescent="0.25">
      <c r="A10" s="3" t="s">
        <v>8</v>
      </c>
      <c r="B10" s="19">
        <v>0</v>
      </c>
      <c r="C10" s="26">
        <f t="shared" si="2"/>
        <v>0</v>
      </c>
      <c r="D10" s="83">
        <f t="shared" si="0"/>
        <v>0</v>
      </c>
      <c r="E10" s="83">
        <f t="shared" si="3"/>
        <v>0</v>
      </c>
      <c r="F10" s="28">
        <f t="shared" si="4"/>
        <v>0</v>
      </c>
      <c r="G10" s="52">
        <f t="shared" si="1"/>
        <v>0</v>
      </c>
      <c r="H10" s="24"/>
      <c r="I10" s="24"/>
      <c r="J10" s="24"/>
      <c r="K10" s="24"/>
      <c r="L10" s="24"/>
      <c r="M10" s="29"/>
      <c r="N10" s="29"/>
      <c r="O10" s="10"/>
    </row>
    <row r="11" spans="1:16" s="12" customFormat="1" ht="15.75" customHeight="1" x14ac:dyDescent="0.25">
      <c r="A11" s="3" t="s">
        <v>17</v>
      </c>
      <c r="B11" s="30">
        <v>0</v>
      </c>
      <c r="C11" s="26">
        <f t="shared" si="2"/>
        <v>0</v>
      </c>
      <c r="D11" s="83">
        <f t="shared" si="0"/>
        <v>0</v>
      </c>
      <c r="E11" s="83">
        <f t="shared" si="3"/>
        <v>0</v>
      </c>
      <c r="F11" s="32">
        <f t="shared" si="4"/>
        <v>0</v>
      </c>
      <c r="G11" s="52">
        <f t="shared" si="1"/>
        <v>0</v>
      </c>
      <c r="H11" s="33"/>
      <c r="I11" s="33"/>
      <c r="J11" s="33"/>
      <c r="K11" s="33"/>
      <c r="L11" s="33"/>
      <c r="M11" s="29"/>
      <c r="N11" s="29"/>
      <c r="O11" s="11"/>
    </row>
    <row r="12" spans="1:16" ht="15.75" customHeight="1" x14ac:dyDescent="0.25">
      <c r="A12" s="3" t="s">
        <v>9</v>
      </c>
      <c r="B12" s="19">
        <v>0</v>
      </c>
      <c r="C12" s="26">
        <f t="shared" si="2"/>
        <v>0</v>
      </c>
      <c r="D12" s="83">
        <f t="shared" si="0"/>
        <v>0</v>
      </c>
      <c r="E12" s="83">
        <f t="shared" si="3"/>
        <v>0</v>
      </c>
      <c r="F12" s="28">
        <f t="shared" si="4"/>
        <v>0</v>
      </c>
      <c r="G12" s="52">
        <f t="shared" si="1"/>
        <v>0</v>
      </c>
      <c r="H12" s="24"/>
      <c r="I12" s="24"/>
      <c r="J12" s="24"/>
      <c r="K12" s="24"/>
      <c r="L12" s="24"/>
      <c r="M12" s="29"/>
      <c r="N12" s="29"/>
      <c r="O12" s="10"/>
    </row>
    <row r="13" spans="1:16" ht="15.75" customHeight="1" x14ac:dyDescent="0.25">
      <c r="A13" s="3" t="s">
        <v>10</v>
      </c>
      <c r="B13" s="19">
        <v>0</v>
      </c>
      <c r="C13" s="26">
        <f t="shared" si="2"/>
        <v>0</v>
      </c>
      <c r="D13" s="83">
        <f t="shared" si="0"/>
        <v>0</v>
      </c>
      <c r="E13" s="83">
        <f t="shared" si="3"/>
        <v>0</v>
      </c>
      <c r="F13" s="28">
        <f t="shared" si="4"/>
        <v>0</v>
      </c>
      <c r="G13" s="52">
        <f t="shared" si="1"/>
        <v>0</v>
      </c>
      <c r="H13" s="34"/>
      <c r="I13" s="34"/>
      <c r="J13" s="34"/>
      <c r="K13" s="34"/>
      <c r="L13" s="34"/>
      <c r="M13" s="29"/>
      <c r="N13" s="29"/>
      <c r="O13" s="10"/>
    </row>
    <row r="14" spans="1:16" ht="15.75" customHeight="1" x14ac:dyDescent="0.25">
      <c r="A14" s="3" t="s">
        <v>11</v>
      </c>
      <c r="B14" s="19">
        <v>0</v>
      </c>
      <c r="C14" s="26">
        <f t="shared" si="2"/>
        <v>0</v>
      </c>
      <c r="D14" s="83">
        <f t="shared" si="0"/>
        <v>0</v>
      </c>
      <c r="E14" s="83">
        <f t="shared" si="3"/>
        <v>0</v>
      </c>
      <c r="F14" s="28">
        <f t="shared" si="4"/>
        <v>0</v>
      </c>
      <c r="G14" s="52">
        <f t="shared" si="1"/>
        <v>0</v>
      </c>
      <c r="H14" s="24"/>
      <c r="I14" s="24"/>
      <c r="J14" s="24"/>
      <c r="K14" s="24"/>
      <c r="L14" s="24"/>
      <c r="M14" s="29"/>
      <c r="N14" s="29"/>
      <c r="O14" s="10"/>
    </row>
    <row r="15" spans="1:16" ht="15.75" customHeight="1" x14ac:dyDescent="0.25">
      <c r="A15" s="3" t="s">
        <v>12</v>
      </c>
      <c r="B15" s="19">
        <v>0</v>
      </c>
      <c r="C15" s="26">
        <f t="shared" si="2"/>
        <v>0</v>
      </c>
      <c r="D15" s="83">
        <f t="shared" si="0"/>
        <v>0</v>
      </c>
      <c r="E15" s="83">
        <f t="shared" si="3"/>
        <v>0</v>
      </c>
      <c r="F15" s="28">
        <f t="shared" si="4"/>
        <v>0</v>
      </c>
      <c r="G15" s="52">
        <f t="shared" si="1"/>
        <v>0</v>
      </c>
      <c r="H15" s="35"/>
      <c r="I15" s="35"/>
      <c r="J15" s="35"/>
      <c r="K15" s="29"/>
      <c r="L15" s="29"/>
      <c r="M15" s="29"/>
      <c r="N15" s="29"/>
      <c r="O15" s="29"/>
      <c r="P15" s="29"/>
    </row>
    <row r="16" spans="1:16" ht="15.75" customHeight="1" x14ac:dyDescent="0.25">
      <c r="A16" s="3" t="s">
        <v>13</v>
      </c>
      <c r="B16" s="19">
        <v>0</v>
      </c>
      <c r="C16" s="26">
        <f t="shared" si="2"/>
        <v>0</v>
      </c>
      <c r="D16" s="83">
        <f t="shared" si="0"/>
        <v>0</v>
      </c>
      <c r="E16" s="83">
        <f t="shared" si="3"/>
        <v>0</v>
      </c>
      <c r="F16" s="28">
        <f t="shared" si="4"/>
        <v>0</v>
      </c>
      <c r="G16" s="52">
        <f t="shared" si="1"/>
        <v>0</v>
      </c>
      <c r="H16" s="24"/>
      <c r="I16" s="24"/>
      <c r="J16" s="24"/>
      <c r="K16" s="29"/>
      <c r="L16" s="29"/>
      <c r="M16" s="29"/>
      <c r="N16" s="29"/>
      <c r="O16" s="29"/>
      <c r="P16" s="29"/>
    </row>
    <row r="17" spans="1:16" ht="15.75" customHeight="1" x14ac:dyDescent="0.25">
      <c r="A17" s="3" t="s">
        <v>14</v>
      </c>
      <c r="B17" s="19">
        <v>10485</v>
      </c>
      <c r="C17" s="26">
        <f t="shared" si="2"/>
        <v>7.5847451496694113E-2</v>
      </c>
      <c r="D17" s="83">
        <f t="shared" si="0"/>
        <v>15.013034274774403</v>
      </c>
      <c r="E17" s="83">
        <f t="shared" si="3"/>
        <v>9.7346816957543329E-3</v>
      </c>
      <c r="F17" s="28">
        <f t="shared" si="4"/>
        <v>9.4681606363223349E-3</v>
      </c>
      <c r="G17" s="52">
        <f t="shared" si="1"/>
        <v>15</v>
      </c>
      <c r="H17" s="24"/>
      <c r="I17" s="24"/>
      <c r="J17" s="24"/>
      <c r="K17" s="29"/>
      <c r="L17" s="29"/>
      <c r="M17" s="29"/>
      <c r="N17" s="29"/>
      <c r="O17" s="29"/>
      <c r="P17" s="29"/>
    </row>
    <row r="18" spans="1:16" ht="15.75" customHeight="1" x14ac:dyDescent="0.25">
      <c r="A18" s="3" t="s">
        <v>15</v>
      </c>
      <c r="B18" s="19">
        <v>0</v>
      </c>
      <c r="C18" s="26">
        <f t="shared" si="2"/>
        <v>0</v>
      </c>
      <c r="D18" s="83">
        <f t="shared" si="0"/>
        <v>0</v>
      </c>
      <c r="E18" s="83">
        <f t="shared" si="3"/>
        <v>0</v>
      </c>
      <c r="F18" s="28">
        <f t="shared" si="4"/>
        <v>0</v>
      </c>
      <c r="G18" s="52">
        <f t="shared" si="1"/>
        <v>0</v>
      </c>
      <c r="H18" s="24"/>
      <c r="I18" s="24"/>
      <c r="J18" s="24"/>
      <c r="K18" s="29"/>
      <c r="L18" s="29"/>
      <c r="M18" s="29"/>
      <c r="N18" s="29"/>
      <c r="O18" s="29"/>
      <c r="P18" s="29"/>
    </row>
    <row r="19" spans="1:16" ht="15.75" customHeight="1" x14ac:dyDescent="0.25">
      <c r="A19" s="3" t="s">
        <v>16</v>
      </c>
      <c r="B19" s="19">
        <v>0</v>
      </c>
      <c r="C19" s="26">
        <f t="shared" si="2"/>
        <v>0</v>
      </c>
      <c r="D19" s="83">
        <f t="shared" si="0"/>
        <v>0</v>
      </c>
      <c r="E19" s="83">
        <f t="shared" si="3"/>
        <v>0</v>
      </c>
      <c r="F19" s="28">
        <f t="shared" si="4"/>
        <v>0</v>
      </c>
      <c r="G19" s="52">
        <f t="shared" si="1"/>
        <v>0</v>
      </c>
      <c r="H19" s="24"/>
      <c r="I19" s="24"/>
      <c r="J19" s="24"/>
      <c r="K19" s="29"/>
      <c r="L19" s="29"/>
      <c r="M19" s="29"/>
      <c r="N19" s="29"/>
      <c r="O19" s="29"/>
      <c r="P19" s="29"/>
    </row>
    <row r="20" spans="1:16" x14ac:dyDescent="0.25">
      <c r="A20" s="3" t="s">
        <v>19</v>
      </c>
      <c r="B20" s="36"/>
      <c r="C20" s="37">
        <f>SUM(C4:C19)</f>
        <v>0.29209045269752165</v>
      </c>
      <c r="D20" s="38"/>
      <c r="E20" s="38"/>
      <c r="F20" s="69"/>
      <c r="G20" s="10"/>
      <c r="H20" s="10"/>
      <c r="I20" s="10"/>
      <c r="J20" s="10"/>
      <c r="K20" s="10"/>
      <c r="L20" s="10"/>
      <c r="M20" s="10"/>
      <c r="N20" s="10"/>
      <c r="O20" s="10"/>
    </row>
    <row r="21" spans="1:16" ht="14.4" thickBot="1" x14ac:dyDescent="0.3">
      <c r="A21" s="4" t="s">
        <v>21</v>
      </c>
      <c r="B21" s="41"/>
      <c r="C21" s="41"/>
      <c r="D21" s="84">
        <f>SUM(D3:D20)</f>
        <v>1092</v>
      </c>
      <c r="E21" s="84">
        <f>SUM(E3:E20)</f>
        <v>3</v>
      </c>
      <c r="F21" s="43">
        <f>SUM(F3:F20)</f>
        <v>3</v>
      </c>
      <c r="G21" s="55">
        <f>SUM(G3:G20)</f>
        <v>1098</v>
      </c>
      <c r="H21" s="10"/>
      <c r="I21" s="10"/>
      <c r="J21" s="10"/>
      <c r="K21" s="10"/>
      <c r="L21" s="10"/>
      <c r="M21" s="10"/>
      <c r="N21" s="10"/>
      <c r="O21" s="10"/>
    </row>
    <row r="22" spans="1:16" x14ac:dyDescent="0.25">
      <c r="A22" s="10"/>
      <c r="B22" s="44"/>
      <c r="C22" s="45"/>
      <c r="D22" s="56"/>
      <c r="E22" s="56"/>
      <c r="F22" s="45"/>
      <c r="G22" s="10"/>
      <c r="H22" s="10"/>
      <c r="I22" s="10"/>
      <c r="J22" s="10"/>
      <c r="K22" s="10"/>
      <c r="L22" s="10"/>
      <c r="M22" s="10"/>
      <c r="N22" s="10"/>
      <c r="O22" s="10"/>
    </row>
    <row r="23" spans="1:16" x14ac:dyDescent="0.25">
      <c r="A23" s="10"/>
      <c r="B23" s="44"/>
      <c r="C23" s="45"/>
      <c r="D23" s="56"/>
      <c r="E23" s="56"/>
      <c r="F23" s="45"/>
      <c r="G23" s="10"/>
      <c r="H23" s="10"/>
      <c r="I23" s="10"/>
      <c r="J23" s="10"/>
      <c r="K23" s="10"/>
      <c r="L23" s="10"/>
      <c r="M23" s="10"/>
      <c r="N23" s="10"/>
      <c r="O23" s="10"/>
    </row>
    <row r="24" spans="1:16" x14ac:dyDescent="0.25">
      <c r="A24" s="10"/>
      <c r="B24" s="44"/>
      <c r="C24" s="45"/>
      <c r="D24" s="56"/>
      <c r="E24" s="56"/>
      <c r="F24" s="45"/>
      <c r="G24" s="10"/>
      <c r="H24" s="10"/>
      <c r="I24" s="10"/>
      <c r="J24" s="10"/>
      <c r="K24" s="10"/>
      <c r="L24" s="10"/>
      <c r="M24" s="10"/>
      <c r="N24" s="10"/>
      <c r="O24" s="10"/>
    </row>
    <row r="25" spans="1:16" ht="15.75" customHeight="1" x14ac:dyDescent="0.25">
      <c r="A25" s="96" t="s">
        <v>25</v>
      </c>
      <c r="B25" s="96"/>
      <c r="C25" s="96"/>
      <c r="D25" s="62"/>
      <c r="E25" s="62"/>
      <c r="F25" s="46"/>
      <c r="G25" s="10"/>
      <c r="H25" s="10"/>
      <c r="I25" s="10"/>
      <c r="J25" s="10"/>
      <c r="K25" s="10"/>
      <c r="L25" s="10"/>
      <c r="M25" s="10"/>
      <c r="N25" s="10"/>
      <c r="O25" s="10"/>
    </row>
    <row r="26" spans="1:16" ht="15.75" customHeight="1" x14ac:dyDescent="0.25">
      <c r="A26" s="94" t="s">
        <v>24</v>
      </c>
      <c r="B26" s="94"/>
      <c r="C26" s="94"/>
      <c r="D26" s="81"/>
      <c r="E26" s="81"/>
      <c r="F26" s="47"/>
    </row>
    <row r="27" spans="1:16" ht="15.75" customHeight="1" x14ac:dyDescent="0.25">
      <c r="A27" s="94" t="s">
        <v>65</v>
      </c>
      <c r="B27" s="94"/>
      <c r="C27" s="94"/>
      <c r="D27" s="81">
        <v>5425320</v>
      </c>
      <c r="E27" s="81">
        <v>68300</v>
      </c>
      <c r="F27" s="47">
        <v>68300</v>
      </c>
    </row>
    <row r="28" spans="1:16" ht="15.75" customHeight="1" x14ac:dyDescent="0.25">
      <c r="A28" s="94" t="s">
        <v>36</v>
      </c>
      <c r="B28" s="94"/>
      <c r="C28" s="94"/>
      <c r="D28" s="81">
        <v>983400</v>
      </c>
      <c r="E28" s="81">
        <v>2922</v>
      </c>
      <c r="F28" s="47">
        <v>2842</v>
      </c>
    </row>
    <row r="29" spans="1:16" ht="15.75" customHeight="1" x14ac:dyDescent="0.25">
      <c r="A29" s="94" t="s">
        <v>64</v>
      </c>
      <c r="B29" s="94"/>
      <c r="C29" s="94"/>
      <c r="D29" s="47">
        <f>D27-D28</f>
        <v>4441920</v>
      </c>
      <c r="E29" s="47">
        <f>E27-E28</f>
        <v>65378</v>
      </c>
      <c r="F29" s="47">
        <f>F27-F28</f>
        <v>65458</v>
      </c>
    </row>
    <row r="30" spans="1:16" ht="15.75" customHeight="1" x14ac:dyDescent="0.25">
      <c r="A30" s="94" t="s">
        <v>66</v>
      </c>
      <c r="B30" s="94"/>
      <c r="C30" s="94"/>
      <c r="D30" s="48">
        <f>D29/D27</f>
        <v>0.81873880250381548</v>
      </c>
      <c r="E30" s="48">
        <f>E29/E27</f>
        <v>0.95721815519765741</v>
      </c>
      <c r="F30" s="48">
        <f>F29/F27</f>
        <v>0.95838945827232791</v>
      </c>
    </row>
    <row r="31" spans="1:16" ht="15.75" customHeight="1" x14ac:dyDescent="0.25">
      <c r="A31" s="94" t="s">
        <v>20</v>
      </c>
      <c r="B31" s="94"/>
      <c r="C31" s="94"/>
      <c r="D31" s="82">
        <v>1092</v>
      </c>
      <c r="E31" s="82">
        <v>3</v>
      </c>
      <c r="F31" s="49">
        <v>3</v>
      </c>
    </row>
    <row r="32" spans="1:16" ht="15.75" customHeight="1" x14ac:dyDescent="0.25">
      <c r="A32" s="94" t="s">
        <v>67</v>
      </c>
      <c r="B32" s="94"/>
      <c r="C32" s="94"/>
      <c r="D32" s="50">
        <f t="shared" ref="D32" si="5">D31*D30</f>
        <v>894.06277233416654</v>
      </c>
      <c r="E32" s="50">
        <f t="shared" ref="E32:F32" si="6">E31*E30</f>
        <v>2.8716544655929721</v>
      </c>
      <c r="F32" s="50">
        <f t="shared" si="6"/>
        <v>2.8751683748169836</v>
      </c>
    </row>
    <row r="33" spans="1:6" x14ac:dyDescent="0.25">
      <c r="A33" s="95"/>
      <c r="B33" s="95"/>
      <c r="C33" s="95"/>
      <c r="D33" s="57"/>
      <c r="E33" s="57"/>
      <c r="F33" s="51"/>
    </row>
  </sheetData>
  <mergeCells count="9">
    <mergeCell ref="A31:C31"/>
    <mergeCell ref="A32:C32"/>
    <mergeCell ref="A33:C33"/>
    <mergeCell ref="A25:C25"/>
    <mergeCell ref="A26:C26"/>
    <mergeCell ref="A27:C27"/>
    <mergeCell ref="A28:C28"/>
    <mergeCell ref="A29:C29"/>
    <mergeCell ref="A30:C30"/>
  </mergeCells>
  <pageMargins left="0.7" right="0.7" top="0.75" bottom="0.75" header="0.3" footer="0.3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35"/>
  <sheetViews>
    <sheetView zoomScaleNormal="100" zoomScaleSheetLayoutView="100" workbookViewId="0">
      <selection activeCell="L32" sqref="L32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7" width="14.88671875" style="58" customWidth="1"/>
    <col min="8" max="8" width="14" style="2" customWidth="1"/>
    <col min="9" max="9" width="13.6640625" style="2" bestFit="1" customWidth="1"/>
    <col min="10" max="11" width="12.44140625" style="2" customWidth="1"/>
    <col min="12" max="12" width="10.109375" style="2" bestFit="1" customWidth="1"/>
    <col min="13" max="16384" width="9.109375" style="2"/>
  </cols>
  <sheetData>
    <row r="1" spans="1:21" s="13" customFormat="1" ht="14.4" thickBot="1" x14ac:dyDescent="0.3">
      <c r="D1" s="13" t="s">
        <v>77</v>
      </c>
      <c r="E1" s="13" t="s">
        <v>77</v>
      </c>
      <c r="F1" s="13" t="s">
        <v>77</v>
      </c>
      <c r="G1" s="13" t="s">
        <v>77</v>
      </c>
      <c r="H1" s="13" t="s">
        <v>77</v>
      </c>
      <c r="I1" s="13" t="s">
        <v>77</v>
      </c>
      <c r="J1" s="13" t="s">
        <v>77</v>
      </c>
      <c r="K1" s="13" t="s">
        <v>77</v>
      </c>
    </row>
    <row r="2" spans="1:21" s="9" customFormat="1" ht="41.4" x14ac:dyDescent="0.25">
      <c r="A2" s="14" t="s">
        <v>0</v>
      </c>
      <c r="B2" s="15" t="s">
        <v>79</v>
      </c>
      <c r="C2" s="16" t="s">
        <v>73</v>
      </c>
      <c r="D2" s="17" t="s">
        <v>94</v>
      </c>
      <c r="E2" s="17" t="s">
        <v>103</v>
      </c>
      <c r="F2" s="17" t="s">
        <v>101</v>
      </c>
      <c r="G2" s="17" t="s">
        <v>102</v>
      </c>
      <c r="H2" s="15" t="s">
        <v>51</v>
      </c>
      <c r="I2" s="15" t="s">
        <v>54</v>
      </c>
      <c r="J2" s="15" t="s">
        <v>57</v>
      </c>
      <c r="K2" s="18" t="s">
        <v>60</v>
      </c>
      <c r="L2" s="8" t="s">
        <v>30</v>
      </c>
      <c r="M2" s="8"/>
      <c r="N2" s="8"/>
      <c r="O2" s="8"/>
      <c r="P2" s="8"/>
      <c r="Q2" s="8"/>
      <c r="R2" s="8"/>
      <c r="S2" s="8"/>
      <c r="T2" s="8"/>
    </row>
    <row r="3" spans="1:21" ht="15.75" customHeight="1" x14ac:dyDescent="0.25">
      <c r="A3" s="3" t="s">
        <v>1</v>
      </c>
      <c r="B3" s="19">
        <f>SUM(B4:B20)</f>
        <v>138238</v>
      </c>
      <c r="C3" s="20"/>
      <c r="D3" s="86"/>
      <c r="E3" s="86"/>
      <c r="F3" s="86"/>
      <c r="G3" s="86"/>
      <c r="H3" s="24"/>
      <c r="I3" s="24"/>
      <c r="J3" s="24"/>
      <c r="K3" s="23"/>
      <c r="L3" s="24"/>
      <c r="M3" s="24"/>
      <c r="N3" s="24"/>
      <c r="O3" s="24"/>
      <c r="P3" s="24"/>
      <c r="Q3" s="24"/>
      <c r="R3" s="25"/>
      <c r="S3" s="25"/>
      <c r="T3" s="10"/>
    </row>
    <row r="4" spans="1:21" ht="15.75" customHeight="1" x14ac:dyDescent="0.25">
      <c r="A4" s="3" t="s">
        <v>18</v>
      </c>
      <c r="B4" s="19">
        <v>97860</v>
      </c>
      <c r="C4" s="26">
        <f>(B4/$B$3)</f>
        <v>0.70790954730247835</v>
      </c>
      <c r="D4" s="27">
        <f>($D$32-$D$33)*C4+D33</f>
        <v>133.08699489286593</v>
      </c>
      <c r="E4" s="27">
        <f>($E$32-$E$33)*C4+E33</f>
        <v>0</v>
      </c>
      <c r="F4" s="27">
        <f>($F$32-$F$33)*C4+F33</f>
        <v>2629.8839682287071</v>
      </c>
      <c r="G4" s="27">
        <f>($G$32-$G$33)*C4+G33</f>
        <v>100.29124900533863</v>
      </c>
      <c r="H4" s="27">
        <f>($H$32-$H$33)*C4+H33</f>
        <v>219.45195966376829</v>
      </c>
      <c r="I4" s="27">
        <f>($I$32-$I$33)*C4+I33</f>
        <v>0</v>
      </c>
      <c r="J4" s="27">
        <f>($J$32-$J$33)*C4+J33</f>
        <v>0</v>
      </c>
      <c r="K4" s="28">
        <f>($K$32-$K$33)*C4+K33</f>
        <v>7503.8412014062706</v>
      </c>
      <c r="L4" s="52">
        <f t="shared" ref="L4:L22" si="0">ROUND(SUM(D4:K4),1)</f>
        <v>10586.6</v>
      </c>
      <c r="M4" s="24"/>
      <c r="N4" s="24"/>
      <c r="O4" s="24"/>
      <c r="P4" s="29"/>
      <c r="Q4" s="29"/>
      <c r="R4" s="29"/>
      <c r="S4" s="29"/>
      <c r="T4" s="29"/>
      <c r="U4" s="29"/>
    </row>
    <row r="5" spans="1:21" ht="15.75" customHeight="1" x14ac:dyDescent="0.25">
      <c r="A5" s="3" t="s">
        <v>2</v>
      </c>
      <c r="B5" s="19">
        <v>10171</v>
      </c>
      <c r="C5" s="26">
        <f>(B5/$B$3)</f>
        <v>7.3576006597317667E-2</v>
      </c>
      <c r="D5" s="27">
        <f t="shared" ref="D5:D20" si="1">($D$32-$D$33)*C5+D34</f>
        <v>13.832289240295722</v>
      </c>
      <c r="E5" s="27">
        <f t="shared" ref="E5:E20" si="2">($E$32-$E$33)*C5</f>
        <v>0</v>
      </c>
      <c r="F5" s="27">
        <f t="shared" ref="F5:F20" si="3">($F$32-$F$33)*C5</f>
        <v>273.33486450903513</v>
      </c>
      <c r="G5" s="27">
        <f t="shared" ref="G5:G20" si="4">($G$32-$G$33)*C5</f>
        <v>6.727790043258727</v>
      </c>
      <c r="H5" s="27">
        <f t="shared" ref="H5:H20" si="5">($H$32-$H$33)*C5</f>
        <v>22.808562045168475</v>
      </c>
      <c r="I5" s="27">
        <f t="shared" ref="I5:I20" si="6">($I$32-$I$33)*C5</f>
        <v>0</v>
      </c>
      <c r="J5" s="27">
        <f t="shared" ref="J5:J20" si="7">($J$32-$J$33)*C5</f>
        <v>0</v>
      </c>
      <c r="K5" s="28">
        <f t="shared" ref="K5:K20" si="8">($K$32-$K$33)*C5</f>
        <v>779.90566993156722</v>
      </c>
      <c r="L5" s="52">
        <f t="shared" si="0"/>
        <v>1096.5999999999999</v>
      </c>
      <c r="M5" s="24"/>
      <c r="N5" s="24"/>
      <c r="O5" s="24"/>
      <c r="P5" s="24"/>
      <c r="Q5" s="24"/>
      <c r="R5" s="29"/>
      <c r="S5" s="29"/>
      <c r="T5" s="10"/>
    </row>
    <row r="6" spans="1:21" x14ac:dyDescent="0.25">
      <c r="A6" s="3" t="s">
        <v>3</v>
      </c>
      <c r="B6" s="19">
        <v>0</v>
      </c>
      <c r="C6" s="26">
        <f t="shared" ref="C6:C20" si="9">(B6/$B$3)</f>
        <v>0</v>
      </c>
      <c r="D6" s="27">
        <f t="shared" si="1"/>
        <v>0</v>
      </c>
      <c r="E6" s="27">
        <f t="shared" si="2"/>
        <v>0</v>
      </c>
      <c r="F6" s="27">
        <f t="shared" si="3"/>
        <v>0</v>
      </c>
      <c r="G6" s="27">
        <f t="shared" si="4"/>
        <v>0</v>
      </c>
      <c r="H6" s="27">
        <f t="shared" si="5"/>
        <v>0</v>
      </c>
      <c r="I6" s="27">
        <f t="shared" si="6"/>
        <v>0</v>
      </c>
      <c r="J6" s="27">
        <f t="shared" si="7"/>
        <v>0</v>
      </c>
      <c r="K6" s="28">
        <f t="shared" si="8"/>
        <v>0</v>
      </c>
      <c r="L6" s="52">
        <f t="shared" si="0"/>
        <v>0</v>
      </c>
      <c r="M6" s="24"/>
      <c r="N6" s="24"/>
      <c r="O6" s="24"/>
      <c r="P6" s="24"/>
      <c r="Q6" s="24"/>
      <c r="R6" s="29"/>
      <c r="S6" s="29"/>
      <c r="T6" s="10"/>
    </row>
    <row r="7" spans="1:21" ht="15.75" customHeight="1" x14ac:dyDescent="0.25">
      <c r="A7" s="3" t="s">
        <v>4</v>
      </c>
      <c r="B7" s="19">
        <v>11276</v>
      </c>
      <c r="C7" s="26">
        <f t="shared" si="9"/>
        <v>8.1569467150855765E-2</v>
      </c>
      <c r="D7" s="27">
        <f t="shared" si="1"/>
        <v>15.335059824360885</v>
      </c>
      <c r="E7" s="27">
        <f t="shared" si="2"/>
        <v>0</v>
      </c>
      <c r="F7" s="27">
        <f t="shared" si="3"/>
        <v>303.03057046542915</v>
      </c>
      <c r="G7" s="27">
        <f t="shared" si="4"/>
        <v>7.4587120762742511</v>
      </c>
      <c r="H7" s="27">
        <f t="shared" si="5"/>
        <v>25.286534816765286</v>
      </c>
      <c r="I7" s="27">
        <f t="shared" si="6"/>
        <v>0</v>
      </c>
      <c r="J7" s="27">
        <f t="shared" si="7"/>
        <v>0</v>
      </c>
      <c r="K7" s="28">
        <f t="shared" si="8"/>
        <v>864.63635179907112</v>
      </c>
      <c r="L7" s="52">
        <f t="shared" si="0"/>
        <v>1215.7</v>
      </c>
      <c r="M7" s="24"/>
      <c r="N7" s="24"/>
      <c r="O7" s="24"/>
      <c r="P7" s="24"/>
      <c r="Q7" s="24"/>
      <c r="R7" s="29"/>
      <c r="S7" s="29"/>
      <c r="T7" s="10"/>
    </row>
    <row r="8" spans="1:21" ht="15.75" customHeight="1" x14ac:dyDescent="0.25">
      <c r="A8" s="3" t="s">
        <v>5</v>
      </c>
      <c r="B8" s="19">
        <v>0</v>
      </c>
      <c r="C8" s="26">
        <f t="shared" si="9"/>
        <v>0</v>
      </c>
      <c r="D8" s="27">
        <f t="shared" si="1"/>
        <v>0</v>
      </c>
      <c r="E8" s="27">
        <f t="shared" si="2"/>
        <v>0</v>
      </c>
      <c r="F8" s="27">
        <f t="shared" si="3"/>
        <v>0</v>
      </c>
      <c r="G8" s="27">
        <f t="shared" si="4"/>
        <v>0</v>
      </c>
      <c r="H8" s="27">
        <f t="shared" si="5"/>
        <v>0</v>
      </c>
      <c r="I8" s="27">
        <f t="shared" si="6"/>
        <v>0</v>
      </c>
      <c r="J8" s="27">
        <f t="shared" si="7"/>
        <v>0</v>
      </c>
      <c r="K8" s="28">
        <f t="shared" si="8"/>
        <v>0</v>
      </c>
      <c r="L8" s="52">
        <f t="shared" si="0"/>
        <v>0</v>
      </c>
      <c r="M8" s="24"/>
      <c r="N8" s="24"/>
      <c r="O8" s="24"/>
      <c r="P8" s="24"/>
      <c r="Q8" s="24"/>
      <c r="R8" s="29"/>
      <c r="S8" s="29"/>
      <c r="T8" s="10"/>
    </row>
    <row r="9" spans="1:21" ht="15.75" customHeight="1" x14ac:dyDescent="0.25">
      <c r="A9" s="3" t="s">
        <v>6</v>
      </c>
      <c r="B9" s="19">
        <v>0</v>
      </c>
      <c r="C9" s="26">
        <f t="shared" si="9"/>
        <v>0</v>
      </c>
      <c r="D9" s="27">
        <f t="shared" si="1"/>
        <v>0</v>
      </c>
      <c r="E9" s="27">
        <f t="shared" si="2"/>
        <v>0</v>
      </c>
      <c r="F9" s="27">
        <f t="shared" si="3"/>
        <v>0</v>
      </c>
      <c r="G9" s="27">
        <f t="shared" si="4"/>
        <v>0</v>
      </c>
      <c r="H9" s="27">
        <f t="shared" si="5"/>
        <v>0</v>
      </c>
      <c r="I9" s="27">
        <f t="shared" si="6"/>
        <v>0</v>
      </c>
      <c r="J9" s="27">
        <f t="shared" si="7"/>
        <v>0</v>
      </c>
      <c r="K9" s="28">
        <f t="shared" si="8"/>
        <v>0</v>
      </c>
      <c r="L9" s="52">
        <f t="shared" si="0"/>
        <v>0</v>
      </c>
      <c r="M9" s="24"/>
      <c r="N9" s="24"/>
      <c r="O9" s="24"/>
      <c r="P9" s="24"/>
      <c r="Q9" s="24"/>
      <c r="R9" s="29"/>
      <c r="S9" s="29"/>
      <c r="T9" s="10"/>
    </row>
    <row r="10" spans="1:21" ht="15.75" customHeight="1" x14ac:dyDescent="0.25">
      <c r="A10" s="3" t="s">
        <v>7</v>
      </c>
      <c r="B10" s="19">
        <v>8446</v>
      </c>
      <c r="C10" s="26">
        <f t="shared" si="9"/>
        <v>6.1097527452654121E-2</v>
      </c>
      <c r="D10" s="27">
        <f t="shared" si="1"/>
        <v>11.486335161098975</v>
      </c>
      <c r="E10" s="27">
        <f t="shared" si="2"/>
        <v>0</v>
      </c>
      <c r="F10" s="27">
        <f t="shared" si="3"/>
        <v>226.97731448661006</v>
      </c>
      <c r="G10" s="27">
        <f t="shared" si="4"/>
        <v>5.586757910270693</v>
      </c>
      <c r="H10" s="27">
        <f t="shared" si="5"/>
        <v>18.940233510322777</v>
      </c>
      <c r="I10" s="27">
        <f t="shared" si="6"/>
        <v>0</v>
      </c>
      <c r="J10" s="27">
        <f t="shared" si="7"/>
        <v>0</v>
      </c>
      <c r="K10" s="28">
        <f t="shared" si="8"/>
        <v>647.63379099813369</v>
      </c>
      <c r="L10" s="52">
        <f t="shared" si="0"/>
        <v>910.6</v>
      </c>
      <c r="M10" s="24"/>
      <c r="N10" s="24"/>
      <c r="O10" s="24"/>
      <c r="P10" s="24"/>
      <c r="Q10" s="24"/>
      <c r="R10" s="29"/>
      <c r="S10" s="29"/>
      <c r="T10" s="10"/>
    </row>
    <row r="11" spans="1:21" x14ac:dyDescent="0.25">
      <c r="A11" s="3" t="s">
        <v>8</v>
      </c>
      <c r="B11" s="19">
        <v>0</v>
      </c>
      <c r="C11" s="26">
        <f t="shared" si="9"/>
        <v>0</v>
      </c>
      <c r="D11" s="27">
        <f t="shared" si="1"/>
        <v>0</v>
      </c>
      <c r="E11" s="27">
        <f t="shared" si="2"/>
        <v>0</v>
      </c>
      <c r="F11" s="27">
        <f t="shared" si="3"/>
        <v>0</v>
      </c>
      <c r="G11" s="27">
        <f t="shared" si="4"/>
        <v>0</v>
      </c>
      <c r="H11" s="27">
        <f t="shared" si="5"/>
        <v>0</v>
      </c>
      <c r="I11" s="27">
        <f t="shared" si="6"/>
        <v>0</v>
      </c>
      <c r="J11" s="27">
        <f t="shared" si="7"/>
        <v>0</v>
      </c>
      <c r="K11" s="28">
        <f t="shared" si="8"/>
        <v>0</v>
      </c>
      <c r="L11" s="52">
        <f t="shared" si="0"/>
        <v>0</v>
      </c>
      <c r="M11" s="24"/>
      <c r="N11" s="24"/>
      <c r="O11" s="24"/>
      <c r="P11" s="24"/>
      <c r="Q11" s="24"/>
      <c r="R11" s="29"/>
      <c r="S11" s="29"/>
      <c r="T11" s="10"/>
    </row>
    <row r="12" spans="1:21" s="12" customFormat="1" ht="15.75" customHeight="1" x14ac:dyDescent="0.25">
      <c r="A12" s="3" t="s">
        <v>17</v>
      </c>
      <c r="B12" s="30">
        <v>0</v>
      </c>
      <c r="C12" s="26">
        <f t="shared" si="9"/>
        <v>0</v>
      </c>
      <c r="D12" s="27">
        <f t="shared" si="1"/>
        <v>0</v>
      </c>
      <c r="E12" s="27">
        <f t="shared" si="2"/>
        <v>0</v>
      </c>
      <c r="F12" s="27">
        <f t="shared" si="3"/>
        <v>0</v>
      </c>
      <c r="G12" s="27">
        <f t="shared" si="4"/>
        <v>0</v>
      </c>
      <c r="H12" s="27">
        <f t="shared" si="5"/>
        <v>0</v>
      </c>
      <c r="I12" s="27">
        <f t="shared" si="6"/>
        <v>0</v>
      </c>
      <c r="J12" s="27">
        <f t="shared" si="7"/>
        <v>0</v>
      </c>
      <c r="K12" s="28">
        <f t="shared" si="8"/>
        <v>0</v>
      </c>
      <c r="L12" s="52">
        <f t="shared" si="0"/>
        <v>0</v>
      </c>
      <c r="M12" s="33"/>
      <c r="N12" s="33"/>
      <c r="O12" s="33"/>
      <c r="P12" s="33"/>
      <c r="Q12" s="33"/>
      <c r="R12" s="29"/>
      <c r="S12" s="29"/>
      <c r="T12" s="11"/>
    </row>
    <row r="13" spans="1:21" ht="15.75" customHeight="1" x14ac:dyDescent="0.25">
      <c r="A13" s="3" t="s">
        <v>9</v>
      </c>
      <c r="B13" s="19">
        <v>0</v>
      </c>
      <c r="C13" s="26">
        <f t="shared" si="9"/>
        <v>0</v>
      </c>
      <c r="D13" s="27">
        <f t="shared" si="1"/>
        <v>0</v>
      </c>
      <c r="E13" s="27">
        <f t="shared" si="2"/>
        <v>0</v>
      </c>
      <c r="F13" s="27">
        <f t="shared" si="3"/>
        <v>0</v>
      </c>
      <c r="G13" s="27">
        <f t="shared" si="4"/>
        <v>0</v>
      </c>
      <c r="H13" s="27">
        <f t="shared" si="5"/>
        <v>0</v>
      </c>
      <c r="I13" s="27">
        <f t="shared" si="6"/>
        <v>0</v>
      </c>
      <c r="J13" s="27">
        <f t="shared" si="7"/>
        <v>0</v>
      </c>
      <c r="K13" s="28">
        <f t="shared" si="8"/>
        <v>0</v>
      </c>
      <c r="L13" s="52">
        <f t="shared" si="0"/>
        <v>0</v>
      </c>
      <c r="M13" s="24"/>
      <c r="N13" s="24"/>
      <c r="O13" s="24"/>
      <c r="P13" s="24"/>
      <c r="Q13" s="24"/>
      <c r="R13" s="29"/>
      <c r="S13" s="29"/>
      <c r="T13" s="10"/>
    </row>
    <row r="14" spans="1:21" ht="15.75" customHeight="1" x14ac:dyDescent="0.25">
      <c r="A14" s="3" t="s">
        <v>10</v>
      </c>
      <c r="B14" s="19">
        <v>0</v>
      </c>
      <c r="C14" s="26">
        <f t="shared" si="9"/>
        <v>0</v>
      </c>
      <c r="D14" s="27">
        <f t="shared" si="1"/>
        <v>0</v>
      </c>
      <c r="E14" s="27">
        <f t="shared" si="2"/>
        <v>0</v>
      </c>
      <c r="F14" s="27">
        <f t="shared" si="3"/>
        <v>0</v>
      </c>
      <c r="G14" s="27">
        <f t="shared" si="4"/>
        <v>0</v>
      </c>
      <c r="H14" s="27">
        <f t="shared" si="5"/>
        <v>0</v>
      </c>
      <c r="I14" s="27">
        <f t="shared" si="6"/>
        <v>0</v>
      </c>
      <c r="J14" s="27">
        <f t="shared" si="7"/>
        <v>0</v>
      </c>
      <c r="K14" s="28">
        <f t="shared" si="8"/>
        <v>0</v>
      </c>
      <c r="L14" s="52">
        <f t="shared" si="0"/>
        <v>0</v>
      </c>
      <c r="M14" s="34"/>
      <c r="N14" s="34"/>
      <c r="O14" s="34"/>
      <c r="P14" s="34"/>
      <c r="Q14" s="34"/>
      <c r="R14" s="29"/>
      <c r="S14" s="29"/>
      <c r="T14" s="10"/>
    </row>
    <row r="15" spans="1:21" ht="15.75" customHeight="1" x14ac:dyDescent="0.25">
      <c r="A15" s="3" t="s">
        <v>11</v>
      </c>
      <c r="B15" s="19">
        <v>0</v>
      </c>
      <c r="C15" s="26">
        <f t="shared" si="9"/>
        <v>0</v>
      </c>
      <c r="D15" s="27">
        <f t="shared" si="1"/>
        <v>0</v>
      </c>
      <c r="E15" s="27">
        <f t="shared" si="2"/>
        <v>0</v>
      </c>
      <c r="F15" s="27">
        <f t="shared" si="3"/>
        <v>0</v>
      </c>
      <c r="G15" s="27">
        <f t="shared" si="4"/>
        <v>0</v>
      </c>
      <c r="H15" s="27">
        <f t="shared" si="5"/>
        <v>0</v>
      </c>
      <c r="I15" s="27">
        <f t="shared" si="6"/>
        <v>0</v>
      </c>
      <c r="J15" s="27">
        <f t="shared" si="7"/>
        <v>0</v>
      </c>
      <c r="K15" s="28">
        <f t="shared" si="8"/>
        <v>0</v>
      </c>
      <c r="L15" s="52">
        <f t="shared" si="0"/>
        <v>0</v>
      </c>
      <c r="M15" s="24"/>
      <c r="N15" s="24"/>
      <c r="O15" s="24"/>
      <c r="P15" s="24"/>
      <c r="Q15" s="24"/>
      <c r="R15" s="29"/>
      <c r="S15" s="29"/>
      <c r="T15" s="10"/>
    </row>
    <row r="16" spans="1:21" ht="15.75" customHeight="1" x14ac:dyDescent="0.25">
      <c r="A16" s="3" t="s">
        <v>12</v>
      </c>
      <c r="B16" s="19">
        <v>0</v>
      </c>
      <c r="C16" s="26">
        <f t="shared" si="9"/>
        <v>0</v>
      </c>
      <c r="D16" s="27">
        <f t="shared" si="1"/>
        <v>0</v>
      </c>
      <c r="E16" s="27">
        <f t="shared" si="2"/>
        <v>0</v>
      </c>
      <c r="F16" s="27">
        <f t="shared" si="3"/>
        <v>0</v>
      </c>
      <c r="G16" s="27">
        <f t="shared" si="4"/>
        <v>0</v>
      </c>
      <c r="H16" s="27">
        <f t="shared" si="5"/>
        <v>0</v>
      </c>
      <c r="I16" s="27">
        <f t="shared" si="6"/>
        <v>0</v>
      </c>
      <c r="J16" s="27">
        <f t="shared" si="7"/>
        <v>0</v>
      </c>
      <c r="K16" s="28">
        <f t="shared" si="8"/>
        <v>0</v>
      </c>
      <c r="L16" s="52">
        <f t="shared" si="0"/>
        <v>0</v>
      </c>
      <c r="M16" s="35"/>
      <c r="N16" s="35"/>
      <c r="O16" s="35"/>
      <c r="P16" s="29"/>
      <c r="Q16" s="29"/>
      <c r="R16" s="29"/>
      <c r="S16" s="29"/>
      <c r="T16" s="29"/>
      <c r="U16" s="29"/>
    </row>
    <row r="17" spans="1:21" ht="15.75" customHeight="1" x14ac:dyDescent="0.25">
      <c r="A17" s="3" t="s">
        <v>13</v>
      </c>
      <c r="B17" s="19">
        <v>0</v>
      </c>
      <c r="C17" s="26">
        <f t="shared" si="9"/>
        <v>0</v>
      </c>
      <c r="D17" s="27">
        <f t="shared" si="1"/>
        <v>0</v>
      </c>
      <c r="E17" s="27">
        <f t="shared" si="2"/>
        <v>0</v>
      </c>
      <c r="F17" s="27">
        <f t="shared" si="3"/>
        <v>0</v>
      </c>
      <c r="G17" s="27">
        <f t="shared" si="4"/>
        <v>0</v>
      </c>
      <c r="H17" s="27">
        <f t="shared" si="5"/>
        <v>0</v>
      </c>
      <c r="I17" s="27">
        <f t="shared" si="6"/>
        <v>0</v>
      </c>
      <c r="J17" s="27">
        <f t="shared" si="7"/>
        <v>0</v>
      </c>
      <c r="K17" s="28">
        <f t="shared" si="8"/>
        <v>0</v>
      </c>
      <c r="L17" s="52">
        <f t="shared" si="0"/>
        <v>0</v>
      </c>
      <c r="M17" s="24"/>
      <c r="N17" s="24"/>
      <c r="O17" s="24"/>
      <c r="P17" s="29"/>
      <c r="Q17" s="29"/>
      <c r="R17" s="29"/>
      <c r="S17" s="29"/>
      <c r="T17" s="29"/>
      <c r="U17" s="29"/>
    </row>
    <row r="18" spans="1:21" ht="15.75" customHeight="1" x14ac:dyDescent="0.25">
      <c r="A18" s="3" t="s">
        <v>14</v>
      </c>
      <c r="B18" s="19">
        <v>10485</v>
      </c>
      <c r="C18" s="26">
        <f t="shared" si="9"/>
        <v>7.5847451496694113E-2</v>
      </c>
      <c r="D18" s="27">
        <f t="shared" si="1"/>
        <v>14.259320881378493</v>
      </c>
      <c r="E18" s="27">
        <f t="shared" si="2"/>
        <v>0</v>
      </c>
      <c r="F18" s="27">
        <f t="shared" si="3"/>
        <v>281.77328231021863</v>
      </c>
      <c r="G18" s="27">
        <f t="shared" si="4"/>
        <v>6.9354909648577099</v>
      </c>
      <c r="H18" s="27">
        <f t="shared" si="5"/>
        <v>23.512709963975176</v>
      </c>
      <c r="I18" s="27">
        <f t="shared" si="6"/>
        <v>0</v>
      </c>
      <c r="J18" s="27">
        <f t="shared" si="7"/>
        <v>0</v>
      </c>
      <c r="K18" s="28">
        <f t="shared" si="8"/>
        <v>803.98298586495764</v>
      </c>
      <c r="L18" s="52">
        <f t="shared" si="0"/>
        <v>1130.5</v>
      </c>
      <c r="M18" s="24"/>
      <c r="N18" s="24"/>
      <c r="O18" s="24"/>
      <c r="P18" s="29"/>
      <c r="Q18" s="29"/>
      <c r="R18" s="29"/>
      <c r="S18" s="29"/>
      <c r="T18" s="29"/>
      <c r="U18" s="29"/>
    </row>
    <row r="19" spans="1:21" ht="15.75" customHeight="1" x14ac:dyDescent="0.25">
      <c r="A19" s="3" t="s">
        <v>15</v>
      </c>
      <c r="B19" s="19">
        <v>0</v>
      </c>
      <c r="C19" s="26">
        <f t="shared" si="9"/>
        <v>0</v>
      </c>
      <c r="D19" s="27">
        <f t="shared" si="1"/>
        <v>0</v>
      </c>
      <c r="E19" s="27">
        <f t="shared" si="2"/>
        <v>0</v>
      </c>
      <c r="F19" s="27">
        <f t="shared" si="3"/>
        <v>0</v>
      </c>
      <c r="G19" s="27">
        <f t="shared" si="4"/>
        <v>0</v>
      </c>
      <c r="H19" s="27">
        <f t="shared" si="5"/>
        <v>0</v>
      </c>
      <c r="I19" s="27">
        <f t="shared" si="6"/>
        <v>0</v>
      </c>
      <c r="J19" s="27">
        <f t="shared" si="7"/>
        <v>0</v>
      </c>
      <c r="K19" s="28">
        <f t="shared" si="8"/>
        <v>0</v>
      </c>
      <c r="L19" s="52">
        <f t="shared" si="0"/>
        <v>0</v>
      </c>
      <c r="M19" s="24"/>
      <c r="N19" s="24"/>
      <c r="O19" s="24"/>
      <c r="P19" s="29"/>
      <c r="Q19" s="29"/>
      <c r="R19" s="29"/>
      <c r="S19" s="29"/>
      <c r="T19" s="29"/>
      <c r="U19" s="29"/>
    </row>
    <row r="20" spans="1:21" ht="15.75" customHeight="1" x14ac:dyDescent="0.25">
      <c r="A20" s="3" t="s">
        <v>16</v>
      </c>
      <c r="B20" s="19">
        <v>0</v>
      </c>
      <c r="C20" s="26">
        <f t="shared" si="9"/>
        <v>0</v>
      </c>
      <c r="D20" s="27">
        <f t="shared" si="1"/>
        <v>0</v>
      </c>
      <c r="E20" s="27">
        <f t="shared" si="2"/>
        <v>0</v>
      </c>
      <c r="F20" s="27">
        <f t="shared" si="3"/>
        <v>0</v>
      </c>
      <c r="G20" s="27">
        <f t="shared" si="4"/>
        <v>0</v>
      </c>
      <c r="H20" s="27">
        <f t="shared" si="5"/>
        <v>0</v>
      </c>
      <c r="I20" s="27">
        <f t="shared" si="6"/>
        <v>0</v>
      </c>
      <c r="J20" s="27">
        <f t="shared" si="7"/>
        <v>0</v>
      </c>
      <c r="K20" s="28">
        <f t="shared" si="8"/>
        <v>0</v>
      </c>
      <c r="L20" s="52">
        <f t="shared" si="0"/>
        <v>0</v>
      </c>
      <c r="M20" s="24"/>
      <c r="N20" s="24"/>
      <c r="O20" s="24"/>
      <c r="P20" s="29"/>
      <c r="Q20" s="29"/>
      <c r="R20" s="29"/>
      <c r="S20" s="29"/>
      <c r="T20" s="29"/>
      <c r="U20" s="29"/>
    </row>
    <row r="21" spans="1:21" x14ac:dyDescent="0.25">
      <c r="A21" s="3" t="s">
        <v>19</v>
      </c>
      <c r="B21" s="36"/>
      <c r="C21" s="37">
        <f>SUM(C5:C20)</f>
        <v>0.29209045269752165</v>
      </c>
      <c r="D21" s="56"/>
      <c r="E21" s="56"/>
      <c r="F21" s="56"/>
      <c r="G21" s="56"/>
      <c r="H21" s="10"/>
      <c r="I21" s="10"/>
      <c r="J21" s="10"/>
      <c r="K21" s="40"/>
      <c r="L21" s="52">
        <f t="shared" si="0"/>
        <v>0</v>
      </c>
      <c r="M21" s="10"/>
      <c r="N21" s="10"/>
      <c r="O21" s="10"/>
      <c r="P21" s="10"/>
      <c r="Q21" s="10"/>
      <c r="R21" s="10"/>
      <c r="S21" s="10"/>
      <c r="T21" s="10"/>
    </row>
    <row r="22" spans="1:21" ht="14.4" thickBot="1" x14ac:dyDescent="0.3">
      <c r="A22" s="4" t="s">
        <v>21</v>
      </c>
      <c r="B22" s="41"/>
      <c r="C22" s="41"/>
      <c r="D22" s="61">
        <f>SUM(D4:D21)</f>
        <v>188</v>
      </c>
      <c r="E22" s="61">
        <f>SUM(E4:E21)</f>
        <v>0</v>
      </c>
      <c r="F22" s="61">
        <f>SUM(F4:F21)</f>
        <v>3715</v>
      </c>
      <c r="G22" s="61">
        <f>SUM(G4:G21)</f>
        <v>127</v>
      </c>
      <c r="H22" s="42">
        <f t="shared" ref="H22:I22" si="10">SUM(H4:H21)</f>
        <v>310.00000000000006</v>
      </c>
      <c r="I22" s="42">
        <f t="shared" si="10"/>
        <v>0</v>
      </c>
      <c r="J22" s="42">
        <f t="shared" ref="J22" si="11">SUM(J4:J21)</f>
        <v>0</v>
      </c>
      <c r="K22" s="43">
        <f t="shared" ref="K22" si="12">SUM(K4:K21)</f>
        <v>10600</v>
      </c>
      <c r="L22" s="52">
        <f t="shared" si="0"/>
        <v>14940</v>
      </c>
      <c r="M22" s="10"/>
      <c r="N22" s="10"/>
      <c r="O22" s="10"/>
      <c r="P22" s="10"/>
      <c r="Q22" s="10"/>
      <c r="R22" s="10"/>
      <c r="S22" s="10"/>
      <c r="T22" s="10"/>
    </row>
    <row r="23" spans="1:21" x14ac:dyDescent="0.25">
      <c r="A23" s="10"/>
      <c r="B23" s="44"/>
      <c r="C23" s="45"/>
      <c r="D23" s="56"/>
      <c r="E23" s="56"/>
      <c r="F23" s="56"/>
      <c r="G23" s="56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1" x14ac:dyDescent="0.25">
      <c r="A24" s="10"/>
      <c r="B24" s="44"/>
      <c r="C24" s="45"/>
      <c r="D24" s="56"/>
      <c r="E24" s="56"/>
      <c r="F24" s="56"/>
      <c r="G24" s="56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1" x14ac:dyDescent="0.25">
      <c r="A25" s="10"/>
      <c r="B25" s="44"/>
      <c r="C25" s="45"/>
      <c r="D25" s="56"/>
      <c r="E25" s="56"/>
      <c r="F25" s="56"/>
      <c r="G25" s="56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1" ht="15.75" customHeight="1" x14ac:dyDescent="0.25">
      <c r="A26" s="96" t="s">
        <v>25</v>
      </c>
      <c r="B26" s="96"/>
      <c r="C26" s="96"/>
      <c r="D26" s="80"/>
      <c r="E26" s="80"/>
      <c r="F26" s="80"/>
      <c r="G26" s="46">
        <v>25000</v>
      </c>
      <c r="H26" s="46">
        <v>0</v>
      </c>
      <c r="I26" s="46">
        <v>500000</v>
      </c>
      <c r="J26" s="46">
        <v>0</v>
      </c>
      <c r="K26" s="46">
        <v>0</v>
      </c>
      <c r="L26" s="10"/>
      <c r="M26" s="10"/>
      <c r="N26" s="10"/>
      <c r="O26" s="10"/>
      <c r="P26" s="10"/>
      <c r="Q26" s="10"/>
      <c r="R26" s="10"/>
      <c r="S26" s="10"/>
      <c r="T26" s="10"/>
    </row>
    <row r="27" spans="1:21" ht="15.75" customHeight="1" x14ac:dyDescent="0.25">
      <c r="A27" s="94" t="s">
        <v>24</v>
      </c>
      <c r="B27" s="94"/>
      <c r="C27" s="94"/>
      <c r="D27" s="75"/>
      <c r="E27" s="87"/>
      <c r="F27" s="87"/>
      <c r="G27" s="47">
        <v>100000</v>
      </c>
      <c r="H27" s="47">
        <v>0</v>
      </c>
      <c r="I27" s="47">
        <f>12260000-I26</f>
        <v>11760000</v>
      </c>
      <c r="J27" s="47">
        <v>4128000</v>
      </c>
      <c r="K27" s="47">
        <v>4425000</v>
      </c>
    </row>
    <row r="28" spans="1:21" ht="15.75" customHeight="1" x14ac:dyDescent="0.25">
      <c r="A28" s="94" t="s">
        <v>65</v>
      </c>
      <c r="B28" s="94"/>
      <c r="C28" s="94"/>
      <c r="D28" s="47">
        <v>840000</v>
      </c>
      <c r="E28" s="47">
        <v>6000000</v>
      </c>
      <c r="F28" s="47">
        <v>2502522</v>
      </c>
      <c r="G28" s="47">
        <f>SUM(G26:G27)</f>
        <v>125000</v>
      </c>
      <c r="H28" s="47">
        <f>ROUND(1725000*0.154,)</f>
        <v>265650</v>
      </c>
      <c r="I28" s="47">
        <f t="shared" ref="I28:K28" si="13">I27+I26</f>
        <v>12260000</v>
      </c>
      <c r="J28" s="47">
        <f t="shared" si="13"/>
        <v>4128000</v>
      </c>
      <c r="K28" s="47">
        <f t="shared" si="13"/>
        <v>4425000</v>
      </c>
    </row>
    <row r="29" spans="1:21" ht="15.75" customHeight="1" x14ac:dyDescent="0.25">
      <c r="A29" s="94" t="s">
        <v>36</v>
      </c>
      <c r="B29" s="94"/>
      <c r="C29" s="94"/>
      <c r="D29" s="47">
        <f>D28</f>
        <v>840000</v>
      </c>
      <c r="E29" s="47">
        <f>E28</f>
        <v>6000000</v>
      </c>
      <c r="F29" s="47">
        <f>F28</f>
        <v>2502522</v>
      </c>
      <c r="G29" s="47">
        <v>90000</v>
      </c>
      <c r="H29" s="47">
        <f>H28</f>
        <v>265650</v>
      </c>
      <c r="I29" s="47">
        <v>12260000</v>
      </c>
      <c r="J29" s="47">
        <v>4128000</v>
      </c>
      <c r="K29" s="47">
        <v>4425000</v>
      </c>
    </row>
    <row r="30" spans="1:21" ht="15.75" customHeight="1" x14ac:dyDescent="0.25">
      <c r="A30" s="94" t="s">
        <v>68</v>
      </c>
      <c r="B30" s="94"/>
      <c r="C30" s="94"/>
      <c r="D30" s="47">
        <f t="shared" ref="D30:G30" si="14">D28-D29</f>
        <v>0</v>
      </c>
      <c r="E30" s="47">
        <f t="shared" ref="E30" si="15">E28-E29</f>
        <v>0</v>
      </c>
      <c r="F30" s="47">
        <f t="shared" si="14"/>
        <v>0</v>
      </c>
      <c r="G30" s="47">
        <f t="shared" si="14"/>
        <v>35000</v>
      </c>
      <c r="H30" s="47">
        <f t="shared" ref="H30:K30" si="16">H28-H29</f>
        <v>0</v>
      </c>
      <c r="I30" s="47">
        <f t="shared" si="16"/>
        <v>0</v>
      </c>
      <c r="J30" s="47">
        <f t="shared" si="16"/>
        <v>0</v>
      </c>
      <c r="K30" s="47">
        <f t="shared" si="16"/>
        <v>0</v>
      </c>
    </row>
    <row r="31" spans="1:21" ht="15.75" customHeight="1" x14ac:dyDescent="0.25">
      <c r="A31" s="94" t="s">
        <v>70</v>
      </c>
      <c r="B31" s="94"/>
      <c r="C31" s="94"/>
      <c r="D31" s="48">
        <f t="shared" ref="D31:G31" si="17">D30/D28</f>
        <v>0</v>
      </c>
      <c r="E31" s="48">
        <f t="shared" ref="E31" si="18">E30/E28</f>
        <v>0</v>
      </c>
      <c r="F31" s="48">
        <f t="shared" si="17"/>
        <v>0</v>
      </c>
      <c r="G31" s="48">
        <f t="shared" si="17"/>
        <v>0.28000000000000003</v>
      </c>
      <c r="H31" s="48">
        <f t="shared" ref="H31:K31" si="19">H30/H28</f>
        <v>0</v>
      </c>
      <c r="I31" s="48">
        <f t="shared" si="19"/>
        <v>0</v>
      </c>
      <c r="J31" s="48">
        <f t="shared" si="19"/>
        <v>0</v>
      </c>
      <c r="K31" s="48">
        <f t="shared" si="19"/>
        <v>0</v>
      </c>
    </row>
    <row r="32" spans="1:21" s="60" customFormat="1" ht="15.75" customHeight="1" x14ac:dyDescent="0.25">
      <c r="A32" s="94" t="s">
        <v>20</v>
      </c>
      <c r="B32" s="94"/>
      <c r="C32" s="94"/>
      <c r="D32" s="59">
        <v>188</v>
      </c>
      <c r="E32" s="59">
        <v>0</v>
      </c>
      <c r="F32" s="59">
        <v>3715</v>
      </c>
      <c r="G32" s="59">
        <v>127</v>
      </c>
      <c r="H32" s="59">
        <v>310</v>
      </c>
      <c r="I32" s="59">
        <v>0</v>
      </c>
      <c r="J32" s="59">
        <v>0</v>
      </c>
      <c r="K32" s="59">
        <v>10600</v>
      </c>
    </row>
    <row r="33" spans="1:11" ht="15.75" customHeight="1" x14ac:dyDescent="0.25">
      <c r="A33" s="94" t="s">
        <v>69</v>
      </c>
      <c r="B33" s="94"/>
      <c r="C33" s="94"/>
      <c r="D33" s="50">
        <f t="shared" ref="D33:G33" si="20">D32*D31</f>
        <v>0</v>
      </c>
      <c r="E33" s="50">
        <f t="shared" ref="E33" si="21">E32*E31</f>
        <v>0</v>
      </c>
      <c r="F33" s="50">
        <f t="shared" si="20"/>
        <v>0</v>
      </c>
      <c r="G33" s="50">
        <f t="shared" si="20"/>
        <v>35.56</v>
      </c>
      <c r="H33" s="50">
        <f t="shared" ref="H33:I33" si="22">H32*H31</f>
        <v>0</v>
      </c>
      <c r="I33" s="50">
        <f t="shared" si="22"/>
        <v>0</v>
      </c>
      <c r="J33" s="50">
        <f t="shared" ref="J33" si="23">J32*J31</f>
        <v>0</v>
      </c>
      <c r="K33" s="50">
        <f t="shared" ref="K33" si="24">K32*K31</f>
        <v>0</v>
      </c>
    </row>
    <row r="35" spans="1:11" x14ac:dyDescent="0.25">
      <c r="A35" s="95"/>
      <c r="B35" s="95"/>
      <c r="C35" s="95"/>
      <c r="D35" s="57"/>
      <c r="E35" s="57"/>
      <c r="F35" s="57"/>
      <c r="G35" s="57"/>
      <c r="H35" s="51"/>
      <c r="I35" s="51"/>
      <c r="J35" s="51"/>
      <c r="K35" s="51"/>
    </row>
  </sheetData>
  <mergeCells count="9">
    <mergeCell ref="A33:C33"/>
    <mergeCell ref="A28:C28"/>
    <mergeCell ref="A35:C35"/>
    <mergeCell ref="A32:C32"/>
    <mergeCell ref="A26:C26"/>
    <mergeCell ref="A27:C27"/>
    <mergeCell ref="A29:C29"/>
    <mergeCell ref="A30:C30"/>
    <mergeCell ref="A31:C31"/>
  </mergeCells>
  <pageMargins left="0.7" right="0.7" top="0.75" bottom="0.75" header="0.3" footer="0.3"/>
  <pageSetup scale="2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C35"/>
  <sheetViews>
    <sheetView zoomScaleNormal="100" zoomScaleSheetLayoutView="100" workbookViewId="0">
      <selection activeCell="T32" sqref="T32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3" style="13" customWidth="1"/>
    <col min="5" max="5" width="17" style="2" customWidth="1"/>
    <col min="6" max="6" width="11.88671875" style="2" bestFit="1" customWidth="1"/>
    <col min="7" max="7" width="14" style="2" bestFit="1" customWidth="1"/>
    <col min="8" max="8" width="13.6640625" style="2" bestFit="1" customWidth="1"/>
    <col min="9" max="9" width="13.6640625" style="93" customWidth="1"/>
    <col min="10" max="15" width="13.6640625" style="2" customWidth="1"/>
    <col min="16" max="16" width="14" style="2" customWidth="1"/>
    <col min="17" max="17" width="12.44140625" style="2" bestFit="1" customWidth="1"/>
    <col min="18" max="19" width="12.44140625" style="2" customWidth="1"/>
    <col min="20" max="20" width="10.109375" style="2" bestFit="1" customWidth="1"/>
    <col min="21" max="16384" width="9.109375" style="2"/>
  </cols>
  <sheetData>
    <row r="1" spans="1:29" s="13" customFormat="1" ht="14.4" thickBot="1" x14ac:dyDescent="0.3">
      <c r="D1" s="13" t="s">
        <v>75</v>
      </c>
      <c r="E1" s="13" t="s">
        <v>75</v>
      </c>
      <c r="F1" s="13" t="s">
        <v>75</v>
      </c>
      <c r="G1" s="13" t="s">
        <v>75</v>
      </c>
      <c r="H1" s="13" t="s">
        <v>75</v>
      </c>
      <c r="I1" s="13" t="s">
        <v>75</v>
      </c>
      <c r="J1" s="13" t="s">
        <v>75</v>
      </c>
      <c r="K1" s="13" t="s">
        <v>75</v>
      </c>
      <c r="L1" s="13" t="s">
        <v>75</v>
      </c>
      <c r="M1" s="13" t="s">
        <v>75</v>
      </c>
      <c r="N1" s="13" t="s">
        <v>75</v>
      </c>
      <c r="O1" s="13" t="s">
        <v>75</v>
      </c>
      <c r="P1" s="13" t="s">
        <v>75</v>
      </c>
      <c r="Q1" s="13" t="s">
        <v>75</v>
      </c>
      <c r="R1" s="13" t="s">
        <v>75</v>
      </c>
      <c r="S1" s="13" t="s">
        <v>75</v>
      </c>
    </row>
    <row r="2" spans="1:29" s="9" customFormat="1" ht="55.2" x14ac:dyDescent="0.25">
      <c r="A2" s="14" t="s">
        <v>0</v>
      </c>
      <c r="B2" s="15" t="s">
        <v>79</v>
      </c>
      <c r="C2" s="16" t="s">
        <v>73</v>
      </c>
      <c r="D2" s="17" t="s">
        <v>45</v>
      </c>
      <c r="E2" s="17" t="s">
        <v>48</v>
      </c>
      <c r="F2" s="17" t="s">
        <v>49</v>
      </c>
      <c r="G2" s="17" t="s">
        <v>50</v>
      </c>
      <c r="H2" s="15" t="s">
        <v>63</v>
      </c>
      <c r="I2" s="15" t="s">
        <v>110</v>
      </c>
      <c r="J2" s="15" t="s">
        <v>104</v>
      </c>
      <c r="K2" s="15" t="s">
        <v>105</v>
      </c>
      <c r="L2" s="15" t="s">
        <v>106</v>
      </c>
      <c r="M2" s="15" t="s">
        <v>107</v>
      </c>
      <c r="N2" s="15" t="s">
        <v>108</v>
      </c>
      <c r="O2" s="15" t="s">
        <v>109</v>
      </c>
      <c r="P2" s="15" t="s">
        <v>51</v>
      </c>
      <c r="Q2" s="15" t="s">
        <v>55</v>
      </c>
      <c r="R2" s="15" t="s">
        <v>58</v>
      </c>
      <c r="S2" s="18" t="s">
        <v>61</v>
      </c>
      <c r="T2" s="8" t="s">
        <v>30</v>
      </c>
      <c r="U2" s="8"/>
      <c r="V2" s="8"/>
      <c r="W2" s="8"/>
      <c r="X2" s="8"/>
      <c r="Y2" s="8"/>
      <c r="Z2" s="8"/>
      <c r="AA2" s="8"/>
      <c r="AB2" s="8"/>
    </row>
    <row r="3" spans="1:29" ht="15.75" customHeight="1" x14ac:dyDescent="0.25">
      <c r="A3" s="3" t="s">
        <v>1</v>
      </c>
      <c r="B3" s="19">
        <f>SUM(B4:B20)</f>
        <v>187853</v>
      </c>
      <c r="C3" s="20"/>
      <c r="D3" s="21"/>
      <c r="E3" s="10"/>
      <c r="F3" s="22"/>
      <c r="G3" s="22"/>
      <c r="H3" s="10"/>
      <c r="I3" s="10"/>
      <c r="J3" s="10"/>
      <c r="K3" s="10"/>
      <c r="L3" s="10"/>
      <c r="M3" s="10"/>
      <c r="N3" s="10"/>
      <c r="O3" s="10"/>
      <c r="P3" s="24"/>
      <c r="Q3" s="24"/>
      <c r="R3" s="24"/>
      <c r="S3" s="23"/>
      <c r="T3" s="24"/>
      <c r="U3" s="24"/>
      <c r="V3" s="24"/>
      <c r="W3" s="24"/>
      <c r="X3" s="24"/>
      <c r="Y3" s="24"/>
      <c r="Z3" s="25"/>
      <c r="AA3" s="25"/>
      <c r="AB3" s="10"/>
    </row>
    <row r="4" spans="1:29" ht="15.75" customHeight="1" x14ac:dyDescent="0.25">
      <c r="A4" s="3" t="s">
        <v>18</v>
      </c>
      <c r="B4" s="19">
        <v>44675</v>
      </c>
      <c r="C4" s="26">
        <f>(B4/$B$3)</f>
        <v>0.23781893288901429</v>
      </c>
      <c r="D4" s="27">
        <f>($D$32-$D$33)*C4+D33</f>
        <v>0</v>
      </c>
      <c r="E4" s="27">
        <f>($E$32-$E$33)*C4+E33</f>
        <v>0</v>
      </c>
      <c r="F4" s="27">
        <f>($F$32-$F$33)*C4+F33</f>
        <v>698.85090387057971</v>
      </c>
      <c r="G4" s="27">
        <f>($G$32-$G$33)*C4+G33</f>
        <v>0</v>
      </c>
      <c r="H4" s="27">
        <f>($H$32-$H$33)*C4+H33</f>
        <v>0</v>
      </c>
      <c r="I4" s="27">
        <f>($I$32-$I$33)*C4+I33</f>
        <v>301.07876903749207</v>
      </c>
      <c r="J4" s="27">
        <f>($J$32-$J$33)*C4+J33</f>
        <v>55.031807198011215</v>
      </c>
      <c r="K4" s="27">
        <f>($K$32-$K$33)*C4+K33</f>
        <v>31.444530951662102</v>
      </c>
      <c r="L4" s="27">
        <f>($L$32-$L$33)*C4+L33</f>
        <v>60.648479663882938</v>
      </c>
      <c r="M4" s="27">
        <f>($M$32-$M$33)*C4+M33</f>
        <v>60.933074196370697</v>
      </c>
      <c r="N4" s="27">
        <f>($N$32-$N$33)*C4+N33</f>
        <v>66.873374233749132</v>
      </c>
      <c r="O4" s="27">
        <f>($O$32-$O$33)*C4+O33</f>
        <v>56.399447071075876</v>
      </c>
      <c r="P4" s="27">
        <f>($P$32-$P$33)*C4+P33</f>
        <v>201.90827402277313</v>
      </c>
      <c r="Q4" s="27">
        <f>($Q$32-$Q$33)*C4+Q33</f>
        <v>0</v>
      </c>
      <c r="R4" s="27">
        <f>($R$32-$R$33)*C4+R33</f>
        <v>0</v>
      </c>
      <c r="S4" s="28">
        <f>($S$32-$S$33)*C4+S33</f>
        <v>5648.1996561140895</v>
      </c>
      <c r="T4" s="52">
        <f t="shared" ref="T4:T20" si="0">ROUND(SUM(D4:S4),1)</f>
        <v>7181.4</v>
      </c>
      <c r="U4" s="24"/>
      <c r="V4" s="24"/>
      <c r="W4" s="24"/>
      <c r="X4" s="29"/>
      <c r="Y4" s="29"/>
      <c r="Z4" s="29"/>
      <c r="AA4" s="29"/>
      <c r="AB4" s="29"/>
      <c r="AC4" s="29"/>
    </row>
    <row r="5" spans="1:29" ht="15.75" customHeight="1" x14ac:dyDescent="0.25">
      <c r="A5" s="3" t="s">
        <v>2</v>
      </c>
      <c r="B5" s="19">
        <v>0</v>
      </c>
      <c r="C5" s="26">
        <f>(B5/$B$3)</f>
        <v>0</v>
      </c>
      <c r="D5" s="27">
        <f t="shared" ref="D5:D20" si="1">($D$32-$D$33)*C5</f>
        <v>0</v>
      </c>
      <c r="E5" s="27">
        <f t="shared" ref="E5:E20" si="2">($E$32-$E$33)*C5</f>
        <v>0</v>
      </c>
      <c r="F5" s="27">
        <f t="shared" ref="F5:F20" si="3">($F$32-$F$33)*C5</f>
        <v>0</v>
      </c>
      <c r="G5" s="27">
        <f t="shared" ref="G5:G20" si="4">($G$32-$G$33)*C5</f>
        <v>0</v>
      </c>
      <c r="H5" s="27">
        <f t="shared" ref="H5:H20" si="5">($H$32-$H$33)*C5</f>
        <v>0</v>
      </c>
      <c r="I5" s="27">
        <f t="shared" ref="I5:I20" si="6">($I$32-$I$33)*C5</f>
        <v>0</v>
      </c>
      <c r="J5" s="27">
        <f t="shared" ref="J5:J20" si="7">($J$32-$J$33)*C5</f>
        <v>0</v>
      </c>
      <c r="K5" s="27">
        <f t="shared" ref="K5:K20" si="8">($K$32-$K$33)*C5</f>
        <v>0</v>
      </c>
      <c r="L5" s="27">
        <f t="shared" ref="L5:L20" si="9">($L$32-$L$33)*C5</f>
        <v>0</v>
      </c>
      <c r="M5" s="27">
        <f t="shared" ref="M5:M20" si="10">($M$32-$M$33)*C5</f>
        <v>0</v>
      </c>
      <c r="N5" s="27">
        <f t="shared" ref="N5:N20" si="11">($N$32-$N$33)*C5</f>
        <v>0</v>
      </c>
      <c r="O5" s="27">
        <f t="shared" ref="O5:O20" si="12">($O$32-$O$33)*C5</f>
        <v>0</v>
      </c>
      <c r="P5" s="27">
        <f t="shared" ref="P5:P20" si="13">($P$32-$P$33)*C5</f>
        <v>0</v>
      </c>
      <c r="Q5" s="27">
        <f t="shared" ref="Q5:Q20" si="14">($Q$32-$Q$33)*C5</f>
        <v>0</v>
      </c>
      <c r="R5" s="27">
        <f t="shared" ref="R5:R20" si="15">($R$32-$R$33)*C5</f>
        <v>0</v>
      </c>
      <c r="S5" s="28">
        <f t="shared" ref="S5:S20" si="16">($S$32-$S$33)*C5</f>
        <v>0</v>
      </c>
      <c r="T5" s="52">
        <f t="shared" si="0"/>
        <v>0</v>
      </c>
      <c r="U5" s="24"/>
      <c r="V5" s="24"/>
      <c r="W5" s="24"/>
      <c r="X5" s="24"/>
      <c r="Y5" s="24"/>
      <c r="Z5" s="29"/>
      <c r="AA5" s="29"/>
      <c r="AB5" s="10"/>
    </row>
    <row r="6" spans="1:29" x14ac:dyDescent="0.25">
      <c r="A6" s="3" t="s">
        <v>3</v>
      </c>
      <c r="B6" s="19">
        <v>18833</v>
      </c>
      <c r="C6" s="26">
        <f t="shared" ref="C6:C20" si="17">(B6/$B$3)</f>
        <v>0.10025392194960954</v>
      </c>
      <c r="D6" s="27">
        <f t="shared" si="1"/>
        <v>0</v>
      </c>
      <c r="E6" s="27">
        <f t="shared" si="2"/>
        <v>0</v>
      </c>
      <c r="F6" s="27">
        <f t="shared" si="3"/>
        <v>15.146202121871889</v>
      </c>
      <c r="G6" s="27">
        <f t="shared" si="4"/>
        <v>0</v>
      </c>
      <c r="H6" s="27">
        <f t="shared" si="5"/>
        <v>0</v>
      </c>
      <c r="I6" s="27">
        <f t="shared" si="6"/>
        <v>126.92146518820567</v>
      </c>
      <c r="J6" s="27">
        <f t="shared" si="7"/>
        <v>8.0194860595891466</v>
      </c>
      <c r="K6" s="27">
        <f t="shared" si="8"/>
        <v>0.73074179404201522</v>
      </c>
      <c r="L6" s="27">
        <f t="shared" si="9"/>
        <v>5.7022669857805859</v>
      </c>
      <c r="M6" s="27">
        <f t="shared" si="10"/>
        <v>5.2702259680939161</v>
      </c>
      <c r="N6" s="27">
        <f t="shared" si="11"/>
        <v>10.144894767742271</v>
      </c>
      <c r="O6" s="27">
        <f t="shared" si="12"/>
        <v>1.6574209257737085</v>
      </c>
      <c r="P6" s="27">
        <f t="shared" si="13"/>
        <v>85.115579735218503</v>
      </c>
      <c r="Q6" s="27">
        <f t="shared" si="14"/>
        <v>0</v>
      </c>
      <c r="R6" s="27">
        <f t="shared" si="15"/>
        <v>0</v>
      </c>
      <c r="S6" s="28">
        <f t="shared" si="16"/>
        <v>2381.0306463032266</v>
      </c>
      <c r="T6" s="52">
        <f t="shared" si="0"/>
        <v>2639.7</v>
      </c>
      <c r="U6" s="24"/>
      <c r="V6" s="24"/>
      <c r="W6" s="24"/>
      <c r="X6" s="24"/>
      <c r="Y6" s="24"/>
      <c r="Z6" s="29"/>
      <c r="AA6" s="29"/>
      <c r="AB6" s="10"/>
    </row>
    <row r="7" spans="1:29" ht="15.75" customHeight="1" x14ac:dyDescent="0.25">
      <c r="A7" s="3" t="s">
        <v>4</v>
      </c>
      <c r="B7" s="19">
        <v>0</v>
      </c>
      <c r="C7" s="26">
        <f t="shared" si="17"/>
        <v>0</v>
      </c>
      <c r="D7" s="27">
        <f t="shared" si="1"/>
        <v>0</v>
      </c>
      <c r="E7" s="27">
        <f t="shared" si="2"/>
        <v>0</v>
      </c>
      <c r="F7" s="27">
        <f t="shared" si="3"/>
        <v>0</v>
      </c>
      <c r="G7" s="27">
        <f t="shared" si="4"/>
        <v>0</v>
      </c>
      <c r="H7" s="27">
        <f t="shared" si="5"/>
        <v>0</v>
      </c>
      <c r="I7" s="27">
        <f t="shared" si="6"/>
        <v>0</v>
      </c>
      <c r="J7" s="27">
        <f t="shared" si="7"/>
        <v>0</v>
      </c>
      <c r="K7" s="27">
        <f t="shared" si="8"/>
        <v>0</v>
      </c>
      <c r="L7" s="27">
        <f t="shared" si="9"/>
        <v>0</v>
      </c>
      <c r="M7" s="27">
        <f t="shared" si="10"/>
        <v>0</v>
      </c>
      <c r="N7" s="27">
        <f t="shared" si="11"/>
        <v>0</v>
      </c>
      <c r="O7" s="27">
        <f t="shared" si="12"/>
        <v>0</v>
      </c>
      <c r="P7" s="27">
        <f t="shared" si="13"/>
        <v>0</v>
      </c>
      <c r="Q7" s="27">
        <f t="shared" si="14"/>
        <v>0</v>
      </c>
      <c r="R7" s="27">
        <f t="shared" si="15"/>
        <v>0</v>
      </c>
      <c r="S7" s="28">
        <f t="shared" si="16"/>
        <v>0</v>
      </c>
      <c r="T7" s="52">
        <f t="shared" si="0"/>
        <v>0</v>
      </c>
      <c r="U7" s="24"/>
      <c r="V7" s="24"/>
      <c r="W7" s="24"/>
      <c r="X7" s="24"/>
      <c r="Y7" s="24"/>
      <c r="Z7" s="29"/>
      <c r="AA7" s="29"/>
      <c r="AB7" s="10"/>
    </row>
    <row r="8" spans="1:29" ht="15.75" customHeight="1" x14ac:dyDescent="0.25">
      <c r="A8" s="3" t="s">
        <v>5</v>
      </c>
      <c r="B8" s="19">
        <v>0</v>
      </c>
      <c r="C8" s="26">
        <f t="shared" si="17"/>
        <v>0</v>
      </c>
      <c r="D8" s="27">
        <f t="shared" si="1"/>
        <v>0</v>
      </c>
      <c r="E8" s="27">
        <f t="shared" si="2"/>
        <v>0</v>
      </c>
      <c r="F8" s="27">
        <f t="shared" si="3"/>
        <v>0</v>
      </c>
      <c r="G8" s="27">
        <f t="shared" si="4"/>
        <v>0</v>
      </c>
      <c r="H8" s="27">
        <f t="shared" si="5"/>
        <v>0</v>
      </c>
      <c r="I8" s="27">
        <f t="shared" si="6"/>
        <v>0</v>
      </c>
      <c r="J8" s="27">
        <f t="shared" si="7"/>
        <v>0</v>
      </c>
      <c r="K8" s="27">
        <f t="shared" si="8"/>
        <v>0</v>
      </c>
      <c r="L8" s="27">
        <f t="shared" si="9"/>
        <v>0</v>
      </c>
      <c r="M8" s="27">
        <f t="shared" si="10"/>
        <v>0</v>
      </c>
      <c r="N8" s="27">
        <f t="shared" si="11"/>
        <v>0</v>
      </c>
      <c r="O8" s="27">
        <f t="shared" si="12"/>
        <v>0</v>
      </c>
      <c r="P8" s="27">
        <f t="shared" si="13"/>
        <v>0</v>
      </c>
      <c r="Q8" s="27">
        <f t="shared" si="14"/>
        <v>0</v>
      </c>
      <c r="R8" s="27">
        <f t="shared" si="15"/>
        <v>0</v>
      </c>
      <c r="S8" s="28">
        <f t="shared" si="16"/>
        <v>0</v>
      </c>
      <c r="T8" s="52">
        <f t="shared" si="0"/>
        <v>0</v>
      </c>
      <c r="U8" s="24"/>
      <c r="V8" s="24"/>
      <c r="W8" s="24"/>
      <c r="X8" s="24"/>
      <c r="Y8" s="24"/>
      <c r="Z8" s="29"/>
      <c r="AA8" s="29"/>
      <c r="AB8" s="10"/>
    </row>
    <row r="9" spans="1:29" ht="15.75" customHeight="1" x14ac:dyDescent="0.25">
      <c r="A9" s="3" t="s">
        <v>6</v>
      </c>
      <c r="B9" s="19">
        <v>1181</v>
      </c>
      <c r="C9" s="26">
        <f t="shared" si="17"/>
        <v>6.2868306601438356E-3</v>
      </c>
      <c r="D9" s="27">
        <f t="shared" si="1"/>
        <v>0</v>
      </c>
      <c r="E9" s="27">
        <f t="shared" si="2"/>
        <v>0</v>
      </c>
      <c r="F9" s="27">
        <f t="shared" si="3"/>
        <v>0.94980431720547442</v>
      </c>
      <c r="G9" s="27">
        <f t="shared" si="4"/>
        <v>0</v>
      </c>
      <c r="H9" s="27">
        <f t="shared" si="5"/>
        <v>0</v>
      </c>
      <c r="I9" s="27">
        <f t="shared" si="6"/>
        <v>7.959127615742096</v>
      </c>
      <c r="J9" s="27">
        <f t="shared" si="7"/>
        <v>0.50289454873757666</v>
      </c>
      <c r="K9" s="27">
        <f t="shared" si="8"/>
        <v>4.5824141600574519E-2</v>
      </c>
      <c r="L9" s="27">
        <f t="shared" si="9"/>
        <v>0.35758388521249251</v>
      </c>
      <c r="M9" s="27">
        <f t="shared" si="10"/>
        <v>0.33049099284866534</v>
      </c>
      <c r="N9" s="27">
        <f t="shared" si="11"/>
        <v>0.63617696175349758</v>
      </c>
      <c r="O9" s="27">
        <f t="shared" si="12"/>
        <v>0.10393533230705408</v>
      </c>
      <c r="P9" s="27">
        <f t="shared" si="13"/>
        <v>5.3375192304621164</v>
      </c>
      <c r="Q9" s="27">
        <f t="shared" si="14"/>
        <v>0</v>
      </c>
      <c r="R9" s="27">
        <f t="shared" si="15"/>
        <v>0</v>
      </c>
      <c r="S9" s="28">
        <f t="shared" si="16"/>
        <v>149.31222817841609</v>
      </c>
      <c r="T9" s="52">
        <f t="shared" si="0"/>
        <v>165.5</v>
      </c>
      <c r="U9" s="24"/>
      <c r="V9" s="24"/>
      <c r="W9" s="24"/>
      <c r="X9" s="24"/>
      <c r="Y9" s="24"/>
      <c r="Z9" s="29"/>
      <c r="AA9" s="29"/>
      <c r="AB9" s="10"/>
    </row>
    <row r="10" spans="1:29" ht="15.75" customHeight="1" x14ac:dyDescent="0.25">
      <c r="A10" s="3" t="s">
        <v>7</v>
      </c>
      <c r="B10" s="19">
        <v>0</v>
      </c>
      <c r="C10" s="26">
        <f t="shared" si="17"/>
        <v>0</v>
      </c>
      <c r="D10" s="27">
        <f t="shared" si="1"/>
        <v>0</v>
      </c>
      <c r="E10" s="27">
        <f t="shared" si="2"/>
        <v>0</v>
      </c>
      <c r="F10" s="27">
        <f t="shared" si="3"/>
        <v>0</v>
      </c>
      <c r="G10" s="27">
        <f t="shared" si="4"/>
        <v>0</v>
      </c>
      <c r="H10" s="27">
        <f t="shared" si="5"/>
        <v>0</v>
      </c>
      <c r="I10" s="27">
        <f t="shared" si="6"/>
        <v>0</v>
      </c>
      <c r="J10" s="27">
        <f t="shared" si="7"/>
        <v>0</v>
      </c>
      <c r="K10" s="27">
        <f t="shared" si="8"/>
        <v>0</v>
      </c>
      <c r="L10" s="27">
        <f t="shared" si="9"/>
        <v>0</v>
      </c>
      <c r="M10" s="27">
        <f t="shared" si="10"/>
        <v>0</v>
      </c>
      <c r="N10" s="27">
        <f t="shared" si="11"/>
        <v>0</v>
      </c>
      <c r="O10" s="27">
        <f t="shared" si="12"/>
        <v>0</v>
      </c>
      <c r="P10" s="27">
        <f t="shared" si="13"/>
        <v>0</v>
      </c>
      <c r="Q10" s="27">
        <f t="shared" si="14"/>
        <v>0</v>
      </c>
      <c r="R10" s="27">
        <f t="shared" si="15"/>
        <v>0</v>
      </c>
      <c r="S10" s="28">
        <f t="shared" si="16"/>
        <v>0</v>
      </c>
      <c r="T10" s="52">
        <f t="shared" si="0"/>
        <v>0</v>
      </c>
      <c r="U10" s="24"/>
      <c r="V10" s="24"/>
      <c r="W10" s="24"/>
      <c r="X10" s="24"/>
      <c r="Y10" s="24"/>
      <c r="Z10" s="29"/>
      <c r="AA10" s="29"/>
      <c r="AB10" s="10"/>
    </row>
    <row r="11" spans="1:29" x14ac:dyDescent="0.25">
      <c r="A11" s="3" t="s">
        <v>8</v>
      </c>
      <c r="B11" s="19">
        <v>0</v>
      </c>
      <c r="C11" s="26">
        <f t="shared" si="17"/>
        <v>0</v>
      </c>
      <c r="D11" s="27">
        <f t="shared" si="1"/>
        <v>0</v>
      </c>
      <c r="E11" s="27">
        <f t="shared" si="2"/>
        <v>0</v>
      </c>
      <c r="F11" s="27">
        <f t="shared" si="3"/>
        <v>0</v>
      </c>
      <c r="G11" s="27">
        <f t="shared" si="4"/>
        <v>0</v>
      </c>
      <c r="H11" s="27">
        <f t="shared" si="5"/>
        <v>0</v>
      </c>
      <c r="I11" s="27">
        <f t="shared" si="6"/>
        <v>0</v>
      </c>
      <c r="J11" s="27">
        <f t="shared" si="7"/>
        <v>0</v>
      </c>
      <c r="K11" s="27">
        <f t="shared" si="8"/>
        <v>0</v>
      </c>
      <c r="L11" s="27">
        <f t="shared" si="9"/>
        <v>0</v>
      </c>
      <c r="M11" s="27">
        <f t="shared" si="10"/>
        <v>0</v>
      </c>
      <c r="N11" s="27">
        <f t="shared" si="11"/>
        <v>0</v>
      </c>
      <c r="O11" s="27">
        <f t="shared" si="12"/>
        <v>0</v>
      </c>
      <c r="P11" s="27">
        <f t="shared" si="13"/>
        <v>0</v>
      </c>
      <c r="Q11" s="27">
        <f t="shared" si="14"/>
        <v>0</v>
      </c>
      <c r="R11" s="27">
        <f t="shared" si="15"/>
        <v>0</v>
      </c>
      <c r="S11" s="28">
        <f t="shared" si="16"/>
        <v>0</v>
      </c>
      <c r="T11" s="52">
        <f t="shared" si="0"/>
        <v>0</v>
      </c>
      <c r="U11" s="24"/>
      <c r="V11" s="24"/>
      <c r="W11" s="24"/>
      <c r="X11" s="24"/>
      <c r="Y11" s="24"/>
      <c r="Z11" s="29"/>
      <c r="AA11" s="29"/>
      <c r="AB11" s="10"/>
    </row>
    <row r="12" spans="1:29" s="12" customFormat="1" ht="15.75" customHeight="1" x14ac:dyDescent="0.25">
      <c r="A12" s="3" t="s">
        <v>17</v>
      </c>
      <c r="B12" s="30">
        <v>49860</v>
      </c>
      <c r="C12" s="26">
        <f t="shared" si="17"/>
        <v>0.26542030204468386</v>
      </c>
      <c r="D12" s="31">
        <f t="shared" si="1"/>
        <v>0</v>
      </c>
      <c r="E12" s="31">
        <f t="shared" si="2"/>
        <v>0</v>
      </c>
      <c r="F12" s="31">
        <f t="shared" si="3"/>
        <v>40.099274560427567</v>
      </c>
      <c r="G12" s="31">
        <f t="shared" si="4"/>
        <v>0</v>
      </c>
      <c r="H12" s="31">
        <f t="shared" si="5"/>
        <v>0</v>
      </c>
      <c r="I12" s="27">
        <f t="shared" si="6"/>
        <v>336.02210238856975</v>
      </c>
      <c r="J12" s="27">
        <f t="shared" si="7"/>
        <v>21.231432853561028</v>
      </c>
      <c r="K12" s="27">
        <f t="shared" si="8"/>
        <v>1.9346246403087599</v>
      </c>
      <c r="L12" s="27">
        <f t="shared" si="9"/>
        <v>15.096640572984654</v>
      </c>
      <c r="M12" s="27">
        <f t="shared" si="10"/>
        <v>13.952820409343314</v>
      </c>
      <c r="N12" s="27">
        <f t="shared" si="11"/>
        <v>26.858410933979162</v>
      </c>
      <c r="O12" s="27">
        <f t="shared" si="12"/>
        <v>4.3879895587042475</v>
      </c>
      <c r="P12" s="27">
        <f t="shared" si="13"/>
        <v>225.34183643593661</v>
      </c>
      <c r="Q12" s="27">
        <f t="shared" si="14"/>
        <v>0</v>
      </c>
      <c r="R12" s="27">
        <f t="shared" si="15"/>
        <v>0</v>
      </c>
      <c r="S12" s="28">
        <f t="shared" si="16"/>
        <v>6303.7321735612422</v>
      </c>
      <c r="T12" s="52">
        <f t="shared" si="0"/>
        <v>6988.7</v>
      </c>
      <c r="U12" s="33"/>
      <c r="V12" s="33"/>
      <c r="W12" s="33"/>
      <c r="X12" s="33"/>
      <c r="Y12" s="33"/>
      <c r="Z12" s="29"/>
      <c r="AA12" s="29"/>
      <c r="AB12" s="11"/>
    </row>
    <row r="13" spans="1:29" ht="15.75" customHeight="1" x14ac:dyDescent="0.25">
      <c r="A13" s="3" t="s">
        <v>9</v>
      </c>
      <c r="B13" s="19">
        <v>0</v>
      </c>
      <c r="C13" s="26">
        <f t="shared" si="17"/>
        <v>0</v>
      </c>
      <c r="D13" s="27">
        <f t="shared" si="1"/>
        <v>0</v>
      </c>
      <c r="E13" s="27">
        <f t="shared" si="2"/>
        <v>0</v>
      </c>
      <c r="F13" s="27">
        <f t="shared" si="3"/>
        <v>0</v>
      </c>
      <c r="G13" s="27">
        <f t="shared" si="4"/>
        <v>0</v>
      </c>
      <c r="H13" s="27">
        <f t="shared" si="5"/>
        <v>0</v>
      </c>
      <c r="I13" s="27">
        <f t="shared" si="6"/>
        <v>0</v>
      </c>
      <c r="J13" s="27">
        <f t="shared" si="7"/>
        <v>0</v>
      </c>
      <c r="K13" s="27">
        <f t="shared" si="8"/>
        <v>0</v>
      </c>
      <c r="L13" s="27">
        <f t="shared" si="9"/>
        <v>0</v>
      </c>
      <c r="M13" s="27">
        <f t="shared" si="10"/>
        <v>0</v>
      </c>
      <c r="N13" s="27">
        <f t="shared" si="11"/>
        <v>0</v>
      </c>
      <c r="O13" s="27">
        <f t="shared" si="12"/>
        <v>0</v>
      </c>
      <c r="P13" s="27">
        <f t="shared" si="13"/>
        <v>0</v>
      </c>
      <c r="Q13" s="27">
        <f t="shared" si="14"/>
        <v>0</v>
      </c>
      <c r="R13" s="27">
        <f t="shared" si="15"/>
        <v>0</v>
      </c>
      <c r="S13" s="28">
        <f t="shared" si="16"/>
        <v>0</v>
      </c>
      <c r="T13" s="52">
        <f t="shared" si="0"/>
        <v>0</v>
      </c>
      <c r="U13" s="24"/>
      <c r="V13" s="24"/>
      <c r="W13" s="24"/>
      <c r="X13" s="24"/>
      <c r="Y13" s="24"/>
      <c r="Z13" s="29"/>
      <c r="AA13" s="29"/>
      <c r="AB13" s="10"/>
    </row>
    <row r="14" spans="1:29" ht="15.75" customHeight="1" x14ac:dyDescent="0.25">
      <c r="A14" s="3" t="s">
        <v>10</v>
      </c>
      <c r="B14" s="19">
        <v>0</v>
      </c>
      <c r="C14" s="26">
        <f t="shared" si="17"/>
        <v>0</v>
      </c>
      <c r="D14" s="27">
        <f t="shared" si="1"/>
        <v>0</v>
      </c>
      <c r="E14" s="27">
        <f t="shared" si="2"/>
        <v>0</v>
      </c>
      <c r="F14" s="27">
        <f t="shared" si="3"/>
        <v>0</v>
      </c>
      <c r="G14" s="27">
        <f t="shared" si="4"/>
        <v>0</v>
      </c>
      <c r="H14" s="27">
        <f t="shared" si="5"/>
        <v>0</v>
      </c>
      <c r="I14" s="27">
        <f t="shared" si="6"/>
        <v>0</v>
      </c>
      <c r="J14" s="27">
        <f t="shared" si="7"/>
        <v>0</v>
      </c>
      <c r="K14" s="27">
        <f t="shared" si="8"/>
        <v>0</v>
      </c>
      <c r="L14" s="27">
        <f t="shared" si="9"/>
        <v>0</v>
      </c>
      <c r="M14" s="27">
        <f t="shared" si="10"/>
        <v>0</v>
      </c>
      <c r="N14" s="27">
        <f t="shared" si="11"/>
        <v>0</v>
      </c>
      <c r="O14" s="27">
        <f t="shared" si="12"/>
        <v>0</v>
      </c>
      <c r="P14" s="27">
        <f t="shared" si="13"/>
        <v>0</v>
      </c>
      <c r="Q14" s="27">
        <f t="shared" si="14"/>
        <v>0</v>
      </c>
      <c r="R14" s="27">
        <f t="shared" si="15"/>
        <v>0</v>
      </c>
      <c r="S14" s="28">
        <f t="shared" si="16"/>
        <v>0</v>
      </c>
      <c r="T14" s="52">
        <f t="shared" si="0"/>
        <v>0</v>
      </c>
      <c r="U14" s="34"/>
      <c r="V14" s="34"/>
      <c r="W14" s="34"/>
      <c r="X14" s="34"/>
      <c r="Y14" s="34"/>
      <c r="Z14" s="29"/>
      <c r="AA14" s="29"/>
      <c r="AB14" s="10"/>
    </row>
    <row r="15" spans="1:29" ht="15.75" customHeight="1" x14ac:dyDescent="0.25">
      <c r="A15" s="3" t="s">
        <v>11</v>
      </c>
      <c r="B15" s="19">
        <v>0</v>
      </c>
      <c r="C15" s="26">
        <f t="shared" si="17"/>
        <v>0</v>
      </c>
      <c r="D15" s="27">
        <f t="shared" si="1"/>
        <v>0</v>
      </c>
      <c r="E15" s="27">
        <f t="shared" si="2"/>
        <v>0</v>
      </c>
      <c r="F15" s="27">
        <f t="shared" si="3"/>
        <v>0</v>
      </c>
      <c r="G15" s="27">
        <f t="shared" si="4"/>
        <v>0</v>
      </c>
      <c r="H15" s="27">
        <f t="shared" si="5"/>
        <v>0</v>
      </c>
      <c r="I15" s="27">
        <f t="shared" si="6"/>
        <v>0</v>
      </c>
      <c r="J15" s="27">
        <f t="shared" si="7"/>
        <v>0</v>
      </c>
      <c r="K15" s="27">
        <f t="shared" si="8"/>
        <v>0</v>
      </c>
      <c r="L15" s="27">
        <f t="shared" si="9"/>
        <v>0</v>
      </c>
      <c r="M15" s="27">
        <f t="shared" si="10"/>
        <v>0</v>
      </c>
      <c r="N15" s="27">
        <f t="shared" si="11"/>
        <v>0</v>
      </c>
      <c r="O15" s="27">
        <f t="shared" si="12"/>
        <v>0</v>
      </c>
      <c r="P15" s="27">
        <f t="shared" si="13"/>
        <v>0</v>
      </c>
      <c r="Q15" s="27">
        <f t="shared" si="14"/>
        <v>0</v>
      </c>
      <c r="R15" s="27">
        <f t="shared" si="15"/>
        <v>0</v>
      </c>
      <c r="S15" s="28">
        <f t="shared" si="16"/>
        <v>0</v>
      </c>
      <c r="T15" s="52">
        <f t="shared" si="0"/>
        <v>0</v>
      </c>
      <c r="U15" s="24"/>
      <c r="V15" s="24"/>
      <c r="W15" s="24"/>
      <c r="X15" s="24"/>
      <c r="Y15" s="24"/>
      <c r="Z15" s="29"/>
      <c r="AA15" s="29"/>
      <c r="AB15" s="10"/>
    </row>
    <row r="16" spans="1:29" ht="15.75" customHeight="1" x14ac:dyDescent="0.25">
      <c r="A16" s="3" t="s">
        <v>12</v>
      </c>
      <c r="B16" s="19">
        <v>979</v>
      </c>
      <c r="C16" s="26">
        <f t="shared" si="17"/>
        <v>5.2115217750049242E-3</v>
      </c>
      <c r="D16" s="27">
        <f t="shared" si="1"/>
        <v>0</v>
      </c>
      <c r="E16" s="27">
        <f t="shared" si="2"/>
        <v>0</v>
      </c>
      <c r="F16" s="27">
        <f t="shared" si="3"/>
        <v>0.78734837133290392</v>
      </c>
      <c r="G16" s="27">
        <f t="shared" si="4"/>
        <v>0</v>
      </c>
      <c r="H16" s="27">
        <f t="shared" si="5"/>
        <v>0</v>
      </c>
      <c r="I16" s="27">
        <f t="shared" si="6"/>
        <v>6.5977865671562341</v>
      </c>
      <c r="J16" s="27">
        <f t="shared" si="7"/>
        <v>0.41687871567661949</v>
      </c>
      <c r="K16" s="27">
        <f t="shared" si="8"/>
        <v>3.7986312131212917E-2</v>
      </c>
      <c r="L16" s="27">
        <f t="shared" si="9"/>
        <v>0.29642220459189683</v>
      </c>
      <c r="M16" s="27">
        <f t="shared" si="10"/>
        <v>0.2739633209134999</v>
      </c>
      <c r="N16" s="27">
        <f t="shared" si="11"/>
        <v>0.52736430614451668</v>
      </c>
      <c r="O16" s="27">
        <f t="shared" si="12"/>
        <v>8.615807817832849E-2</v>
      </c>
      <c r="P16" s="27">
        <f t="shared" si="13"/>
        <v>4.4245819869791809</v>
      </c>
      <c r="Q16" s="27">
        <f t="shared" si="14"/>
        <v>0</v>
      </c>
      <c r="R16" s="27">
        <f t="shared" si="15"/>
        <v>0</v>
      </c>
      <c r="S16" s="28">
        <f t="shared" si="16"/>
        <v>123.77364215636695</v>
      </c>
      <c r="T16" s="52">
        <f t="shared" si="0"/>
        <v>137.19999999999999</v>
      </c>
      <c r="U16" s="35"/>
      <c r="V16" s="35"/>
      <c r="W16" s="35"/>
      <c r="X16" s="29"/>
      <c r="Y16" s="29"/>
      <c r="Z16" s="29"/>
      <c r="AA16" s="29"/>
      <c r="AB16" s="29"/>
      <c r="AC16" s="29"/>
    </row>
    <row r="17" spans="1:29" ht="15.75" customHeight="1" x14ac:dyDescent="0.25">
      <c r="A17" s="3" t="s">
        <v>13</v>
      </c>
      <c r="B17" s="19">
        <v>26303</v>
      </c>
      <c r="C17" s="26">
        <f t="shared" si="17"/>
        <v>0.140019057454499</v>
      </c>
      <c r="D17" s="27">
        <f t="shared" si="1"/>
        <v>0</v>
      </c>
      <c r="E17" s="27">
        <f t="shared" si="2"/>
        <v>0</v>
      </c>
      <c r="F17" s="27">
        <f t="shared" si="3"/>
        <v>21.153855169733781</v>
      </c>
      <c r="G17" s="27">
        <f t="shared" si="4"/>
        <v>0</v>
      </c>
      <c r="H17" s="27">
        <f t="shared" si="5"/>
        <v>0</v>
      </c>
      <c r="I17" s="27">
        <f t="shared" si="6"/>
        <v>177.26412673739574</v>
      </c>
      <c r="J17" s="27">
        <f t="shared" si="7"/>
        <v>11.200368599021575</v>
      </c>
      <c r="K17" s="27">
        <f t="shared" si="8"/>
        <v>1.0205862798644467</v>
      </c>
      <c r="L17" s="27">
        <f t="shared" si="9"/>
        <v>7.9640380463540987</v>
      </c>
      <c r="M17" s="27">
        <f t="shared" si="10"/>
        <v>7.3606304698547369</v>
      </c>
      <c r="N17" s="27">
        <f t="shared" si="11"/>
        <v>14.168808319222901</v>
      </c>
      <c r="O17" s="27">
        <f t="shared" si="12"/>
        <v>2.314827303702323</v>
      </c>
      <c r="P17" s="27">
        <f t="shared" si="13"/>
        <v>118.87617977886964</v>
      </c>
      <c r="Q17" s="27">
        <f t="shared" si="14"/>
        <v>0</v>
      </c>
      <c r="R17" s="27">
        <f t="shared" si="15"/>
        <v>0</v>
      </c>
      <c r="S17" s="28">
        <f t="shared" si="16"/>
        <v>3325.452614544351</v>
      </c>
      <c r="T17" s="52">
        <f t="shared" si="0"/>
        <v>3686.8</v>
      </c>
      <c r="U17" s="24"/>
      <c r="V17" s="24"/>
      <c r="W17" s="24"/>
      <c r="X17" s="29"/>
      <c r="Y17" s="29"/>
      <c r="Z17" s="29"/>
      <c r="AA17" s="29"/>
      <c r="AB17" s="29"/>
      <c r="AC17" s="29"/>
    </row>
    <row r="18" spans="1:29" ht="15.75" customHeight="1" x14ac:dyDescent="0.25">
      <c r="A18" s="3" t="s">
        <v>14</v>
      </c>
      <c r="B18" s="19">
        <v>0</v>
      </c>
      <c r="C18" s="26">
        <f t="shared" si="17"/>
        <v>0</v>
      </c>
      <c r="D18" s="27">
        <f t="shared" si="1"/>
        <v>0</v>
      </c>
      <c r="E18" s="27">
        <f t="shared" si="2"/>
        <v>0</v>
      </c>
      <c r="F18" s="27">
        <f t="shared" si="3"/>
        <v>0</v>
      </c>
      <c r="G18" s="27">
        <f t="shared" si="4"/>
        <v>0</v>
      </c>
      <c r="H18" s="27">
        <f t="shared" si="5"/>
        <v>0</v>
      </c>
      <c r="I18" s="27">
        <f t="shared" si="6"/>
        <v>0</v>
      </c>
      <c r="J18" s="27">
        <f t="shared" si="7"/>
        <v>0</v>
      </c>
      <c r="K18" s="27">
        <f t="shared" si="8"/>
        <v>0</v>
      </c>
      <c r="L18" s="27">
        <f t="shared" si="9"/>
        <v>0</v>
      </c>
      <c r="M18" s="27">
        <f t="shared" si="10"/>
        <v>0</v>
      </c>
      <c r="N18" s="27">
        <f t="shared" si="11"/>
        <v>0</v>
      </c>
      <c r="O18" s="27">
        <f t="shared" si="12"/>
        <v>0</v>
      </c>
      <c r="P18" s="27">
        <f t="shared" si="13"/>
        <v>0</v>
      </c>
      <c r="Q18" s="27">
        <f t="shared" si="14"/>
        <v>0</v>
      </c>
      <c r="R18" s="27">
        <f t="shared" si="15"/>
        <v>0</v>
      </c>
      <c r="S18" s="28">
        <f t="shared" si="16"/>
        <v>0</v>
      </c>
      <c r="T18" s="52">
        <f t="shared" si="0"/>
        <v>0</v>
      </c>
      <c r="U18" s="24"/>
      <c r="V18" s="24"/>
      <c r="W18" s="24"/>
      <c r="X18" s="29"/>
      <c r="Y18" s="29"/>
      <c r="Z18" s="29"/>
      <c r="AA18" s="29"/>
      <c r="AB18" s="29"/>
      <c r="AC18" s="29"/>
    </row>
    <row r="19" spans="1:29" ht="15.75" customHeight="1" x14ac:dyDescent="0.25">
      <c r="A19" s="3" t="s">
        <v>15</v>
      </c>
      <c r="B19" s="19">
        <v>46022</v>
      </c>
      <c r="C19" s="26">
        <f t="shared" si="17"/>
        <v>0.24498943322704456</v>
      </c>
      <c r="D19" s="27">
        <f t="shared" si="1"/>
        <v>0</v>
      </c>
      <c r="E19" s="27">
        <f t="shared" si="2"/>
        <v>0</v>
      </c>
      <c r="F19" s="27">
        <f t="shared" si="3"/>
        <v>37.012611588848728</v>
      </c>
      <c r="G19" s="27">
        <f t="shared" si="4"/>
        <v>0</v>
      </c>
      <c r="H19" s="27">
        <f t="shared" si="5"/>
        <v>0</v>
      </c>
      <c r="I19" s="27">
        <f t="shared" si="6"/>
        <v>310.15662246543843</v>
      </c>
      <c r="J19" s="27">
        <f t="shared" si="7"/>
        <v>19.597132025402843</v>
      </c>
      <c r="K19" s="27">
        <f t="shared" si="8"/>
        <v>1.7857058803908896</v>
      </c>
      <c r="L19" s="27">
        <f t="shared" si="9"/>
        <v>13.934568641193337</v>
      </c>
      <c r="M19" s="27">
        <f t="shared" si="10"/>
        <v>12.878794642575171</v>
      </c>
      <c r="N19" s="27">
        <f t="shared" si="11"/>
        <v>24.790970477408525</v>
      </c>
      <c r="O19" s="27">
        <f t="shared" si="12"/>
        <v>4.0502217302584613</v>
      </c>
      <c r="P19" s="27">
        <f t="shared" si="13"/>
        <v>207.99602880976082</v>
      </c>
      <c r="Q19" s="27">
        <f t="shared" si="14"/>
        <v>0</v>
      </c>
      <c r="R19" s="27">
        <f t="shared" si="15"/>
        <v>0</v>
      </c>
      <c r="S19" s="28">
        <f t="shared" si="16"/>
        <v>5818.499039142308</v>
      </c>
      <c r="T19" s="52">
        <f t="shared" si="0"/>
        <v>6450.7</v>
      </c>
      <c r="U19" s="24"/>
      <c r="V19" s="24"/>
      <c r="W19" s="24"/>
      <c r="X19" s="29"/>
      <c r="Y19" s="29"/>
      <c r="Z19" s="29"/>
      <c r="AA19" s="29"/>
      <c r="AB19" s="29"/>
      <c r="AC19" s="29"/>
    </row>
    <row r="20" spans="1:29" ht="15.75" customHeight="1" x14ac:dyDescent="0.25">
      <c r="A20" s="3" t="s">
        <v>16</v>
      </c>
      <c r="B20" s="19">
        <v>0</v>
      </c>
      <c r="C20" s="26">
        <f t="shared" si="17"/>
        <v>0</v>
      </c>
      <c r="D20" s="27">
        <f t="shared" si="1"/>
        <v>0</v>
      </c>
      <c r="E20" s="27">
        <f t="shared" si="2"/>
        <v>0</v>
      </c>
      <c r="F20" s="27">
        <f t="shared" si="3"/>
        <v>0</v>
      </c>
      <c r="G20" s="27">
        <f t="shared" si="4"/>
        <v>0</v>
      </c>
      <c r="H20" s="27">
        <f t="shared" si="5"/>
        <v>0</v>
      </c>
      <c r="I20" s="27">
        <f t="shared" si="6"/>
        <v>0</v>
      </c>
      <c r="J20" s="27">
        <f t="shared" si="7"/>
        <v>0</v>
      </c>
      <c r="K20" s="27">
        <f t="shared" si="8"/>
        <v>0</v>
      </c>
      <c r="L20" s="27">
        <f t="shared" si="9"/>
        <v>0</v>
      </c>
      <c r="M20" s="27">
        <f t="shared" si="10"/>
        <v>0</v>
      </c>
      <c r="N20" s="27">
        <f t="shared" si="11"/>
        <v>0</v>
      </c>
      <c r="O20" s="27">
        <f t="shared" si="12"/>
        <v>0</v>
      </c>
      <c r="P20" s="27">
        <f t="shared" si="13"/>
        <v>0</v>
      </c>
      <c r="Q20" s="27">
        <f t="shared" si="14"/>
        <v>0</v>
      </c>
      <c r="R20" s="27">
        <f t="shared" si="15"/>
        <v>0</v>
      </c>
      <c r="S20" s="28">
        <f t="shared" si="16"/>
        <v>0</v>
      </c>
      <c r="T20" s="52">
        <f t="shared" si="0"/>
        <v>0</v>
      </c>
      <c r="U20" s="24"/>
      <c r="V20" s="24"/>
      <c r="W20" s="24"/>
      <c r="X20" s="29"/>
      <c r="Y20" s="29"/>
      <c r="Z20" s="29"/>
      <c r="AA20" s="29"/>
      <c r="AB20" s="29"/>
      <c r="AC20" s="29"/>
    </row>
    <row r="21" spans="1:29" x14ac:dyDescent="0.25">
      <c r="A21" s="3" t="s">
        <v>19</v>
      </c>
      <c r="B21" s="36"/>
      <c r="C21" s="37">
        <f>SUM(C5:C20)</f>
        <v>0.76218106711098577</v>
      </c>
      <c r="D21" s="38"/>
      <c r="E21" s="36"/>
      <c r="F21" s="39"/>
      <c r="G21" s="39"/>
      <c r="H21" s="10"/>
      <c r="I21" s="10"/>
      <c r="J21" s="10"/>
      <c r="K21" s="10"/>
      <c r="L21" s="27"/>
      <c r="M21" s="10"/>
      <c r="N21" s="10"/>
      <c r="O21" s="10"/>
      <c r="P21" s="10"/>
      <c r="Q21" s="10"/>
      <c r="R21" s="10"/>
      <c r="S21" s="40"/>
      <c r="T21" s="10"/>
      <c r="U21" s="10"/>
      <c r="V21" s="10"/>
      <c r="W21" s="10"/>
      <c r="X21" s="10"/>
      <c r="Y21" s="10"/>
      <c r="Z21" s="10"/>
      <c r="AA21" s="10"/>
      <c r="AB21" s="10"/>
    </row>
    <row r="22" spans="1:29" ht="14.4" thickBot="1" x14ac:dyDescent="0.3">
      <c r="A22" s="4" t="s">
        <v>21</v>
      </c>
      <c r="B22" s="41"/>
      <c r="C22" s="41"/>
      <c r="D22" s="42">
        <f t="shared" ref="D22:P22" si="18">SUM(D4:D21)</f>
        <v>0</v>
      </c>
      <c r="E22" s="42">
        <f t="shared" si="18"/>
        <v>0</v>
      </c>
      <c r="F22" s="42">
        <f t="shared" si="18"/>
        <v>814</v>
      </c>
      <c r="G22" s="42">
        <f t="shared" si="18"/>
        <v>0</v>
      </c>
      <c r="H22" s="42">
        <f t="shared" si="18"/>
        <v>0</v>
      </c>
      <c r="I22" s="42">
        <f t="shared" si="18"/>
        <v>1266</v>
      </c>
      <c r="J22" s="42">
        <f t="shared" si="18"/>
        <v>116</v>
      </c>
      <c r="K22" s="42">
        <f t="shared" si="18"/>
        <v>37.000000000000007</v>
      </c>
      <c r="L22" s="42">
        <f t="shared" si="18"/>
        <v>104</v>
      </c>
      <c r="M22" s="42">
        <f t="shared" si="18"/>
        <v>101</v>
      </c>
      <c r="N22" s="42">
        <f t="shared" si="18"/>
        <v>144</v>
      </c>
      <c r="O22" s="42">
        <f t="shared" si="18"/>
        <v>68.999999999999986</v>
      </c>
      <c r="P22" s="42">
        <f t="shared" si="18"/>
        <v>849</v>
      </c>
      <c r="Q22" s="42">
        <f t="shared" ref="Q22:S22" si="19">SUM(Q4:Q21)</f>
        <v>0</v>
      </c>
      <c r="R22" s="42">
        <f t="shared" si="19"/>
        <v>0</v>
      </c>
      <c r="S22" s="43">
        <f t="shared" si="19"/>
        <v>23750.000000000004</v>
      </c>
      <c r="T22" s="55">
        <f>SUM(T4:T21)</f>
        <v>27250</v>
      </c>
      <c r="U22" s="10"/>
      <c r="V22" s="10"/>
      <c r="W22" s="10"/>
      <c r="X22" s="10"/>
      <c r="Y22" s="10"/>
      <c r="Z22" s="10"/>
      <c r="AA22" s="10"/>
      <c r="AB22" s="10"/>
    </row>
    <row r="23" spans="1:29" x14ac:dyDescent="0.25">
      <c r="A23" s="10"/>
      <c r="B23" s="44"/>
      <c r="C23" s="45"/>
      <c r="D23" s="45"/>
      <c r="F23" s="10" t="s">
        <v>29</v>
      </c>
      <c r="G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9" x14ac:dyDescent="0.25">
      <c r="A24" s="10"/>
      <c r="B24" s="44"/>
      <c r="C24" s="45"/>
      <c r="D24" s="45"/>
      <c r="F24" s="10"/>
      <c r="G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9" x14ac:dyDescent="0.25">
      <c r="A25" s="10"/>
      <c r="B25" s="44"/>
      <c r="C25" s="45"/>
      <c r="D25" s="45"/>
      <c r="F25" s="10"/>
      <c r="G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9" ht="15.75" customHeight="1" x14ac:dyDescent="0.25">
      <c r="A26" s="96" t="s">
        <v>25</v>
      </c>
      <c r="B26" s="96"/>
      <c r="C26" s="96"/>
      <c r="D26" s="46">
        <v>168000</v>
      </c>
      <c r="E26" s="46">
        <v>40000</v>
      </c>
      <c r="F26" s="46">
        <v>18000</v>
      </c>
      <c r="G26" s="46">
        <v>40000</v>
      </c>
      <c r="H26" s="46">
        <v>40000</v>
      </c>
      <c r="I26" s="46">
        <v>0</v>
      </c>
      <c r="J26" s="46">
        <v>25000</v>
      </c>
      <c r="K26" s="76">
        <v>20000</v>
      </c>
      <c r="L26" s="76">
        <v>20000</v>
      </c>
      <c r="M26" s="76">
        <v>20000</v>
      </c>
      <c r="N26" s="76">
        <v>20000</v>
      </c>
      <c r="O26" s="76">
        <v>20000</v>
      </c>
      <c r="P26" s="46">
        <v>0</v>
      </c>
      <c r="Q26" s="46">
        <v>500000</v>
      </c>
      <c r="R26" s="46">
        <v>0</v>
      </c>
      <c r="S26" s="46">
        <v>0</v>
      </c>
      <c r="T26" s="10"/>
      <c r="U26" s="10"/>
      <c r="V26" s="10"/>
      <c r="W26" s="10"/>
      <c r="X26" s="10"/>
      <c r="Y26" s="10"/>
      <c r="Z26" s="10"/>
      <c r="AA26" s="10"/>
      <c r="AB26" s="10"/>
    </row>
    <row r="27" spans="1:29" ht="15.75" customHeight="1" x14ac:dyDescent="0.25">
      <c r="A27" s="94" t="s">
        <v>24</v>
      </c>
      <c r="B27" s="94"/>
      <c r="C27" s="94"/>
      <c r="D27" s="47">
        <f>3138098-D26</f>
        <v>2970098</v>
      </c>
      <c r="E27" s="47">
        <f>315000-E26</f>
        <v>275000</v>
      </c>
      <c r="F27" s="47">
        <f>1980000-F26</f>
        <v>1962000</v>
      </c>
      <c r="G27" s="47">
        <f>315000-G26</f>
        <v>275000</v>
      </c>
      <c r="H27" s="47">
        <f>315000-H26</f>
        <v>275000</v>
      </c>
      <c r="I27" s="47">
        <v>980100</v>
      </c>
      <c r="J27" s="47">
        <v>100000</v>
      </c>
      <c r="K27" s="92">
        <v>96905</v>
      </c>
      <c r="L27" s="92">
        <v>97735</v>
      </c>
      <c r="M27" s="92">
        <v>100100</v>
      </c>
      <c r="N27" s="92">
        <v>97735</v>
      </c>
      <c r="O27" s="92">
        <v>158900</v>
      </c>
      <c r="P27" s="47">
        <v>0</v>
      </c>
      <c r="Q27" s="47">
        <f>11120000-Q26</f>
        <v>10620000</v>
      </c>
      <c r="R27" s="47">
        <v>8240000</v>
      </c>
      <c r="S27" s="47">
        <v>2950000</v>
      </c>
    </row>
    <row r="28" spans="1:29" ht="15.75" customHeight="1" x14ac:dyDescent="0.25">
      <c r="A28" s="94" t="s">
        <v>65</v>
      </c>
      <c r="B28" s="94"/>
      <c r="C28" s="94"/>
      <c r="D28" s="47">
        <f>D27+D26</f>
        <v>3138098</v>
      </c>
      <c r="E28" s="47">
        <f t="shared" ref="E28:S28" si="20">E27+E26</f>
        <v>315000</v>
      </c>
      <c r="F28" s="47">
        <f t="shared" si="20"/>
        <v>1980000</v>
      </c>
      <c r="G28" s="47">
        <f t="shared" si="20"/>
        <v>315000</v>
      </c>
      <c r="H28" s="47">
        <f t="shared" si="20"/>
        <v>315000</v>
      </c>
      <c r="I28" s="47">
        <f t="shared" ref="I28" si="21">I27+I26</f>
        <v>980100</v>
      </c>
      <c r="J28" s="47">
        <f t="shared" ref="J28:K28" si="22">J27+J26</f>
        <v>125000</v>
      </c>
      <c r="K28" s="46">
        <f t="shared" si="22"/>
        <v>116905</v>
      </c>
      <c r="L28" s="46">
        <f t="shared" ref="L28:M28" si="23">L27+L26</f>
        <v>117735</v>
      </c>
      <c r="M28" s="46">
        <f t="shared" si="23"/>
        <v>120100</v>
      </c>
      <c r="N28" s="46">
        <f t="shared" ref="N28:O28" si="24">N27+N26</f>
        <v>117735</v>
      </c>
      <c r="O28" s="46">
        <f t="shared" si="24"/>
        <v>178900</v>
      </c>
      <c r="P28" s="47">
        <f>ROUND(1725000*0.422,)</f>
        <v>727950</v>
      </c>
      <c r="Q28" s="47">
        <f t="shared" si="20"/>
        <v>11120000</v>
      </c>
      <c r="R28" s="47">
        <f t="shared" si="20"/>
        <v>8240000</v>
      </c>
      <c r="S28" s="47">
        <f t="shared" si="20"/>
        <v>2950000</v>
      </c>
    </row>
    <row r="29" spans="1:29" ht="15.75" customHeight="1" x14ac:dyDescent="0.25">
      <c r="A29" s="94" t="s">
        <v>36</v>
      </c>
      <c r="B29" s="94"/>
      <c r="C29" s="94"/>
      <c r="D29" s="47">
        <v>320000</v>
      </c>
      <c r="E29" s="47">
        <v>105512</v>
      </c>
      <c r="F29" s="47">
        <v>367488</v>
      </c>
      <c r="G29" s="47">
        <v>104720</v>
      </c>
      <c r="H29" s="47">
        <v>75328</v>
      </c>
      <c r="I29" s="47">
        <v>980100</v>
      </c>
      <c r="J29" s="47">
        <v>86198</v>
      </c>
      <c r="K29" s="47">
        <v>23030</v>
      </c>
      <c r="L29" s="47">
        <v>64390</v>
      </c>
      <c r="M29" s="47">
        <v>62510</v>
      </c>
      <c r="N29" s="47">
        <v>82735</v>
      </c>
      <c r="O29" s="47">
        <v>42864</v>
      </c>
      <c r="P29" s="47">
        <f>P28</f>
        <v>727950</v>
      </c>
      <c r="Q29" s="47">
        <v>11120000</v>
      </c>
      <c r="R29" s="47">
        <v>8240000</v>
      </c>
      <c r="S29" s="47">
        <v>2950000</v>
      </c>
    </row>
    <row r="30" spans="1:29" ht="15.75" customHeight="1" x14ac:dyDescent="0.25">
      <c r="A30" s="94" t="s">
        <v>68</v>
      </c>
      <c r="B30" s="94"/>
      <c r="C30" s="94"/>
      <c r="D30" s="47">
        <f>D28-D29</f>
        <v>2818098</v>
      </c>
      <c r="E30" s="47">
        <f t="shared" ref="E30:S30" si="25">E28-E29</f>
        <v>209488</v>
      </c>
      <c r="F30" s="47">
        <f t="shared" si="25"/>
        <v>1612512</v>
      </c>
      <c r="G30" s="47">
        <f t="shared" si="25"/>
        <v>210280</v>
      </c>
      <c r="H30" s="47">
        <f t="shared" si="25"/>
        <v>239672</v>
      </c>
      <c r="I30" s="47">
        <f t="shared" ref="I30" si="26">I28-I29</f>
        <v>0</v>
      </c>
      <c r="J30" s="47">
        <f t="shared" ref="J30:K30" si="27">J28-J29</f>
        <v>38802</v>
      </c>
      <c r="K30" s="47">
        <f t="shared" si="27"/>
        <v>93875</v>
      </c>
      <c r="L30" s="47">
        <f t="shared" ref="L30:M30" si="28">L28-L29</f>
        <v>53345</v>
      </c>
      <c r="M30" s="47">
        <f t="shared" si="28"/>
        <v>57590</v>
      </c>
      <c r="N30" s="47">
        <f t="shared" ref="N30:O30" si="29">N28-N29</f>
        <v>35000</v>
      </c>
      <c r="O30" s="47">
        <f t="shared" si="29"/>
        <v>136036</v>
      </c>
      <c r="P30" s="47">
        <f t="shared" si="25"/>
        <v>0</v>
      </c>
      <c r="Q30" s="47">
        <f t="shared" si="25"/>
        <v>0</v>
      </c>
      <c r="R30" s="47">
        <f t="shared" si="25"/>
        <v>0</v>
      </c>
      <c r="S30" s="47">
        <f t="shared" si="25"/>
        <v>0</v>
      </c>
    </row>
    <row r="31" spans="1:29" ht="15.75" customHeight="1" x14ac:dyDescent="0.25">
      <c r="A31" s="94" t="s">
        <v>70</v>
      </c>
      <c r="B31" s="94"/>
      <c r="C31" s="94"/>
      <c r="D31" s="48">
        <f>D30/D28</f>
        <v>0.89802740386055502</v>
      </c>
      <c r="E31" s="48">
        <f t="shared" ref="E31:S31" si="30">E30/E28</f>
        <v>0.66504126984126988</v>
      </c>
      <c r="F31" s="48">
        <f t="shared" si="30"/>
        <v>0.81440000000000001</v>
      </c>
      <c r="G31" s="48">
        <f t="shared" si="30"/>
        <v>0.66755555555555557</v>
      </c>
      <c r="H31" s="48">
        <f t="shared" si="30"/>
        <v>0.76086349206349202</v>
      </c>
      <c r="I31" s="48">
        <f t="shared" ref="I31" si="31">I30/I28</f>
        <v>0</v>
      </c>
      <c r="J31" s="48">
        <f t="shared" ref="J31:K31" si="32">J30/J28</f>
        <v>0.31041600000000003</v>
      </c>
      <c r="K31" s="48">
        <f t="shared" si="32"/>
        <v>0.80300243787690861</v>
      </c>
      <c r="L31" s="48">
        <f t="shared" ref="L31:M31" si="33">L30/L28</f>
        <v>0.45309381237524948</v>
      </c>
      <c r="M31" s="48">
        <f t="shared" si="33"/>
        <v>0.47951706910907577</v>
      </c>
      <c r="N31" s="48">
        <f t="shared" ref="N31:O31" si="34">N30/N28</f>
        <v>0.29727778485582029</v>
      </c>
      <c r="O31" s="48">
        <f t="shared" si="34"/>
        <v>0.76040245947456675</v>
      </c>
      <c r="P31" s="48">
        <f t="shared" si="30"/>
        <v>0</v>
      </c>
      <c r="Q31" s="48">
        <f t="shared" si="30"/>
        <v>0</v>
      </c>
      <c r="R31" s="48">
        <f t="shared" si="30"/>
        <v>0</v>
      </c>
      <c r="S31" s="48">
        <f t="shared" si="30"/>
        <v>0</v>
      </c>
    </row>
    <row r="32" spans="1:29" s="60" customFormat="1" ht="15.75" customHeight="1" x14ac:dyDescent="0.25">
      <c r="A32" s="94" t="s">
        <v>20</v>
      </c>
      <c r="B32" s="94"/>
      <c r="C32" s="94"/>
      <c r="D32" s="59">
        <v>0</v>
      </c>
      <c r="E32" s="59">
        <v>0</v>
      </c>
      <c r="F32" s="59">
        <v>814</v>
      </c>
      <c r="G32" s="59">
        <v>0</v>
      </c>
      <c r="H32" s="59">
        <v>0</v>
      </c>
      <c r="I32" s="59">
        <v>1266</v>
      </c>
      <c r="J32" s="59">
        <v>116</v>
      </c>
      <c r="K32" s="59">
        <v>37</v>
      </c>
      <c r="L32" s="59">
        <v>104</v>
      </c>
      <c r="M32" s="59">
        <v>101</v>
      </c>
      <c r="N32" s="59">
        <v>144</v>
      </c>
      <c r="O32" s="59">
        <v>69</v>
      </c>
      <c r="P32" s="59">
        <v>849</v>
      </c>
      <c r="Q32" s="59">
        <v>0</v>
      </c>
      <c r="R32" s="59">
        <v>0</v>
      </c>
      <c r="S32" s="59">
        <v>23750</v>
      </c>
    </row>
    <row r="33" spans="1:19" ht="15.75" customHeight="1" x14ac:dyDescent="0.25">
      <c r="A33" s="94" t="s">
        <v>69</v>
      </c>
      <c r="B33" s="94"/>
      <c r="C33" s="94"/>
      <c r="D33" s="50">
        <f t="shared" ref="D33" si="35">D32*D31</f>
        <v>0</v>
      </c>
      <c r="E33" s="50">
        <f t="shared" ref="E33:S33" si="36">E32*E31</f>
        <v>0</v>
      </c>
      <c r="F33" s="50">
        <f t="shared" si="36"/>
        <v>662.92160000000001</v>
      </c>
      <c r="G33" s="50">
        <f t="shared" si="36"/>
        <v>0</v>
      </c>
      <c r="H33" s="50">
        <f t="shared" si="36"/>
        <v>0</v>
      </c>
      <c r="I33" s="50">
        <f t="shared" ref="I33" si="37">I32*I31</f>
        <v>0</v>
      </c>
      <c r="J33" s="50">
        <f t="shared" ref="J33:K33" si="38">J32*J31</f>
        <v>36.008256000000003</v>
      </c>
      <c r="K33" s="50">
        <f t="shared" si="38"/>
        <v>29.711090201445618</v>
      </c>
      <c r="L33" s="50">
        <f t="shared" ref="L33:M33" si="39">L32*L31</f>
        <v>47.121756487025948</v>
      </c>
      <c r="M33" s="50">
        <f t="shared" si="39"/>
        <v>48.431223980016654</v>
      </c>
      <c r="N33" s="50">
        <f t="shared" ref="N33:O33" si="40">N32*N31</f>
        <v>42.80800101923812</v>
      </c>
      <c r="O33" s="50">
        <f t="shared" si="40"/>
        <v>52.467769703745105</v>
      </c>
      <c r="P33" s="50">
        <f t="shared" si="36"/>
        <v>0</v>
      </c>
      <c r="Q33" s="50">
        <f t="shared" si="36"/>
        <v>0</v>
      </c>
      <c r="R33" s="50">
        <f t="shared" si="36"/>
        <v>0</v>
      </c>
      <c r="S33" s="50">
        <f t="shared" si="36"/>
        <v>0</v>
      </c>
    </row>
    <row r="35" spans="1:19" x14ac:dyDescent="0.25">
      <c r="A35" s="95"/>
      <c r="B35" s="95"/>
      <c r="C35" s="95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</row>
  </sheetData>
  <mergeCells count="9">
    <mergeCell ref="A32:C32"/>
    <mergeCell ref="A33:C33"/>
    <mergeCell ref="A35:C35"/>
    <mergeCell ref="A26:C26"/>
    <mergeCell ref="A27:C27"/>
    <mergeCell ref="A28:C28"/>
    <mergeCell ref="A29:C29"/>
    <mergeCell ref="A30:C30"/>
    <mergeCell ref="A31:C31"/>
  </mergeCells>
  <pageMargins left="0.7" right="0.7" top="0.75" bottom="0.75" header="0.3" footer="0.3"/>
  <pageSetup scale="2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35"/>
  <sheetViews>
    <sheetView zoomScaleNormal="100" zoomScaleSheetLayoutView="100" workbookViewId="0">
      <selection activeCell="M32" sqref="M32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2.6640625" style="13" customWidth="1"/>
    <col min="5" max="5" width="10.88671875" style="13" bestFit="1" customWidth="1"/>
    <col min="6" max="8" width="10.88671875" style="13" customWidth="1"/>
    <col min="9" max="9" width="14" style="2" customWidth="1"/>
    <col min="10" max="11" width="12.44140625" style="2" bestFit="1" customWidth="1"/>
    <col min="12" max="12" width="12.44140625" style="2" customWidth="1"/>
    <col min="13" max="13" width="10.109375" style="2" bestFit="1" customWidth="1"/>
    <col min="14" max="16384" width="9.109375" style="2"/>
  </cols>
  <sheetData>
    <row r="1" spans="1:22" s="13" customFormat="1" ht="14.4" thickBot="1" x14ac:dyDescent="0.3">
      <c r="D1" s="13" t="s">
        <v>74</v>
      </c>
      <c r="E1" s="13" t="s">
        <v>74</v>
      </c>
      <c r="F1" s="13" t="s">
        <v>74</v>
      </c>
      <c r="G1" s="13" t="s">
        <v>74</v>
      </c>
      <c r="H1" s="13" t="s">
        <v>74</v>
      </c>
      <c r="I1" s="13" t="s">
        <v>74</v>
      </c>
      <c r="J1" s="13" t="s">
        <v>74</v>
      </c>
      <c r="K1" s="13" t="s">
        <v>74</v>
      </c>
      <c r="L1" s="13" t="s">
        <v>74</v>
      </c>
    </row>
    <row r="2" spans="1:22" s="9" customFormat="1" ht="69" x14ac:dyDescent="0.25">
      <c r="A2" s="14" t="s">
        <v>0</v>
      </c>
      <c r="B2" s="15" t="s">
        <v>79</v>
      </c>
      <c r="C2" s="16" t="s">
        <v>73</v>
      </c>
      <c r="D2" s="17" t="s">
        <v>46</v>
      </c>
      <c r="E2" s="17" t="s">
        <v>47</v>
      </c>
      <c r="F2" s="17" t="s">
        <v>111</v>
      </c>
      <c r="G2" s="17" t="s">
        <v>112</v>
      </c>
      <c r="H2" s="17" t="s">
        <v>113</v>
      </c>
      <c r="I2" s="15" t="s">
        <v>51</v>
      </c>
      <c r="J2" s="15" t="s">
        <v>56</v>
      </c>
      <c r="K2" s="15" t="s">
        <v>59</v>
      </c>
      <c r="L2" s="18" t="s">
        <v>62</v>
      </c>
      <c r="M2" s="8" t="s">
        <v>30</v>
      </c>
      <c r="N2" s="8"/>
      <c r="O2" s="8"/>
      <c r="P2" s="8"/>
      <c r="Q2" s="8"/>
      <c r="R2" s="8"/>
      <c r="S2" s="8"/>
      <c r="T2" s="8"/>
      <c r="U2" s="8"/>
    </row>
    <row r="3" spans="1:22" ht="15.75" customHeight="1" x14ac:dyDescent="0.25">
      <c r="A3" s="3" t="s">
        <v>1</v>
      </c>
      <c r="B3" s="19">
        <f>SUM(B4:B20)</f>
        <v>242827</v>
      </c>
      <c r="C3" s="20"/>
      <c r="D3" s="22"/>
      <c r="E3" s="22"/>
      <c r="F3" s="24"/>
      <c r="G3" s="24"/>
      <c r="H3" s="24"/>
      <c r="I3" s="24"/>
      <c r="J3" s="24"/>
      <c r="K3" s="24"/>
      <c r="L3" s="23"/>
      <c r="M3" s="24"/>
      <c r="N3" s="24"/>
      <c r="O3" s="24"/>
      <c r="P3" s="24"/>
      <c r="Q3" s="24"/>
      <c r="R3" s="24"/>
      <c r="S3" s="25"/>
      <c r="T3" s="25"/>
      <c r="U3" s="10"/>
    </row>
    <row r="4" spans="1:22" ht="15.75" customHeight="1" x14ac:dyDescent="0.25">
      <c r="A4" s="3" t="s">
        <v>18</v>
      </c>
      <c r="B4" s="19">
        <v>70204</v>
      </c>
      <c r="C4" s="26">
        <f>(B4/$B$3)</f>
        <v>0.28911117791678848</v>
      </c>
      <c r="D4" s="27">
        <f>($D$32-$D$33)*C4+D33</f>
        <v>0</v>
      </c>
      <c r="E4" s="27">
        <f>($E$32-$E$33)*C4+E33</f>
        <v>0</v>
      </c>
      <c r="F4" s="27">
        <f>($F$32-$F$33)*C4+F33</f>
        <v>22.839783055426288</v>
      </c>
      <c r="G4" s="27">
        <f>($G$32-$G$33)*C4+G33</f>
        <v>102.13328311267193</v>
      </c>
      <c r="H4" s="27">
        <f>($H$32-$H$33)*C4+H33</f>
        <v>70.019173142841424</v>
      </c>
      <c r="I4" s="27">
        <f>($I$32-$I$33)*C4+I33</f>
        <v>246.90094594093736</v>
      </c>
      <c r="J4" s="27">
        <f>($J$32-$J$33)*C4+J33</f>
        <v>0</v>
      </c>
      <c r="K4" s="27">
        <f>($K$32-$K$33)*C4+K33</f>
        <v>0</v>
      </c>
      <c r="L4" s="28">
        <f>($L$32-$L$33)*C4+L33</f>
        <v>1044.8477969912735</v>
      </c>
      <c r="M4" s="52">
        <f t="shared" ref="M4:M20" si="0">ROUND(SUM(D4:L4),1)</f>
        <v>1486.7</v>
      </c>
      <c r="N4" s="24"/>
      <c r="O4" s="24"/>
      <c r="P4" s="24"/>
      <c r="Q4" s="29"/>
      <c r="R4" s="29"/>
      <c r="S4" s="29"/>
      <c r="T4" s="29"/>
      <c r="U4" s="29"/>
      <c r="V4" s="29"/>
    </row>
    <row r="5" spans="1:22" ht="15.75" customHeight="1" x14ac:dyDescent="0.25">
      <c r="A5" s="3" t="s">
        <v>2</v>
      </c>
      <c r="B5" s="19">
        <v>0</v>
      </c>
      <c r="C5" s="26">
        <f>(B5/$B$3)</f>
        <v>0</v>
      </c>
      <c r="D5" s="27">
        <f t="shared" ref="D5:D20" si="1">($D$32-$D$33)*C5</f>
        <v>0</v>
      </c>
      <c r="E5" s="27">
        <f t="shared" ref="E5:E20" si="2">($E$32-$E$33)*C5</f>
        <v>0</v>
      </c>
      <c r="F5" s="27">
        <f t="shared" ref="F5:F20" si="3">($F$32-$F$33)*C5</f>
        <v>0</v>
      </c>
      <c r="G5" s="27">
        <f t="shared" ref="G5:G20" si="4">($G$32-$G$33)*C5</f>
        <v>0</v>
      </c>
      <c r="H5" s="27">
        <f t="shared" ref="H5:H20" si="5">($H$32-$H$33)*C5</f>
        <v>0</v>
      </c>
      <c r="I5" s="27">
        <f t="shared" ref="I5:I20" si="6">($I$32-$I$33)*C5</f>
        <v>0</v>
      </c>
      <c r="J5" s="27">
        <f t="shared" ref="J5:J20" si="7">($J$32-$J$33)*C5</f>
        <v>0</v>
      </c>
      <c r="K5" s="27">
        <f t="shared" ref="K5:K20" si="8">($K$32-$K$33)*C5</f>
        <v>0</v>
      </c>
      <c r="L5" s="28">
        <f t="shared" ref="L5:L20" si="9">($L$32-$L$33)*C5</f>
        <v>0</v>
      </c>
      <c r="M5" s="52">
        <f t="shared" si="0"/>
        <v>0</v>
      </c>
      <c r="N5" s="24"/>
      <c r="O5" s="24"/>
      <c r="P5" s="24"/>
      <c r="Q5" s="24"/>
      <c r="R5" s="24"/>
      <c r="S5" s="29"/>
      <c r="T5" s="29"/>
      <c r="U5" s="10"/>
    </row>
    <row r="6" spans="1:22" x14ac:dyDescent="0.25">
      <c r="A6" s="3" t="s">
        <v>3</v>
      </c>
      <c r="B6" s="19">
        <v>0</v>
      </c>
      <c r="C6" s="26">
        <f t="shared" ref="C6:C20" si="10">(B6/$B$3)</f>
        <v>0</v>
      </c>
      <c r="D6" s="27">
        <f t="shared" si="1"/>
        <v>0</v>
      </c>
      <c r="E6" s="27">
        <f t="shared" si="2"/>
        <v>0</v>
      </c>
      <c r="F6" s="27">
        <f t="shared" si="3"/>
        <v>0</v>
      </c>
      <c r="G6" s="27">
        <f t="shared" si="4"/>
        <v>0</v>
      </c>
      <c r="H6" s="27">
        <f t="shared" si="5"/>
        <v>0</v>
      </c>
      <c r="I6" s="27">
        <f t="shared" si="6"/>
        <v>0</v>
      </c>
      <c r="J6" s="27">
        <f t="shared" si="7"/>
        <v>0</v>
      </c>
      <c r="K6" s="27">
        <f t="shared" si="8"/>
        <v>0</v>
      </c>
      <c r="L6" s="28">
        <f t="shared" si="9"/>
        <v>0</v>
      </c>
      <c r="M6" s="52">
        <f t="shared" si="0"/>
        <v>0</v>
      </c>
      <c r="N6" s="24"/>
      <c r="O6" s="24"/>
      <c r="P6" s="24"/>
      <c r="Q6" s="24"/>
      <c r="R6" s="24"/>
      <c r="S6" s="29"/>
      <c r="T6" s="29"/>
      <c r="U6" s="10"/>
    </row>
    <row r="7" spans="1:22" ht="15.75" customHeight="1" x14ac:dyDescent="0.25">
      <c r="A7" s="3" t="s">
        <v>4</v>
      </c>
      <c r="B7" s="19">
        <v>0</v>
      </c>
      <c r="C7" s="26">
        <f t="shared" si="10"/>
        <v>0</v>
      </c>
      <c r="D7" s="27">
        <f t="shared" si="1"/>
        <v>0</v>
      </c>
      <c r="E7" s="27">
        <f t="shared" si="2"/>
        <v>0</v>
      </c>
      <c r="F7" s="27">
        <f t="shared" si="3"/>
        <v>0</v>
      </c>
      <c r="G7" s="27">
        <f t="shared" si="4"/>
        <v>0</v>
      </c>
      <c r="H7" s="27">
        <f t="shared" si="5"/>
        <v>0</v>
      </c>
      <c r="I7" s="27">
        <f t="shared" si="6"/>
        <v>0</v>
      </c>
      <c r="J7" s="27">
        <f t="shared" si="7"/>
        <v>0</v>
      </c>
      <c r="K7" s="27">
        <f t="shared" si="8"/>
        <v>0</v>
      </c>
      <c r="L7" s="28">
        <f t="shared" si="9"/>
        <v>0</v>
      </c>
      <c r="M7" s="52">
        <f t="shared" si="0"/>
        <v>0</v>
      </c>
      <c r="N7" s="24"/>
      <c r="O7" s="24"/>
      <c r="P7" s="24"/>
      <c r="Q7" s="24"/>
      <c r="R7" s="24"/>
      <c r="S7" s="29"/>
      <c r="T7" s="29"/>
      <c r="U7" s="10"/>
    </row>
    <row r="8" spans="1:22" ht="15.75" customHeight="1" x14ac:dyDescent="0.25">
      <c r="A8" s="3" t="s">
        <v>5</v>
      </c>
      <c r="B8" s="19">
        <v>4073</v>
      </c>
      <c r="C8" s="26">
        <f t="shared" si="10"/>
        <v>1.677325832794541E-2</v>
      </c>
      <c r="D8" s="27">
        <f t="shared" si="1"/>
        <v>0</v>
      </c>
      <c r="E8" s="27">
        <f t="shared" si="2"/>
        <v>0</v>
      </c>
      <c r="F8" s="27">
        <f t="shared" si="3"/>
        <v>1.3250874079076873</v>
      </c>
      <c r="G8" s="27">
        <f t="shared" si="4"/>
        <v>2.0967897550273555</v>
      </c>
      <c r="H8" s="27">
        <f t="shared" si="5"/>
        <v>0.49503778632746998</v>
      </c>
      <c r="I8" s="27">
        <f t="shared" si="6"/>
        <v>14.32436261206538</v>
      </c>
      <c r="J8" s="27">
        <f t="shared" si="7"/>
        <v>0</v>
      </c>
      <c r="K8" s="27">
        <f t="shared" si="8"/>
        <v>0</v>
      </c>
      <c r="L8" s="28">
        <f t="shared" si="9"/>
        <v>60.618555597194714</v>
      </c>
      <c r="M8" s="52">
        <f t="shared" si="0"/>
        <v>78.900000000000006</v>
      </c>
      <c r="N8" s="24"/>
      <c r="O8" s="24"/>
      <c r="P8" s="24"/>
      <c r="Q8" s="24"/>
      <c r="R8" s="24"/>
      <c r="S8" s="29"/>
      <c r="T8" s="29"/>
      <c r="U8" s="10"/>
    </row>
    <row r="9" spans="1:22" ht="15.75" customHeight="1" x14ac:dyDescent="0.25">
      <c r="A9" s="3" t="s">
        <v>6</v>
      </c>
      <c r="B9" s="19">
        <v>1630</v>
      </c>
      <c r="C9" s="26">
        <f t="shared" si="10"/>
        <v>6.7125978577341067E-3</v>
      </c>
      <c r="D9" s="27">
        <f t="shared" si="1"/>
        <v>0</v>
      </c>
      <c r="E9" s="27">
        <f t="shared" si="2"/>
        <v>0</v>
      </c>
      <c r="F9" s="27">
        <f t="shared" si="3"/>
        <v>0.53029523076099438</v>
      </c>
      <c r="G9" s="27">
        <f t="shared" si="4"/>
        <v>0.83912774384841371</v>
      </c>
      <c r="H9" s="27">
        <f t="shared" si="5"/>
        <v>0.19811234758501745</v>
      </c>
      <c r="I9" s="27">
        <f t="shared" si="6"/>
        <v>5.7325585705049269</v>
      </c>
      <c r="J9" s="27">
        <f t="shared" si="7"/>
        <v>0</v>
      </c>
      <c r="K9" s="27">
        <f t="shared" si="8"/>
        <v>0</v>
      </c>
      <c r="L9" s="28">
        <f t="shared" si="9"/>
        <v>24.259328657851061</v>
      </c>
      <c r="M9" s="52">
        <f t="shared" si="0"/>
        <v>31.6</v>
      </c>
      <c r="N9" s="24"/>
      <c r="O9" s="24"/>
      <c r="P9" s="24"/>
      <c r="Q9" s="24"/>
      <c r="R9" s="24"/>
      <c r="S9" s="29"/>
      <c r="T9" s="29"/>
      <c r="U9" s="10"/>
    </row>
    <row r="10" spans="1:22" ht="15.75" customHeight="1" x14ac:dyDescent="0.25">
      <c r="A10" s="3" t="s">
        <v>7</v>
      </c>
      <c r="B10" s="19">
        <v>0</v>
      </c>
      <c r="C10" s="26">
        <f t="shared" si="10"/>
        <v>0</v>
      </c>
      <c r="D10" s="27">
        <f t="shared" si="1"/>
        <v>0</v>
      </c>
      <c r="E10" s="27">
        <f t="shared" si="2"/>
        <v>0</v>
      </c>
      <c r="F10" s="27">
        <f t="shared" si="3"/>
        <v>0</v>
      </c>
      <c r="G10" s="27">
        <f t="shared" si="4"/>
        <v>0</v>
      </c>
      <c r="H10" s="27">
        <f t="shared" si="5"/>
        <v>0</v>
      </c>
      <c r="I10" s="27">
        <f t="shared" si="6"/>
        <v>0</v>
      </c>
      <c r="J10" s="27">
        <f t="shared" si="7"/>
        <v>0</v>
      </c>
      <c r="K10" s="27">
        <f t="shared" si="8"/>
        <v>0</v>
      </c>
      <c r="L10" s="28">
        <f t="shared" si="9"/>
        <v>0</v>
      </c>
      <c r="M10" s="52">
        <f t="shared" si="0"/>
        <v>0</v>
      </c>
      <c r="N10" s="24"/>
      <c r="O10" s="24"/>
      <c r="P10" s="24"/>
      <c r="Q10" s="24"/>
      <c r="R10" s="24"/>
      <c r="S10" s="29"/>
      <c r="T10" s="29"/>
      <c r="U10" s="10"/>
    </row>
    <row r="11" spans="1:22" x14ac:dyDescent="0.25">
      <c r="A11" s="3" t="s">
        <v>8</v>
      </c>
      <c r="B11" s="19">
        <v>2817</v>
      </c>
      <c r="C11" s="26">
        <f t="shared" si="10"/>
        <v>1.1600851635114711E-2</v>
      </c>
      <c r="D11" s="27">
        <f t="shared" si="1"/>
        <v>0</v>
      </c>
      <c r="E11" s="27">
        <f t="shared" si="2"/>
        <v>0</v>
      </c>
      <c r="F11" s="27">
        <f t="shared" si="3"/>
        <v>0.91646727917406223</v>
      </c>
      <c r="G11" s="27">
        <f t="shared" si="4"/>
        <v>1.4501980701969213</v>
      </c>
      <c r="H11" s="27">
        <f t="shared" si="5"/>
        <v>0.34238189150122339</v>
      </c>
      <c r="I11" s="27">
        <f t="shared" si="6"/>
        <v>9.907127296387964</v>
      </c>
      <c r="J11" s="27">
        <f t="shared" si="7"/>
        <v>0</v>
      </c>
      <c r="K11" s="27">
        <f t="shared" si="8"/>
        <v>0</v>
      </c>
      <c r="L11" s="28">
        <f t="shared" si="9"/>
        <v>41.925477809304567</v>
      </c>
      <c r="M11" s="52">
        <f t="shared" si="0"/>
        <v>54.5</v>
      </c>
      <c r="N11" s="24"/>
      <c r="O11" s="24"/>
      <c r="P11" s="24"/>
      <c r="Q11" s="24"/>
      <c r="R11" s="24"/>
      <c r="S11" s="29"/>
      <c r="T11" s="29"/>
      <c r="U11" s="10"/>
    </row>
    <row r="12" spans="1:22" s="12" customFormat="1" ht="15.75" customHeight="1" x14ac:dyDescent="0.25">
      <c r="A12" s="3" t="s">
        <v>17</v>
      </c>
      <c r="B12" s="30">
        <v>30559</v>
      </c>
      <c r="C12" s="26">
        <f t="shared" si="10"/>
        <v>0.12584679627883225</v>
      </c>
      <c r="D12" s="31">
        <f t="shared" si="1"/>
        <v>0</v>
      </c>
      <c r="E12" s="31">
        <f t="shared" si="2"/>
        <v>0</v>
      </c>
      <c r="F12" s="27">
        <f t="shared" si="3"/>
        <v>9.9418969060277469</v>
      </c>
      <c r="G12" s="27">
        <f t="shared" si="4"/>
        <v>15.731843389118819</v>
      </c>
      <c r="H12" s="27">
        <f t="shared" si="5"/>
        <v>3.7141811226076977</v>
      </c>
      <c r="I12" s="27">
        <f t="shared" si="6"/>
        <v>107.47316402212273</v>
      </c>
      <c r="J12" s="27">
        <f t="shared" si="7"/>
        <v>0</v>
      </c>
      <c r="K12" s="27">
        <f t="shared" si="8"/>
        <v>0</v>
      </c>
      <c r="L12" s="28">
        <f t="shared" si="9"/>
        <v>454.81032175169975</v>
      </c>
      <c r="M12" s="52">
        <f t="shared" si="0"/>
        <v>591.70000000000005</v>
      </c>
      <c r="N12" s="33"/>
      <c r="O12" s="33"/>
      <c r="P12" s="33"/>
      <c r="Q12" s="33"/>
      <c r="R12" s="33"/>
      <c r="S12" s="29"/>
      <c r="T12" s="29"/>
      <c r="U12" s="11"/>
    </row>
    <row r="13" spans="1:22" ht="15.75" customHeight="1" x14ac:dyDescent="0.25">
      <c r="A13" s="3" t="s">
        <v>9</v>
      </c>
      <c r="B13" s="19">
        <v>3076</v>
      </c>
      <c r="C13" s="26">
        <f t="shared" si="10"/>
        <v>1.2667454607601296E-2</v>
      </c>
      <c r="D13" s="27">
        <f t="shared" si="1"/>
        <v>0</v>
      </c>
      <c r="E13" s="27">
        <f t="shared" si="2"/>
        <v>0</v>
      </c>
      <c r="F13" s="27">
        <f t="shared" si="3"/>
        <v>1.0007289140005025</v>
      </c>
      <c r="G13" s="27">
        <f t="shared" si="4"/>
        <v>1.5835318650783563</v>
      </c>
      <c r="H13" s="27">
        <f t="shared" si="5"/>
        <v>0.3738610927432599</v>
      </c>
      <c r="I13" s="27">
        <f t="shared" si="6"/>
        <v>10.818006234891506</v>
      </c>
      <c r="J13" s="27">
        <f t="shared" si="7"/>
        <v>0</v>
      </c>
      <c r="K13" s="27">
        <f t="shared" si="8"/>
        <v>0</v>
      </c>
      <c r="L13" s="28">
        <f t="shared" si="9"/>
        <v>45.780180951871081</v>
      </c>
      <c r="M13" s="52">
        <f t="shared" si="0"/>
        <v>59.6</v>
      </c>
      <c r="N13" s="24"/>
      <c r="O13" s="24"/>
      <c r="P13" s="24"/>
      <c r="Q13" s="24"/>
      <c r="R13" s="24"/>
      <c r="S13" s="29"/>
      <c r="T13" s="29"/>
      <c r="U13" s="10"/>
    </row>
    <row r="14" spans="1:22" ht="15.75" customHeight="1" x14ac:dyDescent="0.25">
      <c r="A14" s="3" t="s">
        <v>10</v>
      </c>
      <c r="B14" s="19">
        <v>666</v>
      </c>
      <c r="C14" s="26">
        <f t="shared" si="10"/>
        <v>2.7426933578226474E-3</v>
      </c>
      <c r="D14" s="27">
        <f t="shared" si="1"/>
        <v>0</v>
      </c>
      <c r="E14" s="27">
        <f t="shared" si="2"/>
        <v>0</v>
      </c>
      <c r="F14" s="27">
        <f t="shared" si="3"/>
        <v>0.21667277526798914</v>
      </c>
      <c r="G14" s="27">
        <f t="shared" si="4"/>
        <v>0.34285832969511876</v>
      </c>
      <c r="H14" s="27">
        <f t="shared" si="5"/>
        <v>8.0946517479522459E-2</v>
      </c>
      <c r="I14" s="27">
        <f t="shared" si="6"/>
        <v>2.3422601275805408</v>
      </c>
      <c r="J14" s="27">
        <f t="shared" si="7"/>
        <v>0</v>
      </c>
      <c r="K14" s="27">
        <f t="shared" si="8"/>
        <v>0</v>
      </c>
      <c r="L14" s="28">
        <f t="shared" si="9"/>
        <v>9.9120937951710477</v>
      </c>
      <c r="M14" s="52">
        <f t="shared" si="0"/>
        <v>12.9</v>
      </c>
      <c r="N14" s="34"/>
      <c r="O14" s="34"/>
      <c r="P14" s="34"/>
      <c r="Q14" s="34"/>
      <c r="R14" s="34"/>
      <c r="S14" s="29"/>
      <c r="T14" s="29"/>
      <c r="U14" s="10"/>
    </row>
    <row r="15" spans="1:22" ht="15.75" customHeight="1" x14ac:dyDescent="0.25">
      <c r="A15" s="3" t="s">
        <v>11</v>
      </c>
      <c r="B15" s="19">
        <v>109162</v>
      </c>
      <c r="C15" s="26">
        <f t="shared" si="10"/>
        <v>0.44954638487482856</v>
      </c>
      <c r="D15" s="27">
        <f t="shared" si="1"/>
        <v>0</v>
      </c>
      <c r="E15" s="27">
        <f t="shared" si="2"/>
        <v>0</v>
      </c>
      <c r="F15" s="27">
        <f t="shared" si="3"/>
        <v>35.514164405111458</v>
      </c>
      <c r="G15" s="27">
        <f t="shared" si="4"/>
        <v>56.196848327595426</v>
      </c>
      <c r="H15" s="27">
        <f t="shared" si="5"/>
        <v>13.267693304954401</v>
      </c>
      <c r="I15" s="27">
        <f t="shared" si="6"/>
        <v>383.91261268310359</v>
      </c>
      <c r="J15" s="27">
        <f t="shared" si="7"/>
        <v>0</v>
      </c>
      <c r="K15" s="27">
        <f t="shared" si="8"/>
        <v>0</v>
      </c>
      <c r="L15" s="28">
        <f t="shared" si="9"/>
        <v>1624.6606349376304</v>
      </c>
      <c r="M15" s="52">
        <f t="shared" si="0"/>
        <v>2113.6</v>
      </c>
      <c r="N15" s="24"/>
      <c r="O15" s="24"/>
      <c r="P15" s="24"/>
      <c r="Q15" s="24"/>
      <c r="R15" s="24"/>
      <c r="S15" s="29"/>
      <c r="T15" s="29"/>
      <c r="U15" s="10"/>
    </row>
    <row r="16" spans="1:22" ht="15.75" customHeight="1" x14ac:dyDescent="0.25">
      <c r="A16" s="3" t="s">
        <v>12</v>
      </c>
      <c r="B16" s="19">
        <v>0</v>
      </c>
      <c r="C16" s="26">
        <f t="shared" si="10"/>
        <v>0</v>
      </c>
      <c r="D16" s="27">
        <f t="shared" si="1"/>
        <v>0</v>
      </c>
      <c r="E16" s="27">
        <f t="shared" si="2"/>
        <v>0</v>
      </c>
      <c r="F16" s="27">
        <f t="shared" si="3"/>
        <v>0</v>
      </c>
      <c r="G16" s="27">
        <f t="shared" si="4"/>
        <v>0</v>
      </c>
      <c r="H16" s="27">
        <f t="shared" si="5"/>
        <v>0</v>
      </c>
      <c r="I16" s="27">
        <f t="shared" si="6"/>
        <v>0</v>
      </c>
      <c r="J16" s="27">
        <f t="shared" si="7"/>
        <v>0</v>
      </c>
      <c r="K16" s="27">
        <f t="shared" si="8"/>
        <v>0</v>
      </c>
      <c r="L16" s="28">
        <f t="shared" si="9"/>
        <v>0</v>
      </c>
      <c r="M16" s="52">
        <f t="shared" si="0"/>
        <v>0</v>
      </c>
      <c r="N16" s="35"/>
      <c r="O16" s="35"/>
      <c r="P16" s="35"/>
      <c r="Q16" s="29"/>
      <c r="R16" s="29"/>
      <c r="S16" s="29"/>
      <c r="T16" s="29"/>
      <c r="U16" s="29"/>
      <c r="V16" s="29"/>
    </row>
    <row r="17" spans="1:22" ht="15.75" customHeight="1" x14ac:dyDescent="0.25">
      <c r="A17" s="3" t="s">
        <v>13</v>
      </c>
      <c r="B17" s="19">
        <v>0</v>
      </c>
      <c r="C17" s="26">
        <f t="shared" si="10"/>
        <v>0</v>
      </c>
      <c r="D17" s="27">
        <f t="shared" si="1"/>
        <v>0</v>
      </c>
      <c r="E17" s="27">
        <f t="shared" si="2"/>
        <v>0</v>
      </c>
      <c r="F17" s="27">
        <f t="shared" si="3"/>
        <v>0</v>
      </c>
      <c r="G17" s="27">
        <f t="shared" si="4"/>
        <v>0</v>
      </c>
      <c r="H17" s="27">
        <f t="shared" si="5"/>
        <v>0</v>
      </c>
      <c r="I17" s="27">
        <f t="shared" si="6"/>
        <v>0</v>
      </c>
      <c r="J17" s="27">
        <f t="shared" si="7"/>
        <v>0</v>
      </c>
      <c r="K17" s="27">
        <f t="shared" si="8"/>
        <v>0</v>
      </c>
      <c r="L17" s="28">
        <f t="shared" si="9"/>
        <v>0</v>
      </c>
      <c r="M17" s="52">
        <f t="shared" si="0"/>
        <v>0</v>
      </c>
      <c r="N17" s="24"/>
      <c r="O17" s="24"/>
      <c r="P17" s="24"/>
      <c r="Q17" s="29"/>
      <c r="R17" s="29"/>
      <c r="S17" s="29"/>
      <c r="T17" s="29"/>
      <c r="U17" s="29"/>
      <c r="V17" s="29"/>
    </row>
    <row r="18" spans="1:22" ht="15.75" customHeight="1" x14ac:dyDescent="0.25">
      <c r="A18" s="3" t="s">
        <v>14</v>
      </c>
      <c r="B18" s="19">
        <v>0</v>
      </c>
      <c r="C18" s="26">
        <f t="shared" si="10"/>
        <v>0</v>
      </c>
      <c r="D18" s="27">
        <f t="shared" si="1"/>
        <v>0</v>
      </c>
      <c r="E18" s="27">
        <f t="shared" si="2"/>
        <v>0</v>
      </c>
      <c r="F18" s="27">
        <f t="shared" si="3"/>
        <v>0</v>
      </c>
      <c r="G18" s="27">
        <f t="shared" si="4"/>
        <v>0</v>
      </c>
      <c r="H18" s="27">
        <f t="shared" si="5"/>
        <v>0</v>
      </c>
      <c r="I18" s="27">
        <f t="shared" si="6"/>
        <v>0</v>
      </c>
      <c r="J18" s="27">
        <f t="shared" si="7"/>
        <v>0</v>
      </c>
      <c r="K18" s="27">
        <f t="shared" si="8"/>
        <v>0</v>
      </c>
      <c r="L18" s="28">
        <f t="shared" si="9"/>
        <v>0</v>
      </c>
      <c r="M18" s="52">
        <f t="shared" si="0"/>
        <v>0</v>
      </c>
      <c r="N18" s="24"/>
      <c r="O18" s="24"/>
      <c r="P18" s="24"/>
      <c r="Q18" s="29"/>
      <c r="R18" s="29"/>
      <c r="S18" s="29"/>
      <c r="T18" s="29"/>
      <c r="U18" s="29"/>
      <c r="V18" s="29"/>
    </row>
    <row r="19" spans="1:22" ht="15.75" customHeight="1" x14ac:dyDescent="0.25">
      <c r="A19" s="3" t="s">
        <v>15</v>
      </c>
      <c r="B19" s="19">
        <v>0</v>
      </c>
      <c r="C19" s="26">
        <f t="shared" si="10"/>
        <v>0</v>
      </c>
      <c r="D19" s="27">
        <f t="shared" si="1"/>
        <v>0</v>
      </c>
      <c r="E19" s="27">
        <f t="shared" si="2"/>
        <v>0</v>
      </c>
      <c r="F19" s="27">
        <f t="shared" si="3"/>
        <v>0</v>
      </c>
      <c r="G19" s="27">
        <f t="shared" si="4"/>
        <v>0</v>
      </c>
      <c r="H19" s="27">
        <f t="shared" si="5"/>
        <v>0</v>
      </c>
      <c r="I19" s="27">
        <f t="shared" si="6"/>
        <v>0</v>
      </c>
      <c r="J19" s="27">
        <f t="shared" si="7"/>
        <v>0</v>
      </c>
      <c r="K19" s="27">
        <f t="shared" si="8"/>
        <v>0</v>
      </c>
      <c r="L19" s="28">
        <f t="shared" si="9"/>
        <v>0</v>
      </c>
      <c r="M19" s="52">
        <f t="shared" si="0"/>
        <v>0</v>
      </c>
      <c r="N19" s="24"/>
      <c r="O19" s="24"/>
      <c r="P19" s="24"/>
      <c r="Q19" s="29"/>
      <c r="R19" s="29"/>
      <c r="S19" s="29"/>
      <c r="T19" s="29"/>
      <c r="U19" s="29"/>
      <c r="V19" s="29"/>
    </row>
    <row r="20" spans="1:22" ht="15.75" customHeight="1" x14ac:dyDescent="0.25">
      <c r="A20" s="3" t="s">
        <v>16</v>
      </c>
      <c r="B20" s="19">
        <v>20640</v>
      </c>
      <c r="C20" s="26">
        <f t="shared" si="10"/>
        <v>8.4998785143332492E-2</v>
      </c>
      <c r="D20" s="27">
        <f t="shared" si="1"/>
        <v>0</v>
      </c>
      <c r="E20" s="27">
        <f t="shared" si="2"/>
        <v>0</v>
      </c>
      <c r="F20" s="27">
        <f t="shared" si="3"/>
        <v>6.7149040263232669</v>
      </c>
      <c r="G20" s="27">
        <f t="shared" si="4"/>
        <v>10.625519406767644</v>
      </c>
      <c r="H20" s="27">
        <f t="shared" si="5"/>
        <v>2.5086127939599754</v>
      </c>
      <c r="I20" s="27">
        <f t="shared" si="6"/>
        <v>72.588962512405942</v>
      </c>
      <c r="J20" s="27">
        <f t="shared" si="7"/>
        <v>0</v>
      </c>
      <c r="K20" s="27">
        <f t="shared" si="8"/>
        <v>0</v>
      </c>
      <c r="L20" s="28">
        <f t="shared" si="9"/>
        <v>307.18560950800361</v>
      </c>
      <c r="M20" s="52">
        <f t="shared" si="0"/>
        <v>399.6</v>
      </c>
      <c r="N20" s="24"/>
      <c r="O20" s="24"/>
      <c r="P20" s="24"/>
      <c r="Q20" s="29"/>
      <c r="R20" s="29"/>
      <c r="S20" s="29"/>
      <c r="T20" s="29"/>
      <c r="U20" s="29"/>
      <c r="V20" s="29"/>
    </row>
    <row r="21" spans="1:22" x14ac:dyDescent="0.25">
      <c r="A21" s="3" t="s">
        <v>19</v>
      </c>
      <c r="B21" s="36"/>
      <c r="C21" s="37">
        <f>SUM(C5:C20)</f>
        <v>0.71088882208321147</v>
      </c>
      <c r="D21" s="39"/>
      <c r="E21" s="36"/>
      <c r="F21" s="44"/>
      <c r="G21" s="44"/>
      <c r="H21" s="44"/>
      <c r="I21" s="10"/>
      <c r="J21" s="10"/>
      <c r="K21" s="10"/>
      <c r="L21" s="40"/>
      <c r="M21" s="10"/>
      <c r="N21" s="10"/>
      <c r="O21" s="10"/>
      <c r="P21" s="10"/>
      <c r="Q21" s="10"/>
      <c r="R21" s="10"/>
      <c r="S21" s="10"/>
      <c r="T21" s="10"/>
      <c r="U21" s="10"/>
    </row>
    <row r="22" spans="1:22" ht="14.4" thickBot="1" x14ac:dyDescent="0.3">
      <c r="A22" s="4" t="s">
        <v>21</v>
      </c>
      <c r="B22" s="41"/>
      <c r="C22" s="41"/>
      <c r="D22" s="42">
        <f>SUM(D4:D20)</f>
        <v>0</v>
      </c>
      <c r="E22" s="42">
        <f>SUM(E4:E21)</f>
        <v>0</v>
      </c>
      <c r="F22" s="42">
        <f t="shared" ref="F22:H22" si="11">SUM(F4:F21)</f>
        <v>79</v>
      </c>
      <c r="G22" s="42">
        <f t="shared" si="11"/>
        <v>190.99999999999997</v>
      </c>
      <c r="H22" s="42">
        <f t="shared" si="11"/>
        <v>90.999999999999986</v>
      </c>
      <c r="I22" s="42">
        <f>SUM(I4:I21)</f>
        <v>853.99999999999989</v>
      </c>
      <c r="J22" s="42">
        <f t="shared" ref="J22:L22" si="12">SUM(J4:J21)</f>
        <v>0</v>
      </c>
      <c r="K22" s="42">
        <f t="shared" si="12"/>
        <v>0</v>
      </c>
      <c r="L22" s="43">
        <f t="shared" si="12"/>
        <v>3614</v>
      </c>
      <c r="M22" s="55">
        <f>SUM(M4:M21)</f>
        <v>4829.1000000000004</v>
      </c>
      <c r="N22" s="10"/>
      <c r="O22" s="10"/>
      <c r="P22" s="10"/>
      <c r="Q22" s="10"/>
      <c r="R22" s="10"/>
      <c r="S22" s="10"/>
      <c r="T22" s="10"/>
      <c r="U22" s="10"/>
    </row>
    <row r="23" spans="1:22" x14ac:dyDescent="0.25">
      <c r="A23" s="10"/>
      <c r="B23" s="44"/>
      <c r="C23" s="45"/>
      <c r="D23" s="10"/>
      <c r="E23" s="44"/>
      <c r="F23" s="44"/>
      <c r="G23" s="44"/>
      <c r="H23" s="44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2" x14ac:dyDescent="0.25">
      <c r="A24" s="10"/>
      <c r="B24" s="44"/>
      <c r="C24" s="45"/>
      <c r="D24" s="10"/>
      <c r="E24" s="44"/>
      <c r="F24" s="44"/>
      <c r="G24" s="44"/>
      <c r="H24" s="44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2" x14ac:dyDescent="0.25">
      <c r="A25" s="10"/>
      <c r="B25" s="44"/>
      <c r="C25" s="45"/>
      <c r="D25" s="10"/>
      <c r="E25" s="44"/>
      <c r="F25" s="44"/>
      <c r="G25" s="44"/>
      <c r="H25" s="44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2" ht="15.75" customHeight="1" x14ac:dyDescent="0.25">
      <c r="A26" s="96" t="s">
        <v>25</v>
      </c>
      <c r="B26" s="96"/>
      <c r="C26" s="96"/>
      <c r="D26" s="46">
        <v>0</v>
      </c>
      <c r="E26" s="46">
        <v>10000</v>
      </c>
      <c r="F26" s="46">
        <v>0</v>
      </c>
      <c r="G26" s="46">
        <v>20000</v>
      </c>
      <c r="H26" s="46">
        <v>20000</v>
      </c>
      <c r="I26" s="46">
        <v>0</v>
      </c>
      <c r="J26" s="46">
        <v>500000</v>
      </c>
      <c r="K26" s="46">
        <v>0</v>
      </c>
      <c r="L26" s="46">
        <v>0</v>
      </c>
      <c r="M26" s="10"/>
      <c r="N26" s="10"/>
      <c r="O26" s="10"/>
      <c r="P26" s="10"/>
      <c r="Q26" s="10"/>
      <c r="R26" s="10"/>
      <c r="S26" s="10"/>
      <c r="T26" s="10"/>
      <c r="U26" s="10"/>
    </row>
    <row r="27" spans="1:22" ht="15.75" customHeight="1" x14ac:dyDescent="0.25">
      <c r="A27" s="94" t="s">
        <v>24</v>
      </c>
      <c r="B27" s="94"/>
      <c r="C27" s="94"/>
      <c r="D27" s="47">
        <v>1391332</v>
      </c>
      <c r="E27" s="47">
        <v>92000</v>
      </c>
      <c r="F27" s="47">
        <v>38145</v>
      </c>
      <c r="G27" s="47">
        <v>81300</v>
      </c>
      <c r="H27" s="47">
        <v>31800</v>
      </c>
      <c r="I27" s="47">
        <v>0</v>
      </c>
      <c r="J27" s="47">
        <f>16684000-J26</f>
        <v>16184000</v>
      </c>
      <c r="K27" s="47">
        <v>8016000</v>
      </c>
      <c r="L27" s="47">
        <v>900000</v>
      </c>
    </row>
    <row r="28" spans="1:22" ht="15.75" customHeight="1" x14ac:dyDescent="0.25">
      <c r="A28" s="94" t="s">
        <v>65</v>
      </c>
      <c r="B28" s="94"/>
      <c r="C28" s="94"/>
      <c r="D28" s="47">
        <f t="shared" ref="D28:L28" si="13">D27+D26</f>
        <v>1391332</v>
      </c>
      <c r="E28" s="47">
        <f t="shared" si="13"/>
        <v>102000</v>
      </c>
      <c r="F28" s="47">
        <f t="shared" ref="F28:G28" si="14">F27+F26</f>
        <v>38145</v>
      </c>
      <c r="G28" s="47">
        <f t="shared" si="14"/>
        <v>101300</v>
      </c>
      <c r="H28" s="47">
        <f t="shared" ref="H28" si="15">H27+H26</f>
        <v>51800</v>
      </c>
      <c r="I28" s="47">
        <f>ROUND(1725000*0.424,)</f>
        <v>731400</v>
      </c>
      <c r="J28" s="47">
        <f t="shared" si="13"/>
        <v>16684000</v>
      </c>
      <c r="K28" s="47">
        <f t="shared" si="13"/>
        <v>8016000</v>
      </c>
      <c r="L28" s="47">
        <f t="shared" si="13"/>
        <v>900000</v>
      </c>
    </row>
    <row r="29" spans="1:22" ht="15.75" customHeight="1" x14ac:dyDescent="0.25">
      <c r="A29" s="94" t="s">
        <v>36</v>
      </c>
      <c r="B29" s="94"/>
      <c r="C29" s="94"/>
      <c r="D29" s="47">
        <v>1391316</v>
      </c>
      <c r="E29" s="47">
        <v>101854</v>
      </c>
      <c r="F29" s="47">
        <v>38145</v>
      </c>
      <c r="G29" s="47">
        <v>66300</v>
      </c>
      <c r="H29" s="47">
        <v>16800</v>
      </c>
      <c r="I29" s="47">
        <f>ROUND(1725000*0.424,)</f>
        <v>731400</v>
      </c>
      <c r="J29" s="47">
        <v>16684000</v>
      </c>
      <c r="K29" s="47">
        <v>8016000</v>
      </c>
      <c r="L29" s="47">
        <v>900000</v>
      </c>
    </row>
    <row r="30" spans="1:22" ht="15.75" customHeight="1" x14ac:dyDescent="0.25">
      <c r="A30" s="94" t="s">
        <v>68</v>
      </c>
      <c r="B30" s="94"/>
      <c r="C30" s="94"/>
      <c r="D30" s="47">
        <f t="shared" ref="D30:L30" si="16">D28-D29</f>
        <v>16</v>
      </c>
      <c r="E30" s="47">
        <f t="shared" si="16"/>
        <v>146</v>
      </c>
      <c r="F30" s="47">
        <f t="shared" ref="F30:G30" si="17">F28-F29</f>
        <v>0</v>
      </c>
      <c r="G30" s="47">
        <f t="shared" si="17"/>
        <v>35000</v>
      </c>
      <c r="H30" s="47">
        <f t="shared" ref="H30" si="18">H28-H29</f>
        <v>35000</v>
      </c>
      <c r="I30" s="47">
        <f t="shared" si="16"/>
        <v>0</v>
      </c>
      <c r="J30" s="47">
        <f t="shared" si="16"/>
        <v>0</v>
      </c>
      <c r="K30" s="47">
        <f t="shared" si="16"/>
        <v>0</v>
      </c>
      <c r="L30" s="47">
        <f t="shared" si="16"/>
        <v>0</v>
      </c>
    </row>
    <row r="31" spans="1:22" ht="15.75" customHeight="1" x14ac:dyDescent="0.25">
      <c r="A31" s="94" t="s">
        <v>70</v>
      </c>
      <c r="B31" s="94"/>
      <c r="C31" s="94"/>
      <c r="D31" s="48">
        <f t="shared" ref="D31:L31" si="19">D30/D28</f>
        <v>1.1499771442042589E-5</v>
      </c>
      <c r="E31" s="48">
        <f t="shared" si="19"/>
        <v>1.4313725490196078E-3</v>
      </c>
      <c r="F31" s="48">
        <f t="shared" ref="F31:G31" si="20">F30/F28</f>
        <v>0</v>
      </c>
      <c r="G31" s="48">
        <f t="shared" si="20"/>
        <v>0.34550839091806518</v>
      </c>
      <c r="H31" s="48">
        <f t="shared" ref="H31" si="21">H30/H28</f>
        <v>0.67567567567567566</v>
      </c>
      <c r="I31" s="48">
        <f t="shared" si="19"/>
        <v>0</v>
      </c>
      <c r="J31" s="48">
        <f t="shared" si="19"/>
        <v>0</v>
      </c>
      <c r="K31" s="48">
        <f t="shared" si="19"/>
        <v>0</v>
      </c>
      <c r="L31" s="48">
        <f t="shared" si="19"/>
        <v>0</v>
      </c>
    </row>
    <row r="32" spans="1:22" s="60" customFormat="1" ht="15.75" customHeight="1" x14ac:dyDescent="0.25">
      <c r="A32" s="94" t="s">
        <v>20</v>
      </c>
      <c r="B32" s="94"/>
      <c r="C32" s="94"/>
      <c r="D32" s="59">
        <v>0</v>
      </c>
      <c r="E32" s="59">
        <v>0</v>
      </c>
      <c r="F32" s="59">
        <v>79</v>
      </c>
      <c r="G32" s="59">
        <v>191</v>
      </c>
      <c r="H32" s="59">
        <v>91</v>
      </c>
      <c r="I32" s="59">
        <v>854</v>
      </c>
      <c r="J32" s="59">
        <v>0</v>
      </c>
      <c r="K32" s="59">
        <v>0</v>
      </c>
      <c r="L32" s="59">
        <v>3614</v>
      </c>
    </row>
    <row r="33" spans="1:12" ht="15.75" customHeight="1" x14ac:dyDescent="0.25">
      <c r="A33" s="94" t="s">
        <v>69</v>
      </c>
      <c r="B33" s="94"/>
      <c r="C33" s="94"/>
      <c r="D33" s="50">
        <f t="shared" ref="D33" si="22">D32*D31</f>
        <v>0</v>
      </c>
      <c r="E33" s="50">
        <f>E32*E31</f>
        <v>0</v>
      </c>
      <c r="F33" s="50">
        <f>F32*F31</f>
        <v>0</v>
      </c>
      <c r="G33" s="50">
        <f>G32*G31</f>
        <v>65.992102665350444</v>
      </c>
      <c r="H33" s="50">
        <f>H32*H31</f>
        <v>61.486486486486484</v>
      </c>
      <c r="I33" s="50">
        <f t="shared" ref="I33:L33" si="23">I32*I31</f>
        <v>0</v>
      </c>
      <c r="J33" s="50">
        <f t="shared" si="23"/>
        <v>0</v>
      </c>
      <c r="K33" s="50">
        <f t="shared" si="23"/>
        <v>0</v>
      </c>
      <c r="L33" s="50">
        <f t="shared" si="23"/>
        <v>0</v>
      </c>
    </row>
    <row r="35" spans="1:12" x14ac:dyDescent="0.25">
      <c r="A35" s="95"/>
      <c r="B35" s="95"/>
      <c r="C35" s="95"/>
      <c r="D35" s="51"/>
      <c r="E35" s="51"/>
      <c r="F35" s="51"/>
      <c r="G35" s="51"/>
      <c r="H35" s="51"/>
      <c r="I35" s="51"/>
      <c r="J35" s="51"/>
      <c r="K35" s="51"/>
      <c r="L35" s="51"/>
    </row>
  </sheetData>
  <mergeCells count="9">
    <mergeCell ref="A32:C32"/>
    <mergeCell ref="A33:C33"/>
    <mergeCell ref="A35:C35"/>
    <mergeCell ref="A26:C26"/>
    <mergeCell ref="A27:C27"/>
    <mergeCell ref="A28:C28"/>
    <mergeCell ref="A29:C29"/>
    <mergeCell ref="A30:C30"/>
    <mergeCell ref="A31:C31"/>
  </mergeCells>
  <pageMargins left="0.7" right="0.7" top="0.75" bottom="0.75" header="0.3" footer="0.3"/>
  <pageSetup scale="2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34"/>
  <sheetViews>
    <sheetView zoomScaleNormal="100" zoomScaleSheetLayoutView="100" workbookViewId="0">
      <selection activeCell="D33" sqref="D33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5.88671875" style="13" customWidth="1"/>
    <col min="5" max="5" width="9.33203125" style="2" bestFit="1" customWidth="1"/>
    <col min="6" max="16384" width="9.109375" style="2"/>
  </cols>
  <sheetData>
    <row r="1" spans="1:14" s="9" customFormat="1" ht="27.6" x14ac:dyDescent="0.25">
      <c r="A1" s="14" t="s">
        <v>0</v>
      </c>
      <c r="B1" s="15" t="s">
        <v>79</v>
      </c>
      <c r="C1" s="16" t="s">
        <v>73</v>
      </c>
      <c r="D1" s="79" t="s">
        <v>89</v>
      </c>
      <c r="E1" s="8" t="s">
        <v>30</v>
      </c>
      <c r="F1" s="8"/>
      <c r="G1" s="8"/>
      <c r="H1" s="8"/>
      <c r="I1" s="8"/>
      <c r="J1" s="8"/>
      <c r="K1" s="8"/>
      <c r="L1" s="8"/>
      <c r="M1" s="8"/>
    </row>
    <row r="2" spans="1:14" ht="15.75" customHeight="1" x14ac:dyDescent="0.25">
      <c r="A2" s="3" t="s">
        <v>1</v>
      </c>
      <c r="B2" s="19">
        <f>SUM(B3:B19)</f>
        <v>242827</v>
      </c>
      <c r="C2" s="20"/>
      <c r="D2" s="23"/>
      <c r="E2" s="24"/>
      <c r="F2" s="24"/>
      <c r="G2" s="24"/>
      <c r="H2" s="24"/>
      <c r="I2" s="24"/>
      <c r="J2" s="24"/>
      <c r="K2" s="25"/>
      <c r="L2" s="25"/>
      <c r="M2" s="10"/>
    </row>
    <row r="3" spans="1:14" ht="15.75" customHeight="1" x14ac:dyDescent="0.25">
      <c r="A3" s="3" t="s">
        <v>18</v>
      </c>
      <c r="B3" s="19">
        <v>70204</v>
      </c>
      <c r="C3" s="26">
        <f t="shared" ref="C3:C19" si="0">(B3/$B$2)</f>
        <v>0.28911117791678848</v>
      </c>
      <c r="D3" s="28">
        <f t="shared" ref="D3:D18" si="1">($D$32-$D$33)*C3</f>
        <v>174.04558169496505</v>
      </c>
      <c r="E3" s="52">
        <f t="shared" ref="E3:E19" si="2">ROUND(SUM(D3:D3),1)</f>
        <v>174</v>
      </c>
      <c r="F3" s="24"/>
      <c r="G3" s="24"/>
      <c r="H3" s="63"/>
      <c r="I3" s="29"/>
      <c r="J3" s="29"/>
      <c r="K3" s="29"/>
      <c r="L3" s="29"/>
      <c r="M3" s="29"/>
      <c r="N3" s="29"/>
    </row>
    <row r="4" spans="1:14" ht="15.75" customHeight="1" x14ac:dyDescent="0.25">
      <c r="A4" s="3" t="s">
        <v>2</v>
      </c>
      <c r="B4" s="19">
        <v>0</v>
      </c>
      <c r="C4" s="26">
        <f t="shared" si="0"/>
        <v>0</v>
      </c>
      <c r="D4" s="28">
        <f t="shared" si="1"/>
        <v>0</v>
      </c>
      <c r="E4" s="52">
        <f t="shared" si="2"/>
        <v>0</v>
      </c>
      <c r="F4" s="24"/>
      <c r="G4" s="24"/>
      <c r="H4" s="63"/>
      <c r="I4" s="24"/>
      <c r="J4" s="24"/>
      <c r="K4" s="29"/>
      <c r="L4" s="29"/>
      <c r="M4" s="10"/>
    </row>
    <row r="5" spans="1:14" x14ac:dyDescent="0.25">
      <c r="A5" s="3" t="s">
        <v>3</v>
      </c>
      <c r="B5" s="19">
        <v>0</v>
      </c>
      <c r="C5" s="26">
        <f t="shared" si="0"/>
        <v>0</v>
      </c>
      <c r="D5" s="28">
        <f t="shared" si="1"/>
        <v>0</v>
      </c>
      <c r="E5" s="52">
        <f t="shared" si="2"/>
        <v>0</v>
      </c>
      <c r="F5" s="24"/>
      <c r="G5" s="24"/>
      <c r="H5" s="63"/>
      <c r="I5" s="24"/>
      <c r="J5" s="24"/>
      <c r="K5" s="29"/>
      <c r="L5" s="29"/>
      <c r="M5" s="10"/>
    </row>
    <row r="6" spans="1:14" ht="15.75" customHeight="1" x14ac:dyDescent="0.25">
      <c r="A6" s="3" t="s">
        <v>4</v>
      </c>
      <c r="B6" s="19">
        <v>0</v>
      </c>
      <c r="C6" s="26">
        <f t="shared" si="0"/>
        <v>0</v>
      </c>
      <c r="D6" s="28">
        <f t="shared" si="1"/>
        <v>0</v>
      </c>
      <c r="E6" s="52">
        <f t="shared" si="2"/>
        <v>0</v>
      </c>
      <c r="F6" s="24"/>
      <c r="G6" s="24"/>
      <c r="H6" s="63"/>
      <c r="I6" s="24"/>
      <c r="J6" s="24"/>
      <c r="K6" s="29"/>
      <c r="L6" s="29"/>
      <c r="M6" s="10"/>
    </row>
    <row r="7" spans="1:14" ht="15.75" customHeight="1" x14ac:dyDescent="0.25">
      <c r="A7" s="3" t="s">
        <v>5</v>
      </c>
      <c r="B7" s="19">
        <v>4073</v>
      </c>
      <c r="C7" s="26">
        <f t="shared" si="0"/>
        <v>1.677325832794541E-2</v>
      </c>
      <c r="D7" s="28">
        <f t="shared" si="1"/>
        <v>10.097539374445796</v>
      </c>
      <c r="E7" s="52">
        <f t="shared" si="2"/>
        <v>10.1</v>
      </c>
      <c r="F7" s="24"/>
      <c r="G7" s="24"/>
      <c r="H7" s="63"/>
      <c r="I7" s="24"/>
      <c r="J7" s="24"/>
      <c r="K7" s="29"/>
      <c r="L7" s="29"/>
      <c r="M7" s="10"/>
    </row>
    <row r="8" spans="1:14" ht="15.75" customHeight="1" x14ac:dyDescent="0.25">
      <c r="A8" s="3" t="s">
        <v>6</v>
      </c>
      <c r="B8" s="19">
        <v>1630</v>
      </c>
      <c r="C8" s="26">
        <f t="shared" si="0"/>
        <v>6.7125978577341067E-3</v>
      </c>
      <c r="D8" s="28">
        <f t="shared" si="1"/>
        <v>4.0409990622014842</v>
      </c>
      <c r="E8" s="52">
        <f t="shared" si="2"/>
        <v>4</v>
      </c>
      <c r="F8" s="24"/>
      <c r="G8" s="24"/>
      <c r="H8" s="63"/>
      <c r="I8" s="24"/>
      <c r="J8" s="24"/>
      <c r="K8" s="29"/>
      <c r="L8" s="29"/>
      <c r="M8" s="10"/>
    </row>
    <row r="9" spans="1:14" ht="15.75" customHeight="1" x14ac:dyDescent="0.25">
      <c r="A9" s="3" t="s">
        <v>7</v>
      </c>
      <c r="B9" s="19">
        <v>0</v>
      </c>
      <c r="C9" s="26">
        <f t="shared" si="0"/>
        <v>0</v>
      </c>
      <c r="D9" s="28">
        <f t="shared" si="1"/>
        <v>0</v>
      </c>
      <c r="E9" s="52">
        <f t="shared" si="2"/>
        <v>0</v>
      </c>
      <c r="F9" s="24"/>
      <c r="G9" s="24"/>
      <c r="H9" s="63"/>
      <c r="I9" s="24"/>
      <c r="J9" s="24"/>
      <c r="K9" s="29"/>
      <c r="L9" s="29"/>
      <c r="M9" s="10"/>
    </row>
    <row r="10" spans="1:14" x14ac:dyDescent="0.25">
      <c r="A10" s="3" t="s">
        <v>8</v>
      </c>
      <c r="B10" s="19">
        <v>2817</v>
      </c>
      <c r="C10" s="26">
        <f t="shared" si="0"/>
        <v>1.1600851635114711E-2</v>
      </c>
      <c r="D10" s="28">
        <f t="shared" si="1"/>
        <v>6.9837388700745908</v>
      </c>
      <c r="E10" s="52">
        <f t="shared" si="2"/>
        <v>7</v>
      </c>
      <c r="F10" s="24"/>
      <c r="G10" s="24"/>
      <c r="H10" s="63"/>
      <c r="I10" s="24"/>
      <c r="J10" s="24"/>
      <c r="K10" s="29"/>
      <c r="L10" s="29"/>
      <c r="M10" s="10"/>
    </row>
    <row r="11" spans="1:14" s="12" customFormat="1" ht="15.75" customHeight="1" x14ac:dyDescent="0.25">
      <c r="A11" s="3" t="s">
        <v>17</v>
      </c>
      <c r="B11" s="30">
        <v>30559</v>
      </c>
      <c r="C11" s="26">
        <f t="shared" si="0"/>
        <v>0.12584679627883225</v>
      </c>
      <c r="D11" s="28">
        <f t="shared" si="1"/>
        <v>75.760055424426483</v>
      </c>
      <c r="E11" s="52">
        <f t="shared" si="2"/>
        <v>75.8</v>
      </c>
      <c r="F11" s="33"/>
      <c r="G11" s="33"/>
      <c r="H11" s="63"/>
      <c r="I11" s="33"/>
      <c r="J11" s="33"/>
      <c r="K11" s="29"/>
      <c r="L11" s="29"/>
      <c r="M11" s="11"/>
    </row>
    <row r="12" spans="1:14" ht="15.75" customHeight="1" x14ac:dyDescent="0.25">
      <c r="A12" s="3" t="s">
        <v>9</v>
      </c>
      <c r="B12" s="19">
        <v>3076</v>
      </c>
      <c r="C12" s="26">
        <f t="shared" si="0"/>
        <v>1.2667454607601296E-2</v>
      </c>
      <c r="D12" s="28">
        <f t="shared" si="1"/>
        <v>7.6258362670747033</v>
      </c>
      <c r="E12" s="52">
        <f t="shared" si="2"/>
        <v>7.6</v>
      </c>
      <c r="F12" s="24"/>
      <c r="G12" s="24"/>
      <c r="H12" s="63"/>
      <c r="I12" s="24"/>
      <c r="J12" s="24"/>
      <c r="K12" s="29"/>
      <c r="L12" s="29"/>
      <c r="M12" s="10"/>
    </row>
    <row r="13" spans="1:14" ht="15.75" customHeight="1" x14ac:dyDescent="0.25">
      <c r="A13" s="3" t="s">
        <v>10</v>
      </c>
      <c r="B13" s="19">
        <v>666</v>
      </c>
      <c r="C13" s="26">
        <f t="shared" si="0"/>
        <v>2.7426933578226474E-3</v>
      </c>
      <c r="D13" s="28">
        <f t="shared" si="1"/>
        <v>1.6511075922860055</v>
      </c>
      <c r="E13" s="52">
        <f t="shared" si="2"/>
        <v>1.7</v>
      </c>
      <c r="F13" s="34"/>
      <c r="G13" s="34"/>
      <c r="H13" s="63"/>
      <c r="I13" s="34"/>
      <c r="J13" s="34"/>
      <c r="K13" s="29"/>
      <c r="L13" s="29"/>
      <c r="M13" s="10"/>
    </row>
    <row r="14" spans="1:14" ht="15.75" customHeight="1" x14ac:dyDescent="0.25">
      <c r="A14" s="3" t="s">
        <v>11</v>
      </c>
      <c r="B14" s="19">
        <v>109162</v>
      </c>
      <c r="C14" s="26">
        <f t="shared" si="0"/>
        <v>0.44954638487482856</v>
      </c>
      <c r="D14" s="28">
        <f t="shared" si="1"/>
        <v>270.62793842210948</v>
      </c>
      <c r="E14" s="52">
        <f t="shared" si="2"/>
        <v>270.60000000000002</v>
      </c>
      <c r="F14" s="24"/>
      <c r="G14" s="24"/>
      <c r="H14" s="63"/>
      <c r="I14" s="24"/>
      <c r="J14" s="24"/>
      <c r="K14" s="29"/>
      <c r="L14" s="29"/>
      <c r="M14" s="10"/>
    </row>
    <row r="15" spans="1:14" ht="15.75" customHeight="1" x14ac:dyDescent="0.25">
      <c r="A15" s="3" t="s">
        <v>12</v>
      </c>
      <c r="B15" s="19">
        <v>0</v>
      </c>
      <c r="C15" s="26">
        <f t="shared" si="0"/>
        <v>0</v>
      </c>
      <c r="D15" s="28">
        <f t="shared" si="1"/>
        <v>0</v>
      </c>
      <c r="E15" s="52">
        <f t="shared" si="2"/>
        <v>0</v>
      </c>
      <c r="F15" s="35"/>
      <c r="G15" s="35"/>
      <c r="H15" s="63"/>
      <c r="I15" s="29"/>
      <c r="J15" s="29"/>
      <c r="K15" s="29"/>
      <c r="L15" s="29"/>
      <c r="M15" s="29"/>
      <c r="N15" s="29"/>
    </row>
    <row r="16" spans="1:14" ht="15.75" customHeight="1" x14ac:dyDescent="0.25">
      <c r="A16" s="3" t="s">
        <v>13</v>
      </c>
      <c r="B16" s="19">
        <v>0</v>
      </c>
      <c r="C16" s="26">
        <f t="shared" si="0"/>
        <v>0</v>
      </c>
      <c r="D16" s="28">
        <f t="shared" si="1"/>
        <v>0</v>
      </c>
      <c r="E16" s="52">
        <f t="shared" si="2"/>
        <v>0</v>
      </c>
      <c r="F16" s="24"/>
      <c r="G16" s="24"/>
      <c r="H16" s="63"/>
      <c r="I16" s="29"/>
      <c r="J16" s="29"/>
      <c r="K16" s="29"/>
      <c r="L16" s="29"/>
      <c r="M16" s="29"/>
      <c r="N16" s="29"/>
    </row>
    <row r="17" spans="1:14" ht="15.75" customHeight="1" x14ac:dyDescent="0.25">
      <c r="A17" s="3" t="s">
        <v>14</v>
      </c>
      <c r="B17" s="19">
        <v>0</v>
      </c>
      <c r="C17" s="26">
        <f t="shared" si="0"/>
        <v>0</v>
      </c>
      <c r="D17" s="28">
        <f t="shared" si="1"/>
        <v>0</v>
      </c>
      <c r="E17" s="52">
        <f t="shared" si="2"/>
        <v>0</v>
      </c>
      <c r="F17" s="24"/>
      <c r="G17" s="24"/>
      <c r="H17" s="63"/>
      <c r="I17" s="29"/>
      <c r="J17" s="29"/>
      <c r="K17" s="29"/>
      <c r="L17" s="29"/>
      <c r="M17" s="29"/>
      <c r="N17" s="29"/>
    </row>
    <row r="18" spans="1:14" ht="15.75" customHeight="1" x14ac:dyDescent="0.25">
      <c r="A18" s="3" t="s">
        <v>15</v>
      </c>
      <c r="B18" s="19">
        <v>0</v>
      </c>
      <c r="C18" s="26">
        <f t="shared" si="0"/>
        <v>0</v>
      </c>
      <c r="D18" s="28">
        <f t="shared" si="1"/>
        <v>0</v>
      </c>
      <c r="E18" s="52">
        <f t="shared" si="2"/>
        <v>0</v>
      </c>
      <c r="F18" s="24"/>
      <c r="G18" s="24"/>
      <c r="H18" s="63"/>
      <c r="I18" s="29"/>
      <c r="J18" s="29"/>
      <c r="K18" s="29"/>
      <c r="L18" s="29"/>
      <c r="M18" s="29"/>
      <c r="N18" s="29"/>
    </row>
    <row r="19" spans="1:14" ht="15.75" customHeight="1" x14ac:dyDescent="0.25">
      <c r="A19" s="3" t="s">
        <v>16</v>
      </c>
      <c r="B19" s="19">
        <v>20640</v>
      </c>
      <c r="C19" s="26">
        <f t="shared" si="0"/>
        <v>8.4998785143332492E-2</v>
      </c>
      <c r="D19" s="28">
        <f>($D$32-$D$33)*C19</f>
        <v>51.169460517692414</v>
      </c>
      <c r="E19" s="52">
        <f t="shared" si="2"/>
        <v>51.2</v>
      </c>
      <c r="F19" s="24"/>
      <c r="G19" s="24"/>
      <c r="H19" s="63"/>
      <c r="I19" s="29"/>
      <c r="J19" s="29"/>
      <c r="K19" s="29"/>
      <c r="L19" s="29"/>
      <c r="M19" s="29"/>
      <c r="N19" s="29"/>
    </row>
    <row r="20" spans="1:14" x14ac:dyDescent="0.25">
      <c r="A20" s="3" t="s">
        <v>19</v>
      </c>
      <c r="B20" s="36"/>
      <c r="C20" s="37">
        <f>SUM(C4:C19)</f>
        <v>0.71088882208321147</v>
      </c>
      <c r="D20" s="40"/>
      <c r="E20" s="10"/>
      <c r="F20" s="10"/>
      <c r="G20" s="10"/>
      <c r="H20" s="10"/>
      <c r="I20" s="10"/>
      <c r="J20" s="10"/>
      <c r="K20" s="10"/>
      <c r="L20" s="10"/>
      <c r="M20" s="10"/>
    </row>
    <row r="21" spans="1:14" x14ac:dyDescent="0.25">
      <c r="A21" s="88" t="s">
        <v>93</v>
      </c>
      <c r="B21" s="89"/>
      <c r="C21" s="90"/>
      <c r="D21" s="91">
        <f>D33</f>
        <v>2116.997742774724</v>
      </c>
      <c r="E21" s="10"/>
      <c r="F21" s="10"/>
      <c r="G21" s="10"/>
      <c r="H21" s="10"/>
      <c r="I21" s="10"/>
      <c r="J21" s="10"/>
      <c r="K21" s="10"/>
      <c r="L21" s="10"/>
      <c r="M21" s="10"/>
    </row>
    <row r="22" spans="1:14" ht="14.4" thickBot="1" x14ac:dyDescent="0.3">
      <c r="A22" s="4" t="s">
        <v>21</v>
      </c>
      <c r="B22" s="41"/>
      <c r="C22" s="41"/>
      <c r="D22" s="66">
        <f>SUM(D3:D21)</f>
        <v>2719</v>
      </c>
      <c r="E22" s="55">
        <f>SUM(E3:E20)</f>
        <v>602</v>
      </c>
      <c r="F22" s="10"/>
      <c r="G22" s="10"/>
      <c r="H22" s="10"/>
      <c r="I22" s="10"/>
      <c r="J22" s="10"/>
      <c r="K22" s="10"/>
      <c r="L22" s="10"/>
      <c r="M22" s="10"/>
    </row>
    <row r="23" spans="1:14" x14ac:dyDescent="0.25">
      <c r="A23" s="10"/>
      <c r="B23" s="44"/>
      <c r="C23" s="45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4" x14ac:dyDescent="0.25">
      <c r="A24" s="10"/>
      <c r="B24" s="44"/>
      <c r="C24" s="45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4" x14ac:dyDescent="0.25">
      <c r="A25" s="10"/>
      <c r="B25" s="44"/>
      <c r="C25" s="45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4" ht="15.75" customHeight="1" x14ac:dyDescent="0.25">
      <c r="A26" s="96" t="s">
        <v>25</v>
      </c>
      <c r="B26" s="96"/>
      <c r="C26" s="96"/>
      <c r="D26" s="76"/>
      <c r="E26" s="10"/>
      <c r="F26" s="10"/>
      <c r="G26" s="10"/>
      <c r="H26" s="10"/>
      <c r="I26" s="10"/>
      <c r="J26" s="10"/>
      <c r="K26" s="10"/>
      <c r="L26" s="10"/>
      <c r="M26" s="10"/>
    </row>
    <row r="27" spans="1:14" ht="15.75" customHeight="1" x14ac:dyDescent="0.25">
      <c r="A27" s="94" t="s">
        <v>24</v>
      </c>
      <c r="B27" s="94"/>
      <c r="C27" s="94"/>
      <c r="D27" s="76"/>
    </row>
    <row r="28" spans="1:14" ht="15.75" customHeight="1" x14ac:dyDescent="0.25">
      <c r="A28" s="94" t="s">
        <v>65</v>
      </c>
      <c r="B28" s="94"/>
      <c r="C28" s="94"/>
      <c r="D28" s="76">
        <v>9186500</v>
      </c>
    </row>
    <row r="29" spans="1:14" ht="15.75" customHeight="1" x14ac:dyDescent="0.25">
      <c r="A29" s="94" t="s">
        <v>36</v>
      </c>
      <c r="B29" s="94"/>
      <c r="C29" s="94"/>
      <c r="D29" s="76">
        <v>2033944</v>
      </c>
    </row>
    <row r="30" spans="1:14" ht="15.75" customHeight="1" x14ac:dyDescent="0.25">
      <c r="A30" s="94" t="s">
        <v>90</v>
      </c>
      <c r="B30" s="94"/>
      <c r="C30" s="94"/>
      <c r="D30" s="47">
        <f>D28-D29</f>
        <v>7152556</v>
      </c>
    </row>
    <row r="31" spans="1:14" ht="15.75" customHeight="1" x14ac:dyDescent="0.25">
      <c r="A31" s="94" t="s">
        <v>91</v>
      </c>
      <c r="B31" s="94"/>
      <c r="C31" s="94"/>
      <c r="D31" s="48">
        <f>D30/D28</f>
        <v>0.77859424155010071</v>
      </c>
    </row>
    <row r="32" spans="1:14" ht="15.75" customHeight="1" x14ac:dyDescent="0.25">
      <c r="A32" s="94" t="s">
        <v>20</v>
      </c>
      <c r="B32" s="94"/>
      <c r="C32" s="94"/>
      <c r="D32" s="77">
        <v>2719</v>
      </c>
      <c r="E32" s="74"/>
    </row>
    <row r="33" spans="1:4" ht="15.75" customHeight="1" x14ac:dyDescent="0.25">
      <c r="A33" s="94" t="s">
        <v>92</v>
      </c>
      <c r="B33" s="94"/>
      <c r="C33" s="94"/>
      <c r="D33" s="50">
        <f>D32*D31</f>
        <v>2116.997742774724</v>
      </c>
    </row>
    <row r="34" spans="1:4" x14ac:dyDescent="0.25">
      <c r="A34" s="95"/>
      <c r="B34" s="95"/>
      <c r="C34" s="95"/>
      <c r="D34" s="51"/>
    </row>
  </sheetData>
  <mergeCells count="9">
    <mergeCell ref="A32:C32"/>
    <mergeCell ref="A33:C33"/>
    <mergeCell ref="A34:C34"/>
    <mergeCell ref="A26:C26"/>
    <mergeCell ref="A27:C27"/>
    <mergeCell ref="A28:C28"/>
    <mergeCell ref="A29:C29"/>
    <mergeCell ref="A30:C30"/>
    <mergeCell ref="A31:C31"/>
  </mergeCells>
  <pageMargins left="0.7" right="0.7" top="0.75" bottom="0.75" header="0.3" footer="0.3"/>
  <pageSetup scale="7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3"/>
  <sheetViews>
    <sheetView tabSelected="1" workbookViewId="0">
      <selection activeCell="F24" sqref="F24"/>
    </sheetView>
  </sheetViews>
  <sheetFormatPr defaultColWidth="9.109375" defaultRowHeight="13.8" x14ac:dyDescent="0.25"/>
  <cols>
    <col min="1" max="1" width="21.44140625" style="2" bestFit="1" customWidth="1"/>
    <col min="2" max="2" width="16.44140625" style="2" customWidth="1"/>
    <col min="3" max="3" width="9.109375" style="70"/>
    <col min="4" max="16384" width="9.109375" style="2"/>
  </cols>
  <sheetData>
    <row r="1" spans="1:3" s="1" customFormat="1" ht="27.6" x14ac:dyDescent="0.25">
      <c r="A1" s="5" t="s">
        <v>0</v>
      </c>
      <c r="B1" s="5" t="s">
        <v>32</v>
      </c>
      <c r="C1" s="71" t="s">
        <v>78</v>
      </c>
    </row>
    <row r="2" spans="1:3" x14ac:dyDescent="0.25">
      <c r="A2" s="6" t="s">
        <v>31</v>
      </c>
      <c r="B2" s="53">
        <f>'Melbourne North'!M4+'Melbourne Central'!I4+'Cape Canaveral BRL'!J3+'Palm Bay Central'!F3+'Titusville North'!K3+'Rockledge North'!E3+'Cocoa North'!E3+'Indian Harbour Beach BRL'!F3+'West Melbourne Central'!E3+'Cocoa Beach BRL'!G3+'Unincorporated BRL'!L4+'Unincorporated North'!T4+'Unincorporated Central'!M4+'SJRWMD Central'!E3</f>
        <v>21986.000000000004</v>
      </c>
      <c r="C2" s="72">
        <f>B2/$B$19</f>
        <v>0.34777849486858259</v>
      </c>
    </row>
    <row r="3" spans="1:3" x14ac:dyDescent="0.25">
      <c r="A3" s="6" t="s">
        <v>2</v>
      </c>
      <c r="B3" s="53">
        <f>'Melbourne North'!M5+'Melbourne Central'!I5+'Cape Canaveral BRL'!J4+'Palm Bay Central'!F4+'Titusville North'!K4+'Rockledge North'!E4+'Cocoa North'!E4+'Indian Harbour Beach BRL'!F4+'West Melbourne Central'!E4+'Cocoa Beach BRL'!G4+'Unincorporated BRL'!L5+'Unincorporated North'!T5+'Unincorporated Central'!M5+'SJRWMD Central'!E4</f>
        <v>1170.3</v>
      </c>
      <c r="C3" s="72">
        <f t="shared" ref="C3:C18" si="0">B3/$B$19</f>
        <v>1.8512015489161381E-2</v>
      </c>
    </row>
    <row r="4" spans="1:3" x14ac:dyDescent="0.25">
      <c r="A4" s="6" t="s">
        <v>3</v>
      </c>
      <c r="B4" s="53">
        <f>'Melbourne North'!M6+'Melbourne Central'!I6+'Cape Canaveral BRL'!J5+'Palm Bay Central'!F5+'Titusville North'!K5+'Rockledge North'!E5+'Cocoa North'!E5+'Indian Harbour Beach BRL'!F5+'West Melbourne Central'!E5+'Cocoa Beach BRL'!G5+'Unincorporated BRL'!L6+'Unincorporated North'!T6+'Unincorporated Central'!M6+'SJRWMD Central'!E5</f>
        <v>2996.7</v>
      </c>
      <c r="C4" s="72">
        <f t="shared" si="0"/>
        <v>4.7402338559659835E-2</v>
      </c>
    </row>
    <row r="5" spans="1:3" x14ac:dyDescent="0.25">
      <c r="A5" s="6" t="s">
        <v>4</v>
      </c>
      <c r="B5" s="53">
        <f>'Melbourne North'!M7+'Melbourne Central'!I7+'Cape Canaveral BRL'!J6+'Palm Bay Central'!F6+'Titusville North'!K6+'Rockledge North'!E6+'Cocoa North'!E6+'Indian Harbour Beach BRL'!F6+'West Melbourne Central'!E6+'Cocoa Beach BRL'!G6+'Unincorporated BRL'!L7+'Unincorporated North'!T7+'Unincorporated Central'!M7+'SJRWMD Central'!E6</f>
        <v>2135.4</v>
      </c>
      <c r="C5" s="72">
        <f t="shared" si="0"/>
        <v>3.3778140541361371E-2</v>
      </c>
    </row>
    <row r="6" spans="1:3" x14ac:dyDescent="0.25">
      <c r="A6" s="6" t="s">
        <v>5</v>
      </c>
      <c r="B6" s="53">
        <f>'Melbourne North'!M8+'Melbourne Central'!I8+'Cape Canaveral BRL'!J7+'Palm Bay Central'!F7+'Titusville North'!K7+'Rockledge North'!E7+'Cocoa North'!E7+'Indian Harbour Beach BRL'!F7+'West Melbourne Central'!E7+'Cocoa Beach BRL'!G7+'Unincorporated BRL'!L8+'Unincorporated North'!T8+'Unincorporated Central'!M8+'SJRWMD Central'!E7</f>
        <v>195.1</v>
      </c>
      <c r="C6" s="72">
        <f t="shared" si="0"/>
        <v>3.0861268238360977E-3</v>
      </c>
    </row>
    <row r="7" spans="1:3" x14ac:dyDescent="0.25">
      <c r="A7" s="6" t="s">
        <v>6</v>
      </c>
      <c r="B7" s="53">
        <f>'Melbourne North'!M9+'Melbourne Central'!I9+'Cape Canaveral BRL'!J8+'Palm Bay Central'!F8+'Titusville North'!K8+'Rockledge North'!E8+'Cocoa North'!E8+'Indian Harbour Beach BRL'!F8+'West Melbourne Central'!E8+'Cocoa Beach BRL'!G8+'Unincorporated BRL'!L9+'Unincorporated North'!T9+'Unincorporated Central'!M9+'SJRWMD Central'!E8</f>
        <v>258.29999999999995</v>
      </c>
      <c r="C7" s="72">
        <f t="shared" si="0"/>
        <v>4.0858357693329779E-3</v>
      </c>
    </row>
    <row r="8" spans="1:3" x14ac:dyDescent="0.25">
      <c r="A8" s="6" t="s">
        <v>7</v>
      </c>
      <c r="B8" s="53">
        <f>'Melbourne North'!M10+'Melbourne Central'!I10+'Cape Canaveral BRL'!J9+'Palm Bay Central'!F9+'Titusville North'!K9+'Rockledge North'!E9+'Cocoa North'!E9+'Indian Harbour Beach BRL'!F9+'West Melbourne Central'!E9+'Cocoa Beach BRL'!G9+'Unincorporated BRL'!L10+'Unincorporated North'!T10+'Unincorporated Central'!M10+'SJRWMD Central'!E9</f>
        <v>1164.8</v>
      </c>
      <c r="C8" s="72">
        <f t="shared" si="0"/>
        <v>1.8425015501815925E-2</v>
      </c>
    </row>
    <row r="9" spans="1:3" x14ac:dyDescent="0.25">
      <c r="A9" s="6" t="s">
        <v>8</v>
      </c>
      <c r="B9" s="53">
        <f>'Melbourne North'!M11+'Melbourne Central'!I11+'Cape Canaveral BRL'!J10+'Palm Bay Central'!F10+'Titusville North'!K10+'Rockledge North'!E10+'Cocoa North'!E10+'Indian Harbour Beach BRL'!F10+'West Melbourne Central'!E10+'Cocoa Beach BRL'!G10+'Unincorporated BRL'!L11+'Unincorporated North'!T11+'Unincorporated Central'!M11+'SJRWMD Central'!E10</f>
        <v>134.9</v>
      </c>
      <c r="C9" s="72">
        <f t="shared" si="0"/>
        <v>2.1338724168912847E-3</v>
      </c>
    </row>
    <row r="10" spans="1:3" x14ac:dyDescent="0.25">
      <c r="A10" s="6" t="s">
        <v>17</v>
      </c>
      <c r="B10" s="53">
        <f>'Melbourne North'!M12+'Melbourne Central'!I12+'Cape Canaveral BRL'!J11+'Palm Bay Central'!F11+'Titusville North'!K11+'Rockledge North'!E11+'Cocoa North'!E11+'Indian Harbour Beach BRL'!F11+'West Melbourne Central'!E11+'Cocoa Beach BRL'!G11+'Unincorporated BRL'!L12+'Unincorporated North'!T12+'Unincorporated Central'!M12+'SJRWMD Central'!E11</f>
        <v>13946.1</v>
      </c>
      <c r="C10" s="72">
        <f t="shared" si="0"/>
        <v>0.22060191336699439</v>
      </c>
    </row>
    <row r="11" spans="1:3" x14ac:dyDescent="0.25">
      <c r="A11" s="6" t="s">
        <v>9</v>
      </c>
      <c r="B11" s="53">
        <f>'Melbourne North'!M13+'Melbourne Central'!I13+'Cape Canaveral BRL'!J12+'Palm Bay Central'!F12+'Titusville North'!K12+'Rockledge North'!E12+'Cocoa North'!E12+'Indian Harbour Beach BRL'!F12+'West Melbourne Central'!E12+'Cocoa Beach BRL'!G12+'Unincorporated BRL'!L13+'Unincorporated North'!T13+'Unincorporated Central'!M13+'SJRWMD Central'!E12</f>
        <v>147.4</v>
      </c>
      <c r="C11" s="72">
        <f t="shared" si="0"/>
        <v>2.3315996608582307E-3</v>
      </c>
    </row>
    <row r="12" spans="1:3" x14ac:dyDescent="0.25">
      <c r="A12" s="6" t="s">
        <v>10</v>
      </c>
      <c r="B12" s="53">
        <f>'Melbourne North'!M14+'Melbourne Central'!I14+'Cape Canaveral BRL'!J13+'Palm Bay Central'!F13+'Titusville North'!K13+'Rockledge North'!E13+'Cocoa North'!E13+'Indian Harbour Beach BRL'!F13+'West Melbourne Central'!E13+'Cocoa Beach BRL'!G13+'Unincorporated BRL'!L14+'Unincorporated North'!T14+'Unincorporated Central'!M14+'SJRWMD Central'!E13</f>
        <v>32.000000000000007</v>
      </c>
      <c r="C12" s="72">
        <f t="shared" si="0"/>
        <v>5.061817445553827E-4</v>
      </c>
    </row>
    <row r="13" spans="1:3" x14ac:dyDescent="0.25">
      <c r="A13" s="6" t="s">
        <v>11</v>
      </c>
      <c r="B13" s="53">
        <f>'Melbourne North'!M15+'Melbourne Central'!I15+'Cape Canaveral BRL'!J14+'Palm Bay Central'!F14+'Titusville North'!K14+'Rockledge North'!E14+'Cocoa North'!E14+'Indian Harbour Beach BRL'!F14+'West Melbourne Central'!E14+'Cocoa Beach BRL'!G14+'Unincorporated BRL'!L15+'Unincorporated North'!T15+'Unincorporated Central'!M15+'SJRWMD Central'!E14</f>
        <v>5310.5</v>
      </c>
      <c r="C13" s="72">
        <f t="shared" si="0"/>
        <v>8.4002442326917462E-2</v>
      </c>
    </row>
    <row r="14" spans="1:3" x14ac:dyDescent="0.25">
      <c r="A14" s="6" t="s">
        <v>12</v>
      </c>
      <c r="B14" s="53">
        <f>'Melbourne North'!M16+'Melbourne Central'!I16+'Cape Canaveral BRL'!J15+'Palm Bay Central'!F15+'Titusville North'!K15+'Rockledge North'!E15+'Cocoa North'!E15+'Indian Harbour Beach BRL'!F15+'West Melbourne Central'!E15+'Cocoa Beach BRL'!G15+'Unincorporated BRL'!L16+'Unincorporated North'!T16+'Unincorporated Central'!M16+'SJRWMD Central'!E15</f>
        <v>149.39999999999998</v>
      </c>
      <c r="C14" s="72">
        <f t="shared" si="0"/>
        <v>2.3632360198929418E-3</v>
      </c>
    </row>
    <row r="15" spans="1:3" x14ac:dyDescent="0.25">
      <c r="A15" s="6" t="s">
        <v>13</v>
      </c>
      <c r="B15" s="53">
        <f>'Melbourne North'!M17+'Melbourne Central'!I17+'Cape Canaveral BRL'!J16+'Palm Bay Central'!F16+'Titusville North'!K16+'Rockledge North'!E16+'Cocoa North'!E16+'Indian Harbour Beach BRL'!F16+'West Melbourne Central'!E16+'Cocoa Beach BRL'!G16+'Unincorporated BRL'!L17+'Unincorporated North'!T17+'Unincorporated Central'!M17+'SJRWMD Central'!E16</f>
        <v>4013.8</v>
      </c>
      <c r="C15" s="72">
        <f t="shared" si="0"/>
        <v>6.3491008946762323E-2</v>
      </c>
    </row>
    <row r="16" spans="1:3" x14ac:dyDescent="0.25">
      <c r="A16" s="6" t="s">
        <v>14</v>
      </c>
      <c r="B16" s="53">
        <f>'Melbourne North'!M18+'Melbourne Central'!I18+'Cape Canaveral BRL'!J17+'Palm Bay Central'!F17+'Titusville North'!K17+'Rockledge North'!E17+'Cocoa North'!E17+'Indian Harbour Beach BRL'!F17+'West Melbourne Central'!E17+'Cocoa Beach BRL'!G17+'Unincorporated BRL'!L18+'Unincorporated North'!T18+'Unincorporated Central'!M18+'SJRWMD Central'!E17</f>
        <v>1148.9000000000001</v>
      </c>
      <c r="C16" s="72">
        <f t="shared" si="0"/>
        <v>1.8173506447489971E-2</v>
      </c>
    </row>
    <row r="17" spans="1:3" x14ac:dyDescent="0.25">
      <c r="A17" s="6" t="s">
        <v>15</v>
      </c>
      <c r="B17" s="53">
        <f>'Melbourne North'!M19+'Melbourne Central'!I19+'Cape Canaveral BRL'!J18+'Palm Bay Central'!F18+'Titusville North'!K18+'Rockledge North'!E18+'Cocoa North'!E18+'Indian Harbour Beach BRL'!F18+'West Melbourne Central'!E18+'Cocoa Beach BRL'!G18+'Unincorporated BRL'!L19+'Unincorporated North'!T19+'Unincorporated Central'!M19+'SJRWMD Central'!E18</f>
        <v>7440.1</v>
      </c>
      <c r="C17" s="72">
        <f t="shared" si="0"/>
        <v>0.11768883742707818</v>
      </c>
    </row>
    <row r="18" spans="1:3" x14ac:dyDescent="0.25">
      <c r="A18" s="6" t="s">
        <v>16</v>
      </c>
      <c r="B18" s="53">
        <f>'Melbourne North'!M20+'Melbourne Central'!I20+'Cape Canaveral BRL'!J19+'Palm Bay Central'!F19+'Titusville North'!K19+'Rockledge North'!E19+'Cocoa North'!E19+'Indian Harbour Beach BRL'!F19+'West Melbourne Central'!E19+'Cocoa Beach BRL'!G19+'Unincorporated BRL'!L20+'Unincorporated North'!T20+'Unincorporated Central'!M20+'SJRWMD Central'!E19</f>
        <v>988.7</v>
      </c>
      <c r="C18" s="72">
        <f t="shared" si="0"/>
        <v>1.5639434088809585E-2</v>
      </c>
    </row>
    <row r="19" spans="1:3" x14ac:dyDescent="0.25">
      <c r="A19" s="7" t="s">
        <v>21</v>
      </c>
      <c r="B19" s="54">
        <f>SUM(B2:B18)</f>
        <v>63218.400000000009</v>
      </c>
      <c r="C19" s="73">
        <f>SUM(C2:C18)</f>
        <v>0.99999999999999989</v>
      </c>
    </row>
    <row r="20" spans="1:3" x14ac:dyDescent="0.25">
      <c r="B20" s="74"/>
    </row>
    <row r="21" spans="1:3" x14ac:dyDescent="0.25">
      <c r="B21" s="74"/>
    </row>
    <row r="22" spans="1:3" x14ac:dyDescent="0.25">
      <c r="B22" s="85"/>
    </row>
    <row r="23" spans="1:3" x14ac:dyDescent="0.25">
      <c r="B23" s="8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4"/>
  <sheetViews>
    <sheetView topLeftCell="B10" zoomScaleNormal="100" zoomScaleSheetLayoutView="100" workbookViewId="0">
      <selection activeCell="H33" sqref="H33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3" style="13" customWidth="1"/>
    <col min="5" max="8" width="12.6640625" style="13" customWidth="1"/>
    <col min="9" max="9" width="9.33203125" style="2" bestFit="1" customWidth="1"/>
    <col min="10" max="16384" width="9.109375" style="2"/>
  </cols>
  <sheetData>
    <row r="1" spans="1:18" ht="14.4" thickBot="1" x14ac:dyDescent="0.3">
      <c r="D1" s="13" t="s">
        <v>74</v>
      </c>
      <c r="E1" s="13" t="s">
        <v>74</v>
      </c>
      <c r="F1" s="13" t="s">
        <v>74</v>
      </c>
      <c r="G1" s="13" t="s">
        <v>74</v>
      </c>
      <c r="H1" s="13" t="s">
        <v>74</v>
      </c>
    </row>
    <row r="2" spans="1:18" s="9" customFormat="1" ht="41.4" x14ac:dyDescent="0.25">
      <c r="A2" s="14" t="s">
        <v>0</v>
      </c>
      <c r="B2" s="15" t="s">
        <v>79</v>
      </c>
      <c r="C2" s="16" t="s">
        <v>73</v>
      </c>
      <c r="D2" s="17" t="s">
        <v>26</v>
      </c>
      <c r="E2" s="17" t="s">
        <v>23</v>
      </c>
      <c r="F2" s="78" t="s">
        <v>87</v>
      </c>
      <c r="G2" s="78" t="s">
        <v>95</v>
      </c>
      <c r="H2" s="79" t="s">
        <v>80</v>
      </c>
      <c r="I2" s="8" t="s">
        <v>30</v>
      </c>
      <c r="J2" s="8"/>
      <c r="K2" s="8"/>
      <c r="L2" s="8"/>
      <c r="M2" s="8"/>
      <c r="N2" s="8"/>
      <c r="O2" s="8"/>
      <c r="P2" s="8"/>
      <c r="Q2" s="8"/>
    </row>
    <row r="3" spans="1:18" ht="15.75" customHeight="1" x14ac:dyDescent="0.25">
      <c r="A3" s="3" t="s">
        <v>1</v>
      </c>
      <c r="B3" s="19">
        <f>SUM(B4:B20)</f>
        <v>242827</v>
      </c>
      <c r="C3" s="20"/>
      <c r="D3" s="21"/>
      <c r="E3" s="22"/>
      <c r="F3" s="24"/>
      <c r="G3" s="24"/>
      <c r="H3" s="23"/>
      <c r="I3" s="24"/>
      <c r="J3" s="24"/>
      <c r="K3" s="24"/>
      <c r="L3" s="24"/>
      <c r="M3" s="24"/>
      <c r="N3" s="24"/>
      <c r="O3" s="25"/>
      <c r="P3" s="25"/>
      <c r="Q3" s="10"/>
    </row>
    <row r="4" spans="1:18" ht="15.75" customHeight="1" x14ac:dyDescent="0.25">
      <c r="A4" s="3" t="s">
        <v>18</v>
      </c>
      <c r="B4" s="19">
        <v>70204</v>
      </c>
      <c r="C4" s="26">
        <f t="shared" ref="C4:C20" si="0">(B4/$B$3)</f>
        <v>0.28911117791678848</v>
      </c>
      <c r="D4" s="27">
        <f t="shared" ref="D4:D11" si="1">($D$32-$D$33)*C4</f>
        <v>0</v>
      </c>
      <c r="E4" s="27">
        <f t="shared" ref="E4:E11" si="2">($E$32-$E$33)*C4</f>
        <v>0</v>
      </c>
      <c r="F4" s="27">
        <f>($F$32-$F$33)*C4</f>
        <v>11.505781399226606</v>
      </c>
      <c r="G4" s="27">
        <f>($G$32-$G$33)*C4</f>
        <v>8.1831751951501577</v>
      </c>
      <c r="H4" s="28">
        <f t="shared" ref="H4:H11" si="3">($H$32-$H$33)*C4</f>
        <v>1780.0537642215452</v>
      </c>
      <c r="I4" s="52">
        <f>ROUND(SUM(D4:H4),1)</f>
        <v>1799.7</v>
      </c>
      <c r="J4" s="24"/>
      <c r="K4" s="24"/>
      <c r="L4" s="63"/>
      <c r="M4" s="29"/>
      <c r="N4" s="29"/>
      <c r="O4" s="29"/>
      <c r="P4" s="29"/>
      <c r="Q4" s="29"/>
      <c r="R4" s="29"/>
    </row>
    <row r="5" spans="1:18" ht="15.75" customHeight="1" x14ac:dyDescent="0.25">
      <c r="A5" s="3" t="s">
        <v>2</v>
      </c>
      <c r="B5" s="19">
        <v>0</v>
      </c>
      <c r="C5" s="26">
        <f t="shared" si="0"/>
        <v>0</v>
      </c>
      <c r="D5" s="27">
        <f t="shared" si="1"/>
        <v>0</v>
      </c>
      <c r="E5" s="27">
        <f t="shared" si="2"/>
        <v>0</v>
      </c>
      <c r="F5" s="27">
        <f t="shared" ref="F5:F20" si="4">($F$32-$F$33)*C5</f>
        <v>0</v>
      </c>
      <c r="G5" s="27">
        <f t="shared" ref="G5:G20" si="5">($G$32-$G$33)*C5</f>
        <v>0</v>
      </c>
      <c r="H5" s="28">
        <f t="shared" si="3"/>
        <v>0</v>
      </c>
      <c r="I5" s="52">
        <f t="shared" ref="I5:I20" si="6">ROUND(SUM(D5:H5),1)</f>
        <v>0</v>
      </c>
      <c r="J5" s="24"/>
      <c r="K5" s="24"/>
      <c r="L5" s="63"/>
      <c r="M5" s="24"/>
      <c r="N5" s="24"/>
      <c r="O5" s="29"/>
      <c r="P5" s="29"/>
      <c r="Q5" s="10"/>
    </row>
    <row r="6" spans="1:18" x14ac:dyDescent="0.25">
      <c r="A6" s="3" t="s">
        <v>3</v>
      </c>
      <c r="B6" s="19">
        <v>0</v>
      </c>
      <c r="C6" s="26">
        <f t="shared" si="0"/>
        <v>0</v>
      </c>
      <c r="D6" s="27">
        <f t="shared" si="1"/>
        <v>0</v>
      </c>
      <c r="E6" s="27">
        <f t="shared" si="2"/>
        <v>0</v>
      </c>
      <c r="F6" s="27">
        <f t="shared" si="4"/>
        <v>0</v>
      </c>
      <c r="G6" s="27">
        <f t="shared" si="5"/>
        <v>0</v>
      </c>
      <c r="H6" s="28">
        <f t="shared" si="3"/>
        <v>0</v>
      </c>
      <c r="I6" s="52">
        <f t="shared" si="6"/>
        <v>0</v>
      </c>
      <c r="J6" s="24"/>
      <c r="K6" s="24"/>
      <c r="L6" s="63"/>
      <c r="M6" s="24"/>
      <c r="N6" s="24"/>
      <c r="O6" s="29"/>
      <c r="P6" s="29"/>
      <c r="Q6" s="10"/>
    </row>
    <row r="7" spans="1:18" ht="15.75" customHeight="1" x14ac:dyDescent="0.25">
      <c r="A7" s="3" t="s">
        <v>4</v>
      </c>
      <c r="B7" s="19">
        <v>0</v>
      </c>
      <c r="C7" s="26">
        <f t="shared" si="0"/>
        <v>0</v>
      </c>
      <c r="D7" s="27">
        <f t="shared" si="1"/>
        <v>0</v>
      </c>
      <c r="E7" s="27">
        <f t="shared" si="2"/>
        <v>0</v>
      </c>
      <c r="F7" s="27">
        <f t="shared" si="4"/>
        <v>0</v>
      </c>
      <c r="G7" s="27">
        <f t="shared" si="5"/>
        <v>0</v>
      </c>
      <c r="H7" s="28">
        <f t="shared" si="3"/>
        <v>0</v>
      </c>
      <c r="I7" s="52">
        <f t="shared" si="6"/>
        <v>0</v>
      </c>
      <c r="J7" s="24"/>
      <c r="K7" s="24"/>
      <c r="L7" s="63"/>
      <c r="M7" s="24"/>
      <c r="N7" s="24"/>
      <c r="O7" s="29"/>
      <c r="P7" s="29"/>
      <c r="Q7" s="10"/>
    </row>
    <row r="8" spans="1:18" ht="15.75" customHeight="1" x14ac:dyDescent="0.25">
      <c r="A8" s="3" t="s">
        <v>5</v>
      </c>
      <c r="B8" s="19">
        <v>4073</v>
      </c>
      <c r="C8" s="26">
        <f t="shared" si="0"/>
        <v>1.677325832794541E-2</v>
      </c>
      <c r="D8" s="27">
        <f t="shared" si="1"/>
        <v>0</v>
      </c>
      <c r="E8" s="27">
        <f t="shared" si="2"/>
        <v>0</v>
      </c>
      <c r="F8" s="27">
        <f t="shared" si="4"/>
        <v>0.66752674547105528</v>
      </c>
      <c r="G8" s="27">
        <f t="shared" si="5"/>
        <v>0.47476030667549701</v>
      </c>
      <c r="H8" s="28">
        <f t="shared" si="3"/>
        <v>103.27273348633061</v>
      </c>
      <c r="I8" s="52">
        <f t="shared" si="6"/>
        <v>104.4</v>
      </c>
      <c r="J8" s="24"/>
      <c r="K8" s="24"/>
      <c r="L8" s="63"/>
      <c r="M8" s="24"/>
      <c r="N8" s="24"/>
      <c r="O8" s="29"/>
      <c r="P8" s="29"/>
      <c r="Q8" s="10"/>
    </row>
    <row r="9" spans="1:18" ht="15.75" customHeight="1" x14ac:dyDescent="0.25">
      <c r="A9" s="3" t="s">
        <v>6</v>
      </c>
      <c r="B9" s="19">
        <v>1630</v>
      </c>
      <c r="C9" s="26">
        <f t="shared" si="0"/>
        <v>6.7125978577341067E-3</v>
      </c>
      <c r="D9" s="27">
        <f t="shared" si="1"/>
        <v>0</v>
      </c>
      <c r="E9" s="27">
        <f t="shared" si="2"/>
        <v>0</v>
      </c>
      <c r="F9" s="27">
        <f t="shared" si="4"/>
        <v>0.26714181073356741</v>
      </c>
      <c r="G9" s="27">
        <f t="shared" si="5"/>
        <v>0.18999737291457405</v>
      </c>
      <c r="H9" s="28">
        <f t="shared" si="3"/>
        <v>41.329377751711</v>
      </c>
      <c r="I9" s="52">
        <f t="shared" si="6"/>
        <v>41.8</v>
      </c>
      <c r="J9" s="24"/>
      <c r="K9" s="24"/>
      <c r="L9" s="63"/>
      <c r="M9" s="24"/>
      <c r="N9" s="24"/>
      <c r="O9" s="29"/>
      <c r="P9" s="29"/>
      <c r="Q9" s="10"/>
    </row>
    <row r="10" spans="1:18" ht="15.75" customHeight="1" x14ac:dyDescent="0.25">
      <c r="A10" s="3" t="s">
        <v>7</v>
      </c>
      <c r="B10" s="19">
        <v>0</v>
      </c>
      <c r="C10" s="26">
        <f t="shared" si="0"/>
        <v>0</v>
      </c>
      <c r="D10" s="27">
        <f t="shared" si="1"/>
        <v>0</v>
      </c>
      <c r="E10" s="27">
        <f t="shared" si="2"/>
        <v>0</v>
      </c>
      <c r="F10" s="27">
        <f t="shared" si="4"/>
        <v>0</v>
      </c>
      <c r="G10" s="27">
        <f t="shared" si="5"/>
        <v>0</v>
      </c>
      <c r="H10" s="28">
        <f t="shared" si="3"/>
        <v>0</v>
      </c>
      <c r="I10" s="52">
        <f t="shared" si="6"/>
        <v>0</v>
      </c>
      <c r="J10" s="24"/>
      <c r="K10" s="24"/>
      <c r="L10" s="63"/>
      <c r="M10" s="24"/>
      <c r="N10" s="24"/>
      <c r="O10" s="29"/>
      <c r="P10" s="29"/>
      <c r="Q10" s="10"/>
    </row>
    <row r="11" spans="1:18" x14ac:dyDescent="0.25">
      <c r="A11" s="3" t="s">
        <v>8</v>
      </c>
      <c r="B11" s="19">
        <v>2817</v>
      </c>
      <c r="C11" s="26">
        <f t="shared" si="0"/>
        <v>1.1600851635114711E-2</v>
      </c>
      <c r="D11" s="27">
        <f t="shared" si="1"/>
        <v>0</v>
      </c>
      <c r="E11" s="27">
        <f t="shared" si="2"/>
        <v>0</v>
      </c>
      <c r="F11" s="27">
        <f t="shared" si="4"/>
        <v>0.46168004959291992</v>
      </c>
      <c r="G11" s="27">
        <f t="shared" si="5"/>
        <v>0.32835742300635284</v>
      </c>
      <c r="H11" s="28">
        <f t="shared" si="3"/>
        <v>71.42629271568704</v>
      </c>
      <c r="I11" s="52">
        <f t="shared" si="6"/>
        <v>72.2</v>
      </c>
      <c r="J11" s="24"/>
      <c r="K11" s="24"/>
      <c r="L11" s="63"/>
      <c r="M11" s="24"/>
      <c r="N11" s="24"/>
      <c r="O11" s="29"/>
      <c r="P11" s="29"/>
      <c r="Q11" s="10"/>
    </row>
    <row r="12" spans="1:18" s="12" customFormat="1" ht="15.75" customHeight="1" x14ac:dyDescent="0.25">
      <c r="A12" s="3" t="s">
        <v>17</v>
      </c>
      <c r="B12" s="30">
        <v>30559</v>
      </c>
      <c r="C12" s="26">
        <f t="shared" si="0"/>
        <v>0.12584679627883225</v>
      </c>
      <c r="D12" s="31">
        <f>($D$32-$D$33)*C12+D33</f>
        <v>0</v>
      </c>
      <c r="E12" s="31">
        <f>($E$32-$E$33)*C12+E33</f>
        <v>0</v>
      </c>
      <c r="F12" s="27">
        <f>($F$32-$F$33)*C12+F33</f>
        <v>158.21125283386939</v>
      </c>
      <c r="G12" s="27">
        <f>($G$32-$G$33)*C12+G33</f>
        <v>123.25744640869276</v>
      </c>
      <c r="H12" s="28">
        <f>($H$32-$H$33)*C12+H33</f>
        <v>4288.8500879753428</v>
      </c>
      <c r="I12" s="52">
        <f t="shared" si="6"/>
        <v>4570.3</v>
      </c>
      <c r="J12" s="33"/>
      <c r="K12" s="33"/>
      <c r="L12" s="63"/>
      <c r="M12" s="33"/>
      <c r="N12" s="33"/>
      <c r="O12" s="29"/>
      <c r="P12" s="29"/>
      <c r="Q12" s="11"/>
    </row>
    <row r="13" spans="1:18" ht="15.75" customHeight="1" x14ac:dyDescent="0.25">
      <c r="A13" s="3" t="s">
        <v>9</v>
      </c>
      <c r="B13" s="19">
        <v>3076</v>
      </c>
      <c r="C13" s="26">
        <f t="shared" si="0"/>
        <v>1.2667454607601296E-2</v>
      </c>
      <c r="D13" s="27">
        <f t="shared" ref="D13:D20" si="7">($D$32-$D$33)*C13</f>
        <v>0</v>
      </c>
      <c r="E13" s="27">
        <f t="shared" ref="E13:E20" si="8">($E$32-$E$33)*C13</f>
        <v>0</v>
      </c>
      <c r="F13" s="27">
        <f t="shared" si="4"/>
        <v>0.50412773608371375</v>
      </c>
      <c r="G13" s="27">
        <f t="shared" si="5"/>
        <v>0.35854718962284032</v>
      </c>
      <c r="H13" s="28">
        <f t="shared" ref="H13:H20" si="9">($H$32-$H$33)*C13</f>
        <v>77.993353352308603</v>
      </c>
      <c r="I13" s="52">
        <f t="shared" si="6"/>
        <v>78.900000000000006</v>
      </c>
      <c r="J13" s="24"/>
      <c r="K13" s="24"/>
      <c r="L13" s="63"/>
      <c r="M13" s="24"/>
      <c r="N13" s="24"/>
      <c r="O13" s="29"/>
      <c r="P13" s="29"/>
      <c r="Q13" s="10"/>
    </row>
    <row r="14" spans="1:18" ht="15.75" customHeight="1" x14ac:dyDescent="0.25">
      <c r="A14" s="3" t="s">
        <v>10</v>
      </c>
      <c r="B14" s="19">
        <v>666</v>
      </c>
      <c r="C14" s="26">
        <f t="shared" si="0"/>
        <v>2.7426933578226474E-3</v>
      </c>
      <c r="D14" s="27">
        <f t="shared" si="7"/>
        <v>0</v>
      </c>
      <c r="E14" s="27">
        <f t="shared" si="8"/>
        <v>0</v>
      </c>
      <c r="F14" s="27">
        <f t="shared" si="4"/>
        <v>0.10915119383346988</v>
      </c>
      <c r="G14" s="27">
        <f t="shared" si="5"/>
        <v>7.7630828442396521E-2</v>
      </c>
      <c r="H14" s="28">
        <f t="shared" si="9"/>
        <v>16.886727351312594</v>
      </c>
      <c r="I14" s="52">
        <f t="shared" si="6"/>
        <v>17.100000000000001</v>
      </c>
      <c r="J14" s="34"/>
      <c r="K14" s="34"/>
      <c r="L14" s="63"/>
      <c r="M14" s="34"/>
      <c r="N14" s="34"/>
      <c r="O14" s="29"/>
      <c r="P14" s="29"/>
      <c r="Q14" s="10"/>
    </row>
    <row r="15" spans="1:18" ht="15.75" customHeight="1" x14ac:dyDescent="0.25">
      <c r="A15" s="3" t="s">
        <v>11</v>
      </c>
      <c r="B15" s="19">
        <v>109162</v>
      </c>
      <c r="C15" s="26">
        <f t="shared" si="0"/>
        <v>0.44954638487482856</v>
      </c>
      <c r="D15" s="27">
        <f t="shared" si="7"/>
        <v>0</v>
      </c>
      <c r="E15" s="27">
        <f t="shared" si="8"/>
        <v>0</v>
      </c>
      <c r="F15" s="27">
        <f t="shared" si="4"/>
        <v>17.890634566440298</v>
      </c>
      <c r="G15" s="27">
        <f t="shared" si="5"/>
        <v>12.724228970613947</v>
      </c>
      <c r="H15" s="28">
        <f t="shared" si="9"/>
        <v>2767.8512479339115</v>
      </c>
      <c r="I15" s="52">
        <f t="shared" si="6"/>
        <v>2798.5</v>
      </c>
      <c r="J15" s="24"/>
      <c r="K15" s="24"/>
      <c r="L15" s="63"/>
      <c r="M15" s="24"/>
      <c r="N15" s="24"/>
      <c r="O15" s="29"/>
      <c r="P15" s="29"/>
      <c r="Q15" s="10"/>
    </row>
    <row r="16" spans="1:18" ht="15.75" customHeight="1" x14ac:dyDescent="0.25">
      <c r="A16" s="3" t="s">
        <v>12</v>
      </c>
      <c r="B16" s="19">
        <v>0</v>
      </c>
      <c r="C16" s="26">
        <f t="shared" si="0"/>
        <v>0</v>
      </c>
      <c r="D16" s="27">
        <f t="shared" si="7"/>
        <v>0</v>
      </c>
      <c r="E16" s="27">
        <f t="shared" si="8"/>
        <v>0</v>
      </c>
      <c r="F16" s="27">
        <f t="shared" si="4"/>
        <v>0</v>
      </c>
      <c r="G16" s="27">
        <f t="shared" si="5"/>
        <v>0</v>
      </c>
      <c r="H16" s="28">
        <f t="shared" si="9"/>
        <v>0</v>
      </c>
      <c r="I16" s="52">
        <f t="shared" si="6"/>
        <v>0</v>
      </c>
      <c r="J16" s="35"/>
      <c r="K16" s="35"/>
      <c r="L16" s="63"/>
      <c r="M16" s="29"/>
      <c r="N16" s="29"/>
      <c r="O16" s="29"/>
      <c r="P16" s="29"/>
      <c r="Q16" s="29"/>
      <c r="R16" s="29"/>
    </row>
    <row r="17" spans="1:18" ht="15.75" customHeight="1" x14ac:dyDescent="0.25">
      <c r="A17" s="3" t="s">
        <v>13</v>
      </c>
      <c r="B17" s="19">
        <v>0</v>
      </c>
      <c r="C17" s="26">
        <f t="shared" si="0"/>
        <v>0</v>
      </c>
      <c r="D17" s="27">
        <f t="shared" si="7"/>
        <v>0</v>
      </c>
      <c r="E17" s="27">
        <f t="shared" si="8"/>
        <v>0</v>
      </c>
      <c r="F17" s="27">
        <f t="shared" si="4"/>
        <v>0</v>
      </c>
      <c r="G17" s="27">
        <f t="shared" si="5"/>
        <v>0</v>
      </c>
      <c r="H17" s="28">
        <f t="shared" si="9"/>
        <v>0</v>
      </c>
      <c r="I17" s="52">
        <f t="shared" si="6"/>
        <v>0</v>
      </c>
      <c r="J17" s="24"/>
      <c r="K17" s="24"/>
      <c r="L17" s="63"/>
      <c r="M17" s="29"/>
      <c r="N17" s="29"/>
      <c r="O17" s="29"/>
      <c r="P17" s="29"/>
      <c r="Q17" s="29"/>
      <c r="R17" s="29"/>
    </row>
    <row r="18" spans="1:18" ht="15.75" customHeight="1" x14ac:dyDescent="0.25">
      <c r="A18" s="3" t="s">
        <v>14</v>
      </c>
      <c r="B18" s="19">
        <v>0</v>
      </c>
      <c r="C18" s="26">
        <f t="shared" si="0"/>
        <v>0</v>
      </c>
      <c r="D18" s="27">
        <f t="shared" si="7"/>
        <v>0</v>
      </c>
      <c r="E18" s="27">
        <f t="shared" si="8"/>
        <v>0</v>
      </c>
      <c r="F18" s="27">
        <f t="shared" si="4"/>
        <v>0</v>
      </c>
      <c r="G18" s="27">
        <f t="shared" si="5"/>
        <v>0</v>
      </c>
      <c r="H18" s="28">
        <f t="shared" si="9"/>
        <v>0</v>
      </c>
      <c r="I18" s="52">
        <f t="shared" si="6"/>
        <v>0</v>
      </c>
      <c r="J18" s="24"/>
      <c r="K18" s="24"/>
      <c r="L18" s="63"/>
      <c r="M18" s="29"/>
      <c r="N18" s="29"/>
      <c r="O18" s="29"/>
      <c r="P18" s="29"/>
      <c r="Q18" s="29"/>
      <c r="R18" s="29"/>
    </row>
    <row r="19" spans="1:18" ht="15.75" customHeight="1" x14ac:dyDescent="0.25">
      <c r="A19" s="3" t="s">
        <v>15</v>
      </c>
      <c r="B19" s="19">
        <v>0</v>
      </c>
      <c r="C19" s="26">
        <f t="shared" si="0"/>
        <v>0</v>
      </c>
      <c r="D19" s="27">
        <f t="shared" si="7"/>
        <v>0</v>
      </c>
      <c r="E19" s="27">
        <f t="shared" si="8"/>
        <v>0</v>
      </c>
      <c r="F19" s="27">
        <f t="shared" si="4"/>
        <v>0</v>
      </c>
      <c r="G19" s="27">
        <f t="shared" si="5"/>
        <v>0</v>
      </c>
      <c r="H19" s="28">
        <f t="shared" si="9"/>
        <v>0</v>
      </c>
      <c r="I19" s="52">
        <f t="shared" si="6"/>
        <v>0</v>
      </c>
      <c r="J19" s="24"/>
      <c r="K19" s="24"/>
      <c r="L19" s="63"/>
      <c r="M19" s="29"/>
      <c r="N19" s="29"/>
      <c r="O19" s="29"/>
      <c r="P19" s="29"/>
      <c r="Q19" s="29"/>
      <c r="R19" s="29"/>
    </row>
    <row r="20" spans="1:18" ht="15.75" customHeight="1" x14ac:dyDescent="0.25">
      <c r="A20" s="3" t="s">
        <v>16</v>
      </c>
      <c r="B20" s="19">
        <v>20640</v>
      </c>
      <c r="C20" s="26">
        <f t="shared" si="0"/>
        <v>8.4998785143332492E-2</v>
      </c>
      <c r="D20" s="27">
        <f t="shared" si="7"/>
        <v>0</v>
      </c>
      <c r="E20" s="27">
        <f t="shared" si="8"/>
        <v>0</v>
      </c>
      <c r="F20" s="27">
        <f t="shared" si="4"/>
        <v>3.3827036647489765</v>
      </c>
      <c r="G20" s="27">
        <f t="shared" si="5"/>
        <v>2.4058563048814774</v>
      </c>
      <c r="H20" s="28">
        <f t="shared" si="9"/>
        <v>523.33641521184973</v>
      </c>
      <c r="I20" s="52">
        <f t="shared" si="6"/>
        <v>529.1</v>
      </c>
      <c r="J20" s="24"/>
      <c r="K20" s="24"/>
      <c r="L20" s="63"/>
      <c r="M20" s="29"/>
      <c r="N20" s="29"/>
      <c r="O20" s="29"/>
      <c r="P20" s="29"/>
      <c r="Q20" s="29"/>
      <c r="R20" s="29"/>
    </row>
    <row r="21" spans="1:18" x14ac:dyDescent="0.25">
      <c r="A21" s="3" t="s">
        <v>19</v>
      </c>
      <c r="B21" s="36"/>
      <c r="C21" s="37">
        <f>SUM(C5:C20)</f>
        <v>0.71088882208321147</v>
      </c>
      <c r="D21" s="38"/>
      <c r="E21" s="39"/>
      <c r="F21" s="10"/>
      <c r="G21" s="10"/>
      <c r="H21" s="40"/>
      <c r="I21" s="10"/>
      <c r="J21" s="10"/>
      <c r="K21" s="10"/>
      <c r="L21" s="10"/>
      <c r="M21" s="10"/>
      <c r="N21" s="10"/>
      <c r="O21" s="10"/>
      <c r="P21" s="10"/>
      <c r="Q21" s="10"/>
    </row>
    <row r="22" spans="1:18" ht="14.4" thickBot="1" x14ac:dyDescent="0.3">
      <c r="A22" s="4" t="s">
        <v>21</v>
      </c>
      <c r="B22" s="41"/>
      <c r="C22" s="41"/>
      <c r="D22" s="61">
        <f>SUM(D4:D21)</f>
        <v>0</v>
      </c>
      <c r="E22" s="61">
        <f>SUM(E4:E20)</f>
        <v>0</v>
      </c>
      <c r="F22" s="61">
        <f>SUM(F4:F21)</f>
        <v>193.00000000000003</v>
      </c>
      <c r="G22" s="61">
        <f>SUM(G4:G20)</f>
        <v>148</v>
      </c>
      <c r="H22" s="66">
        <f>SUM(H4:H20)</f>
        <v>9671</v>
      </c>
      <c r="I22" s="55">
        <f>SUM(I4:I21)</f>
        <v>10012.000000000002</v>
      </c>
      <c r="J22" s="10"/>
      <c r="K22" s="10"/>
      <c r="L22" s="10"/>
      <c r="M22" s="10"/>
      <c r="N22" s="10"/>
      <c r="O22" s="10"/>
      <c r="P22" s="10"/>
      <c r="Q22" s="10"/>
    </row>
    <row r="23" spans="1:18" x14ac:dyDescent="0.25">
      <c r="A23" s="10"/>
      <c r="B23" s="44"/>
      <c r="C23" s="45"/>
      <c r="D23" s="45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8" x14ac:dyDescent="0.25">
      <c r="A24" s="10"/>
      <c r="B24" s="44"/>
      <c r="C24" s="45"/>
      <c r="D24" s="45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1:18" x14ac:dyDescent="0.25">
      <c r="A25" s="10"/>
      <c r="B25" s="44"/>
      <c r="C25" s="45"/>
      <c r="D25" s="45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8" ht="15.75" customHeight="1" x14ac:dyDescent="0.25">
      <c r="A26" s="96" t="s">
        <v>25</v>
      </c>
      <c r="B26" s="96"/>
      <c r="C26" s="96"/>
      <c r="D26" s="46">
        <v>5000</v>
      </c>
      <c r="E26" s="46">
        <v>5000</v>
      </c>
      <c r="F26" s="76"/>
      <c r="G26" s="46">
        <v>100000</v>
      </c>
      <c r="H26" s="76"/>
      <c r="I26" s="10"/>
      <c r="J26" s="10"/>
      <c r="K26" s="10"/>
      <c r="L26" s="10"/>
      <c r="M26" s="10"/>
      <c r="N26" s="10"/>
      <c r="O26" s="10"/>
      <c r="P26" s="10"/>
      <c r="Q26" s="10"/>
    </row>
    <row r="27" spans="1:18" ht="15.75" customHeight="1" x14ac:dyDescent="0.25">
      <c r="A27" s="94" t="s">
        <v>24</v>
      </c>
      <c r="B27" s="94"/>
      <c r="C27" s="94"/>
      <c r="D27" s="47">
        <v>100000</v>
      </c>
      <c r="E27" s="47">
        <v>60000</v>
      </c>
      <c r="F27" s="76"/>
      <c r="G27" s="47">
        <v>450000</v>
      </c>
      <c r="H27" s="76"/>
    </row>
    <row r="28" spans="1:18" ht="15.75" customHeight="1" x14ac:dyDescent="0.25">
      <c r="A28" s="94" t="s">
        <v>65</v>
      </c>
      <c r="B28" s="94"/>
      <c r="C28" s="94"/>
      <c r="D28" s="47">
        <f>D27+D26</f>
        <v>105000</v>
      </c>
      <c r="E28" s="47">
        <f>E27+E26</f>
        <v>65000</v>
      </c>
      <c r="F28" s="76">
        <v>400000</v>
      </c>
      <c r="G28" s="47">
        <f>G27+G26</f>
        <v>550000</v>
      </c>
      <c r="H28" s="76">
        <v>9298500</v>
      </c>
    </row>
    <row r="29" spans="1:18" ht="15.75" customHeight="1" x14ac:dyDescent="0.25">
      <c r="A29" s="94" t="s">
        <v>36</v>
      </c>
      <c r="B29" s="94"/>
      <c r="C29" s="94"/>
      <c r="D29" s="47">
        <v>86031</v>
      </c>
      <c r="E29" s="47">
        <v>40632</v>
      </c>
      <c r="F29" s="76">
        <v>82481</v>
      </c>
      <c r="G29" s="47">
        <v>105186</v>
      </c>
      <c r="H29" s="76">
        <v>5919837</v>
      </c>
    </row>
    <row r="30" spans="1:18" ht="15.75" customHeight="1" x14ac:dyDescent="0.25">
      <c r="A30" s="94" t="s">
        <v>64</v>
      </c>
      <c r="B30" s="94"/>
      <c r="C30" s="94"/>
      <c r="D30" s="47">
        <f>D28-D29</f>
        <v>18969</v>
      </c>
      <c r="E30" s="47">
        <f>E28-E29</f>
        <v>24368</v>
      </c>
      <c r="F30" s="47">
        <f>F28-F29</f>
        <v>317519</v>
      </c>
      <c r="G30" s="47">
        <f>G28-G29</f>
        <v>444814</v>
      </c>
      <c r="H30" s="47">
        <f>H28-H29</f>
        <v>3378663</v>
      </c>
    </row>
    <row r="31" spans="1:18" ht="15.75" customHeight="1" x14ac:dyDescent="0.25">
      <c r="A31" s="94" t="s">
        <v>66</v>
      </c>
      <c r="B31" s="94"/>
      <c r="C31" s="94"/>
      <c r="D31" s="48">
        <f>D30/D28</f>
        <v>0.18065714285714285</v>
      </c>
      <c r="E31" s="48">
        <f>E30/E28</f>
        <v>0.37489230769230769</v>
      </c>
      <c r="F31" s="48">
        <f>F30/F28</f>
        <v>0.79379750000000004</v>
      </c>
      <c r="G31" s="48">
        <f>G30/G28</f>
        <v>0.80875272727272729</v>
      </c>
      <c r="H31" s="48">
        <f>H30/H28</f>
        <v>0.36335570253266658</v>
      </c>
    </row>
    <row r="32" spans="1:18" ht="15.75" customHeight="1" x14ac:dyDescent="0.25">
      <c r="A32" s="94" t="s">
        <v>20</v>
      </c>
      <c r="B32" s="94"/>
      <c r="C32" s="94"/>
      <c r="D32" s="49">
        <v>0</v>
      </c>
      <c r="E32" s="49">
        <v>0</v>
      </c>
      <c r="F32" s="77">
        <v>193</v>
      </c>
      <c r="G32" s="49">
        <v>148</v>
      </c>
      <c r="H32" s="77">
        <v>9671</v>
      </c>
      <c r="I32" s="74"/>
    </row>
    <row r="33" spans="1:8" ht="15.75" customHeight="1" x14ac:dyDescent="0.25">
      <c r="A33" s="94" t="s">
        <v>67</v>
      </c>
      <c r="B33" s="94"/>
      <c r="C33" s="94"/>
      <c r="D33" s="50">
        <f>D32*D31</f>
        <v>0</v>
      </c>
      <c r="E33" s="50">
        <f>E32*E31</f>
        <v>0</v>
      </c>
      <c r="F33" s="50">
        <f>F32*F31</f>
        <v>153.20291750000001</v>
      </c>
      <c r="G33" s="50">
        <f>G32*G31</f>
        <v>119.69540363636364</v>
      </c>
      <c r="H33" s="50">
        <f>H32*H31</f>
        <v>3514.0129991934186</v>
      </c>
    </row>
    <row r="34" spans="1:8" x14ac:dyDescent="0.25">
      <c r="A34" s="95"/>
      <c r="B34" s="95"/>
      <c r="C34" s="95"/>
      <c r="D34" s="51"/>
      <c r="E34" s="51"/>
      <c r="F34" s="51"/>
      <c r="G34" s="51"/>
      <c r="H34" s="51"/>
    </row>
  </sheetData>
  <mergeCells count="9">
    <mergeCell ref="A34:C34"/>
    <mergeCell ref="A26:C26"/>
    <mergeCell ref="A27:C27"/>
    <mergeCell ref="A29:C29"/>
    <mergeCell ref="A30:C30"/>
    <mergeCell ref="A32:C32"/>
    <mergeCell ref="A31:C31"/>
    <mergeCell ref="A33:C33"/>
    <mergeCell ref="A28:C28"/>
  </mergeCells>
  <pageMargins left="0.7" right="0.7" top="0.75" bottom="0.75" header="0.3" footer="0.3"/>
  <pageSetup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4"/>
  <sheetViews>
    <sheetView topLeftCell="C1" zoomScaleNormal="100" zoomScaleSheetLayoutView="100" workbookViewId="0">
      <selection activeCell="I32" sqref="I32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0.6640625" style="13" bestFit="1" customWidth="1"/>
    <col min="5" max="5" width="12.6640625" style="13" customWidth="1"/>
    <col min="6" max="6" width="13.6640625" style="2" bestFit="1" customWidth="1"/>
    <col min="7" max="7" width="13.44140625" style="2" bestFit="1" customWidth="1"/>
    <col min="8" max="8" width="10.88671875" style="2" bestFit="1" customWidth="1"/>
    <col min="9" max="9" width="8.44140625" style="2" bestFit="1" customWidth="1"/>
    <col min="10" max="10" width="9.33203125" style="2" bestFit="1" customWidth="1"/>
    <col min="11" max="16384" width="9.109375" style="2"/>
  </cols>
  <sheetData>
    <row r="1" spans="1:19" s="9" customFormat="1" ht="41.4" x14ac:dyDescent="0.25">
      <c r="A1" s="14" t="s">
        <v>0</v>
      </c>
      <c r="B1" s="15" t="s">
        <v>79</v>
      </c>
      <c r="C1" s="16" t="s">
        <v>73</v>
      </c>
      <c r="D1" s="17" t="s">
        <v>33</v>
      </c>
      <c r="E1" s="17" t="s">
        <v>34</v>
      </c>
      <c r="F1" s="15" t="s">
        <v>35</v>
      </c>
      <c r="G1" s="15" t="s">
        <v>37</v>
      </c>
      <c r="H1" s="15" t="s">
        <v>38</v>
      </c>
      <c r="I1" s="18" t="s">
        <v>39</v>
      </c>
      <c r="J1" s="8" t="s">
        <v>30</v>
      </c>
      <c r="K1" s="8"/>
      <c r="L1" s="8"/>
      <c r="M1" s="8"/>
      <c r="N1" s="8"/>
      <c r="O1" s="8"/>
      <c r="P1" s="8"/>
      <c r="Q1" s="8"/>
      <c r="R1" s="8"/>
    </row>
    <row r="2" spans="1:19" ht="15.75" customHeight="1" x14ac:dyDescent="0.25">
      <c r="A2" s="3" t="s">
        <v>1</v>
      </c>
      <c r="B2" s="19">
        <f>SUM(B3:B19)</f>
        <v>138238</v>
      </c>
      <c r="C2" s="20"/>
      <c r="D2" s="21"/>
      <c r="E2" s="22"/>
      <c r="F2" s="10"/>
      <c r="G2" s="10"/>
      <c r="H2" s="10"/>
      <c r="I2" s="23"/>
      <c r="J2" s="24"/>
      <c r="K2" s="24"/>
      <c r="L2" s="24"/>
      <c r="M2" s="24"/>
      <c r="N2" s="24"/>
      <c r="O2" s="24"/>
      <c r="P2" s="25"/>
      <c r="Q2" s="25"/>
      <c r="R2" s="10"/>
    </row>
    <row r="3" spans="1:19" ht="15.75" customHeight="1" x14ac:dyDescent="0.25">
      <c r="A3" s="3" t="s">
        <v>18</v>
      </c>
      <c r="B3" s="19">
        <v>97860</v>
      </c>
      <c r="C3" s="26">
        <f>(B3/$B$2)</f>
        <v>0.70790954730247835</v>
      </c>
      <c r="D3" s="27">
        <f>($D$31-$D$32)*C3</f>
        <v>0.13385925985355979</v>
      </c>
      <c r="E3" s="27">
        <f>($E$31-$E$32)*C3</f>
        <v>0.73229630885036756</v>
      </c>
      <c r="F3" s="27">
        <f>($F$31-$F$32)*C3</f>
        <v>9.9107336622346978</v>
      </c>
      <c r="G3" s="27">
        <f>($G$31-$G$32)*C3</f>
        <v>0.25355473263816575</v>
      </c>
      <c r="H3" s="27">
        <f>($H$31-$H$32)*C3</f>
        <v>9.3444060243927221E-2</v>
      </c>
      <c r="I3" s="28">
        <f>($I$31-$I$32)*C3</f>
        <v>1.0459177269407984</v>
      </c>
      <c r="J3" s="52">
        <f t="shared" ref="J3:J19" si="0">ROUND(SUM(D3:I3),1)</f>
        <v>12.2</v>
      </c>
      <c r="K3" s="24"/>
      <c r="L3" s="24"/>
      <c r="M3" s="24"/>
      <c r="N3" s="29"/>
      <c r="O3" s="29"/>
      <c r="P3" s="29"/>
      <c r="Q3" s="29"/>
      <c r="R3" s="29"/>
      <c r="S3" s="29"/>
    </row>
    <row r="4" spans="1:19" ht="15.75" customHeight="1" x14ac:dyDescent="0.25">
      <c r="A4" s="3" t="s">
        <v>2</v>
      </c>
      <c r="B4" s="19">
        <v>10171</v>
      </c>
      <c r="C4" s="26">
        <f>(B4/$B$2)</f>
        <v>7.3576006597317667E-2</v>
      </c>
      <c r="D4" s="27">
        <f>($D$31-$D$32)*C4+D32</f>
        <v>9.8248216448838566</v>
      </c>
      <c r="E4" s="27">
        <f>($E$31-$E$32)*C4+E32</f>
        <v>8.0416616453552017</v>
      </c>
      <c r="F4" s="27">
        <f>($F$31-$F$32)*C4+F32</f>
        <v>1.0300640923624473</v>
      </c>
      <c r="G4" s="27">
        <f>($G$31-$G$32)*C4+G32</f>
        <v>14.668179093145596</v>
      </c>
      <c r="H4" s="27">
        <f>($H$31-$H$32)*C4+H32</f>
        <v>2.8777120328708459</v>
      </c>
      <c r="I4" s="28">
        <f>($I$31-$I$32)*C4+I32</f>
        <v>20.631232929326309</v>
      </c>
      <c r="J4" s="52">
        <f t="shared" si="0"/>
        <v>57.1</v>
      </c>
      <c r="K4" s="24"/>
      <c r="L4" s="24"/>
      <c r="M4" s="24"/>
      <c r="N4" s="24"/>
      <c r="O4" s="24"/>
      <c r="P4" s="29"/>
      <c r="Q4" s="29"/>
      <c r="R4" s="10"/>
    </row>
    <row r="5" spans="1:19" x14ac:dyDescent="0.25">
      <c r="A5" s="3" t="s">
        <v>3</v>
      </c>
      <c r="B5" s="19">
        <v>0</v>
      </c>
      <c r="C5" s="26">
        <f t="shared" ref="C5:C19" si="1">(B5/$B$2)</f>
        <v>0</v>
      </c>
      <c r="D5" s="27">
        <f t="shared" ref="D5:D19" si="2">($D$31-$D$32)*C5</f>
        <v>0</v>
      </c>
      <c r="E5" s="27">
        <f t="shared" ref="E5:E19" si="3">($E$31-$E$32)*C5</f>
        <v>0</v>
      </c>
      <c r="F5" s="27">
        <f t="shared" ref="F5:F19" si="4">($F$31-$F$32)*C5</f>
        <v>0</v>
      </c>
      <c r="G5" s="27">
        <f t="shared" ref="G5:G19" si="5">($G$31-$G$32)*C5</f>
        <v>0</v>
      </c>
      <c r="H5" s="27">
        <f t="shared" ref="H5:H19" si="6">($H$31-$H$32)*C5</f>
        <v>0</v>
      </c>
      <c r="I5" s="28">
        <f t="shared" ref="I5:I19" si="7">($I$31-$I$32)*C5</f>
        <v>0</v>
      </c>
      <c r="J5" s="52">
        <f t="shared" si="0"/>
        <v>0</v>
      </c>
      <c r="K5" s="24"/>
      <c r="L5" s="24"/>
      <c r="M5" s="24"/>
      <c r="N5" s="24"/>
      <c r="O5" s="24"/>
      <c r="P5" s="29"/>
      <c r="Q5" s="29"/>
      <c r="R5" s="10"/>
    </row>
    <row r="6" spans="1:19" ht="15.75" customHeight="1" x14ac:dyDescent="0.25">
      <c r="A6" s="3" t="s">
        <v>4</v>
      </c>
      <c r="B6" s="19">
        <v>11276</v>
      </c>
      <c r="C6" s="26">
        <f t="shared" si="1"/>
        <v>8.1569467150855765E-2</v>
      </c>
      <c r="D6" s="27">
        <f t="shared" si="2"/>
        <v>1.542404469761639E-2</v>
      </c>
      <c r="E6" s="27">
        <f t="shared" si="3"/>
        <v>8.4379452060052554E-2</v>
      </c>
      <c r="F6" s="27">
        <f t="shared" si="4"/>
        <v>1.1419725401119807</v>
      </c>
      <c r="G6" s="27">
        <f t="shared" si="5"/>
        <v>2.921605523429345E-2</v>
      </c>
      <c r="H6" s="27">
        <f t="shared" si="6"/>
        <v>1.076716966391297E-2</v>
      </c>
      <c r="I6" s="28">
        <f t="shared" si="7"/>
        <v>0.12051674115046436</v>
      </c>
      <c r="J6" s="52">
        <f t="shared" si="0"/>
        <v>1.4</v>
      </c>
      <c r="K6" s="24"/>
      <c r="L6" s="24"/>
      <c r="M6" s="24"/>
      <c r="N6" s="24"/>
      <c r="O6" s="24"/>
      <c r="P6" s="29"/>
      <c r="Q6" s="29"/>
      <c r="R6" s="10"/>
    </row>
    <row r="7" spans="1:19" ht="15.75" customHeight="1" x14ac:dyDescent="0.25">
      <c r="A7" s="3" t="s">
        <v>5</v>
      </c>
      <c r="B7" s="19">
        <v>0</v>
      </c>
      <c r="C7" s="26">
        <f t="shared" si="1"/>
        <v>0</v>
      </c>
      <c r="D7" s="27">
        <f t="shared" si="2"/>
        <v>0</v>
      </c>
      <c r="E7" s="27">
        <f t="shared" si="3"/>
        <v>0</v>
      </c>
      <c r="F7" s="27">
        <f t="shared" si="4"/>
        <v>0</v>
      </c>
      <c r="G7" s="27">
        <f t="shared" si="5"/>
        <v>0</v>
      </c>
      <c r="H7" s="27">
        <f t="shared" si="6"/>
        <v>0</v>
      </c>
      <c r="I7" s="28">
        <f t="shared" si="7"/>
        <v>0</v>
      </c>
      <c r="J7" s="52">
        <f t="shared" si="0"/>
        <v>0</v>
      </c>
      <c r="K7" s="24"/>
      <c r="L7" s="24"/>
      <c r="M7" s="24"/>
      <c r="N7" s="24"/>
      <c r="O7" s="24"/>
      <c r="P7" s="29"/>
      <c r="Q7" s="29"/>
      <c r="R7" s="10"/>
    </row>
    <row r="8" spans="1:19" ht="15.75" customHeight="1" x14ac:dyDescent="0.25">
      <c r="A8" s="3" t="s">
        <v>6</v>
      </c>
      <c r="B8" s="19">
        <v>0</v>
      </c>
      <c r="C8" s="26">
        <f t="shared" si="1"/>
        <v>0</v>
      </c>
      <c r="D8" s="27">
        <f t="shared" si="2"/>
        <v>0</v>
      </c>
      <c r="E8" s="27">
        <f t="shared" si="3"/>
        <v>0</v>
      </c>
      <c r="F8" s="27">
        <f t="shared" si="4"/>
        <v>0</v>
      </c>
      <c r="G8" s="27">
        <f t="shared" si="5"/>
        <v>0</v>
      </c>
      <c r="H8" s="27">
        <f t="shared" si="6"/>
        <v>0</v>
      </c>
      <c r="I8" s="28">
        <f t="shared" si="7"/>
        <v>0</v>
      </c>
      <c r="J8" s="52">
        <f t="shared" si="0"/>
        <v>0</v>
      </c>
      <c r="K8" s="24"/>
      <c r="L8" s="24"/>
      <c r="M8" s="24"/>
      <c r="N8" s="24"/>
      <c r="O8" s="24"/>
      <c r="P8" s="29"/>
      <c r="Q8" s="29"/>
      <c r="R8" s="10"/>
    </row>
    <row r="9" spans="1:19" ht="15.75" customHeight="1" x14ac:dyDescent="0.25">
      <c r="A9" s="3" t="s">
        <v>7</v>
      </c>
      <c r="B9" s="19">
        <v>8446</v>
      </c>
      <c r="C9" s="26">
        <f t="shared" si="1"/>
        <v>6.1097527452654121E-2</v>
      </c>
      <c r="D9" s="27">
        <f t="shared" si="2"/>
        <v>1.1552987009229163E-2</v>
      </c>
      <c r="E9" s="27">
        <f t="shared" si="3"/>
        <v>6.3202274928982269E-2</v>
      </c>
      <c r="F9" s="27">
        <f t="shared" si="4"/>
        <v>0.8553653843371577</v>
      </c>
      <c r="G9" s="27">
        <f t="shared" si="5"/>
        <v>2.1883540484998448E-2</v>
      </c>
      <c r="H9" s="27">
        <f t="shared" si="6"/>
        <v>8.0648736237503519E-3</v>
      </c>
      <c r="I9" s="28">
        <f t="shared" si="7"/>
        <v>9.026998898162665E-2</v>
      </c>
      <c r="J9" s="52">
        <f t="shared" si="0"/>
        <v>1.1000000000000001</v>
      </c>
      <c r="K9" s="24"/>
      <c r="L9" s="24"/>
      <c r="M9" s="24"/>
      <c r="N9" s="24"/>
      <c r="O9" s="24"/>
      <c r="P9" s="29"/>
      <c r="Q9" s="29"/>
      <c r="R9" s="10"/>
    </row>
    <row r="10" spans="1:19" x14ac:dyDescent="0.25">
      <c r="A10" s="3" t="s">
        <v>8</v>
      </c>
      <c r="B10" s="19">
        <v>0</v>
      </c>
      <c r="C10" s="26">
        <f t="shared" si="1"/>
        <v>0</v>
      </c>
      <c r="D10" s="27">
        <f t="shared" si="2"/>
        <v>0</v>
      </c>
      <c r="E10" s="27">
        <f t="shared" si="3"/>
        <v>0</v>
      </c>
      <c r="F10" s="27">
        <f t="shared" si="4"/>
        <v>0</v>
      </c>
      <c r="G10" s="27">
        <f t="shared" si="5"/>
        <v>0</v>
      </c>
      <c r="H10" s="27">
        <f t="shared" si="6"/>
        <v>0</v>
      </c>
      <c r="I10" s="28">
        <f t="shared" si="7"/>
        <v>0</v>
      </c>
      <c r="J10" s="52">
        <f t="shared" si="0"/>
        <v>0</v>
      </c>
      <c r="K10" s="24"/>
      <c r="L10" s="24"/>
      <c r="M10" s="24"/>
      <c r="N10" s="24"/>
      <c r="O10" s="24"/>
      <c r="P10" s="29"/>
      <c r="Q10" s="29"/>
      <c r="R10" s="10"/>
    </row>
    <row r="11" spans="1:19" s="12" customFormat="1" ht="15.75" customHeight="1" x14ac:dyDescent="0.25">
      <c r="A11" s="3" t="s">
        <v>17</v>
      </c>
      <c r="B11" s="30">
        <v>0</v>
      </c>
      <c r="C11" s="26">
        <f t="shared" si="1"/>
        <v>0</v>
      </c>
      <c r="D11" s="31">
        <f t="shared" si="2"/>
        <v>0</v>
      </c>
      <c r="E11" s="31">
        <f t="shared" si="3"/>
        <v>0</v>
      </c>
      <c r="F11" s="31">
        <f t="shared" si="4"/>
        <v>0</v>
      </c>
      <c r="G11" s="27">
        <f t="shared" si="5"/>
        <v>0</v>
      </c>
      <c r="H11" s="27">
        <f t="shared" si="6"/>
        <v>0</v>
      </c>
      <c r="I11" s="32">
        <f t="shared" si="7"/>
        <v>0</v>
      </c>
      <c r="J11" s="52">
        <f t="shared" si="0"/>
        <v>0</v>
      </c>
      <c r="K11" s="33"/>
      <c r="L11" s="33"/>
      <c r="M11" s="33"/>
      <c r="N11" s="33"/>
      <c r="O11" s="33"/>
      <c r="P11" s="29"/>
      <c r="Q11" s="29"/>
      <c r="R11" s="11"/>
    </row>
    <row r="12" spans="1:19" ht="15.75" customHeight="1" x14ac:dyDescent="0.25">
      <c r="A12" s="3" t="s">
        <v>9</v>
      </c>
      <c r="B12" s="19">
        <v>0</v>
      </c>
      <c r="C12" s="26">
        <f t="shared" si="1"/>
        <v>0</v>
      </c>
      <c r="D12" s="27">
        <f t="shared" si="2"/>
        <v>0</v>
      </c>
      <c r="E12" s="27">
        <f t="shared" si="3"/>
        <v>0</v>
      </c>
      <c r="F12" s="27">
        <f t="shared" si="4"/>
        <v>0</v>
      </c>
      <c r="G12" s="27">
        <f t="shared" si="5"/>
        <v>0</v>
      </c>
      <c r="H12" s="27">
        <f t="shared" si="6"/>
        <v>0</v>
      </c>
      <c r="I12" s="28">
        <f t="shared" si="7"/>
        <v>0</v>
      </c>
      <c r="J12" s="52">
        <f t="shared" si="0"/>
        <v>0</v>
      </c>
      <c r="K12" s="24"/>
      <c r="L12" s="24"/>
      <c r="M12" s="24"/>
      <c r="N12" s="24"/>
      <c r="O12" s="24"/>
      <c r="P12" s="29"/>
      <c r="Q12" s="29"/>
      <c r="R12" s="10"/>
    </row>
    <row r="13" spans="1:19" ht="15.75" customHeight="1" x14ac:dyDescent="0.25">
      <c r="A13" s="3" t="s">
        <v>10</v>
      </c>
      <c r="B13" s="19">
        <v>0</v>
      </c>
      <c r="C13" s="26">
        <f t="shared" si="1"/>
        <v>0</v>
      </c>
      <c r="D13" s="27">
        <f t="shared" si="2"/>
        <v>0</v>
      </c>
      <c r="E13" s="27">
        <f t="shared" si="3"/>
        <v>0</v>
      </c>
      <c r="F13" s="27">
        <f t="shared" si="4"/>
        <v>0</v>
      </c>
      <c r="G13" s="27">
        <f t="shared" si="5"/>
        <v>0</v>
      </c>
      <c r="H13" s="27">
        <f t="shared" si="6"/>
        <v>0</v>
      </c>
      <c r="I13" s="28">
        <f t="shared" si="7"/>
        <v>0</v>
      </c>
      <c r="J13" s="52">
        <f t="shared" si="0"/>
        <v>0</v>
      </c>
      <c r="K13" s="34"/>
      <c r="L13" s="34"/>
      <c r="M13" s="34"/>
      <c r="N13" s="34"/>
      <c r="O13" s="34"/>
      <c r="P13" s="29"/>
      <c r="Q13" s="29"/>
      <c r="R13" s="10"/>
    </row>
    <row r="14" spans="1:19" ht="15.75" customHeight="1" x14ac:dyDescent="0.25">
      <c r="A14" s="3" t="s">
        <v>11</v>
      </c>
      <c r="B14" s="19">
        <v>0</v>
      </c>
      <c r="C14" s="26">
        <f t="shared" si="1"/>
        <v>0</v>
      </c>
      <c r="D14" s="27">
        <f t="shared" si="2"/>
        <v>0</v>
      </c>
      <c r="E14" s="27">
        <f t="shared" si="3"/>
        <v>0</v>
      </c>
      <c r="F14" s="27">
        <f t="shared" si="4"/>
        <v>0</v>
      </c>
      <c r="G14" s="27">
        <f t="shared" si="5"/>
        <v>0</v>
      </c>
      <c r="H14" s="27">
        <f t="shared" si="6"/>
        <v>0</v>
      </c>
      <c r="I14" s="28">
        <f t="shared" si="7"/>
        <v>0</v>
      </c>
      <c r="J14" s="52">
        <f t="shared" si="0"/>
        <v>0</v>
      </c>
      <c r="K14" s="24"/>
      <c r="L14" s="24"/>
      <c r="M14" s="24"/>
      <c r="N14" s="24"/>
      <c r="O14" s="24"/>
      <c r="P14" s="29"/>
      <c r="Q14" s="29"/>
      <c r="R14" s="10"/>
    </row>
    <row r="15" spans="1:19" ht="15.75" customHeight="1" x14ac:dyDescent="0.25">
      <c r="A15" s="3" t="s">
        <v>12</v>
      </c>
      <c r="B15" s="19">
        <v>0</v>
      </c>
      <c r="C15" s="26">
        <f t="shared" si="1"/>
        <v>0</v>
      </c>
      <c r="D15" s="27">
        <f t="shared" si="2"/>
        <v>0</v>
      </c>
      <c r="E15" s="27">
        <f t="shared" si="3"/>
        <v>0</v>
      </c>
      <c r="F15" s="27">
        <f t="shared" si="4"/>
        <v>0</v>
      </c>
      <c r="G15" s="27">
        <f t="shared" si="5"/>
        <v>0</v>
      </c>
      <c r="H15" s="27">
        <f t="shared" si="6"/>
        <v>0</v>
      </c>
      <c r="I15" s="28">
        <f t="shared" si="7"/>
        <v>0</v>
      </c>
      <c r="J15" s="52">
        <f t="shared" si="0"/>
        <v>0</v>
      </c>
      <c r="K15" s="35"/>
      <c r="L15" s="35"/>
      <c r="M15" s="35"/>
      <c r="N15" s="29"/>
      <c r="O15" s="29"/>
      <c r="P15" s="29"/>
      <c r="Q15" s="29"/>
      <c r="R15" s="29"/>
      <c r="S15" s="29"/>
    </row>
    <row r="16" spans="1:19" ht="15.75" customHeight="1" x14ac:dyDescent="0.25">
      <c r="A16" s="3" t="s">
        <v>13</v>
      </c>
      <c r="B16" s="19">
        <v>0</v>
      </c>
      <c r="C16" s="26">
        <f t="shared" si="1"/>
        <v>0</v>
      </c>
      <c r="D16" s="27">
        <f t="shared" si="2"/>
        <v>0</v>
      </c>
      <c r="E16" s="27">
        <f t="shared" si="3"/>
        <v>0</v>
      </c>
      <c r="F16" s="27">
        <f t="shared" si="4"/>
        <v>0</v>
      </c>
      <c r="G16" s="27">
        <f t="shared" si="5"/>
        <v>0</v>
      </c>
      <c r="H16" s="27">
        <f t="shared" si="6"/>
        <v>0</v>
      </c>
      <c r="I16" s="28">
        <f t="shared" si="7"/>
        <v>0</v>
      </c>
      <c r="J16" s="52">
        <f t="shared" si="0"/>
        <v>0</v>
      </c>
      <c r="K16" s="24"/>
      <c r="L16" s="24"/>
      <c r="M16" s="24"/>
      <c r="N16" s="29"/>
      <c r="O16" s="29"/>
      <c r="P16" s="29"/>
      <c r="Q16" s="29"/>
      <c r="R16" s="29"/>
      <c r="S16" s="29"/>
    </row>
    <row r="17" spans="1:19" ht="15.75" customHeight="1" x14ac:dyDescent="0.25">
      <c r="A17" s="3" t="s">
        <v>14</v>
      </c>
      <c r="B17" s="19">
        <v>10485</v>
      </c>
      <c r="C17" s="26">
        <f t="shared" si="1"/>
        <v>7.5847451496694113E-2</v>
      </c>
      <c r="D17" s="27">
        <f t="shared" si="2"/>
        <v>1.4342063555738548E-2</v>
      </c>
      <c r="E17" s="27">
        <f t="shared" si="3"/>
        <v>7.8460318805396528E-2</v>
      </c>
      <c r="F17" s="27">
        <f t="shared" si="4"/>
        <v>1.0618643209537175</v>
      </c>
      <c r="G17" s="27">
        <f t="shared" si="5"/>
        <v>2.7166578496946332E-2</v>
      </c>
      <c r="H17" s="27">
        <f t="shared" si="6"/>
        <v>1.0011863597563632E-2</v>
      </c>
      <c r="I17" s="28">
        <f t="shared" si="7"/>
        <v>0.11206261360079985</v>
      </c>
      <c r="J17" s="52">
        <f t="shared" si="0"/>
        <v>1.3</v>
      </c>
      <c r="K17" s="24"/>
      <c r="L17" s="24"/>
      <c r="M17" s="24"/>
      <c r="N17" s="29"/>
      <c r="O17" s="29"/>
      <c r="P17" s="29"/>
      <c r="Q17" s="29"/>
      <c r="R17" s="29"/>
      <c r="S17" s="29"/>
    </row>
    <row r="18" spans="1:19" ht="15.75" customHeight="1" x14ac:dyDescent="0.25">
      <c r="A18" s="3" t="s">
        <v>15</v>
      </c>
      <c r="B18" s="19">
        <v>0</v>
      </c>
      <c r="C18" s="26">
        <f t="shared" si="1"/>
        <v>0</v>
      </c>
      <c r="D18" s="27">
        <f t="shared" si="2"/>
        <v>0</v>
      </c>
      <c r="E18" s="27">
        <f t="shared" si="3"/>
        <v>0</v>
      </c>
      <c r="F18" s="27">
        <f t="shared" si="4"/>
        <v>0</v>
      </c>
      <c r="G18" s="27">
        <f t="shared" si="5"/>
        <v>0</v>
      </c>
      <c r="H18" s="27">
        <f t="shared" si="6"/>
        <v>0</v>
      </c>
      <c r="I18" s="28">
        <f t="shared" si="7"/>
        <v>0</v>
      </c>
      <c r="J18" s="52">
        <f t="shared" si="0"/>
        <v>0</v>
      </c>
      <c r="K18" s="24"/>
      <c r="L18" s="24"/>
      <c r="M18" s="24"/>
      <c r="N18" s="29"/>
      <c r="O18" s="29"/>
      <c r="P18" s="29"/>
      <c r="Q18" s="29"/>
      <c r="R18" s="29"/>
      <c r="S18" s="29"/>
    </row>
    <row r="19" spans="1:19" ht="15.75" customHeight="1" x14ac:dyDescent="0.25">
      <c r="A19" s="3" t="s">
        <v>16</v>
      </c>
      <c r="B19" s="19">
        <v>0</v>
      </c>
      <c r="C19" s="26">
        <f t="shared" si="1"/>
        <v>0</v>
      </c>
      <c r="D19" s="27">
        <f t="shared" si="2"/>
        <v>0</v>
      </c>
      <c r="E19" s="27">
        <f t="shared" si="3"/>
        <v>0</v>
      </c>
      <c r="F19" s="27">
        <f t="shared" si="4"/>
        <v>0</v>
      </c>
      <c r="G19" s="27">
        <f t="shared" si="5"/>
        <v>0</v>
      </c>
      <c r="H19" s="27">
        <f t="shared" si="6"/>
        <v>0</v>
      </c>
      <c r="I19" s="28">
        <f t="shared" si="7"/>
        <v>0</v>
      </c>
      <c r="J19" s="52">
        <f t="shared" si="0"/>
        <v>0</v>
      </c>
      <c r="K19" s="24"/>
      <c r="L19" s="24"/>
      <c r="M19" s="24"/>
      <c r="N19" s="29"/>
      <c r="O19" s="29"/>
      <c r="P19" s="29"/>
      <c r="Q19" s="29"/>
      <c r="R19" s="29"/>
      <c r="S19" s="29"/>
    </row>
    <row r="20" spans="1:19" x14ac:dyDescent="0.25">
      <c r="A20" s="3" t="s">
        <v>19</v>
      </c>
      <c r="B20" s="36"/>
      <c r="C20" s="37">
        <f>SUM(C4:C19)</f>
        <v>0.29209045269752165</v>
      </c>
      <c r="D20" s="38"/>
      <c r="E20" s="39"/>
      <c r="F20" s="10"/>
      <c r="G20" s="10"/>
      <c r="H20" s="10"/>
      <c r="I20" s="40"/>
      <c r="J20" s="10"/>
      <c r="K20" s="10"/>
      <c r="L20" s="10"/>
      <c r="M20" s="10"/>
      <c r="N20" s="10"/>
      <c r="O20" s="10"/>
      <c r="P20" s="10"/>
      <c r="Q20" s="10"/>
      <c r="R20" s="10"/>
    </row>
    <row r="21" spans="1:19" ht="14.4" thickBot="1" x14ac:dyDescent="0.3">
      <c r="A21" s="4" t="s">
        <v>21</v>
      </c>
      <c r="B21" s="41"/>
      <c r="C21" s="41"/>
      <c r="D21" s="42">
        <f>SUM(D3:D20)</f>
        <v>10.000000000000002</v>
      </c>
      <c r="E21" s="42">
        <f>SUM(E3:E19)</f>
        <v>9</v>
      </c>
      <c r="F21" s="42">
        <f>SUM(F3:F20)</f>
        <v>14.000000000000002</v>
      </c>
      <c r="G21" s="42">
        <f t="shared" ref="G21:H21" si="8">SUM(G3:G20)</f>
        <v>15</v>
      </c>
      <c r="H21" s="42">
        <f t="shared" si="8"/>
        <v>3</v>
      </c>
      <c r="I21" s="43">
        <f>SUM(I3:I20)</f>
        <v>22</v>
      </c>
      <c r="J21" s="55">
        <f>SUM(J3:J20)</f>
        <v>73.099999999999994</v>
      </c>
      <c r="K21" s="10"/>
      <c r="L21" s="10"/>
      <c r="M21" s="10"/>
      <c r="N21" s="10"/>
      <c r="O21" s="10"/>
      <c r="P21" s="10"/>
      <c r="Q21" s="10"/>
      <c r="R21" s="10"/>
    </row>
    <row r="22" spans="1:19" x14ac:dyDescent="0.25">
      <c r="A22" s="10"/>
      <c r="B22" s="44"/>
      <c r="C22" s="45"/>
      <c r="D22" s="45"/>
      <c r="E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9" x14ac:dyDescent="0.25">
      <c r="A23" s="10"/>
      <c r="B23" s="44"/>
      <c r="C23" s="45"/>
      <c r="D23" s="45"/>
      <c r="E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9" x14ac:dyDescent="0.25">
      <c r="A24" s="10"/>
      <c r="B24" s="44"/>
      <c r="C24" s="45"/>
      <c r="D24" s="45"/>
      <c r="E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9" ht="15.75" customHeight="1" x14ac:dyDescent="0.25">
      <c r="A25" s="96" t="s">
        <v>25</v>
      </c>
      <c r="B25" s="96"/>
      <c r="C25" s="96"/>
      <c r="D25" s="46">
        <v>5000</v>
      </c>
      <c r="E25" s="46">
        <v>3500</v>
      </c>
      <c r="F25" s="46">
        <v>500</v>
      </c>
      <c r="G25" s="46">
        <v>10000</v>
      </c>
      <c r="H25" s="46">
        <v>2500</v>
      </c>
      <c r="I25" s="46">
        <v>4000</v>
      </c>
      <c r="J25" s="10"/>
      <c r="K25" s="10"/>
      <c r="L25" s="10"/>
      <c r="M25" s="10"/>
      <c r="N25" s="10"/>
      <c r="O25" s="10"/>
      <c r="P25" s="10"/>
      <c r="Q25" s="10"/>
      <c r="R25" s="10"/>
    </row>
    <row r="26" spans="1:19" ht="15.75" customHeight="1" x14ac:dyDescent="0.25">
      <c r="A26" s="94" t="s">
        <v>24</v>
      </c>
      <c r="B26" s="94"/>
      <c r="C26" s="94"/>
      <c r="D26" s="47">
        <v>55500</v>
      </c>
      <c r="E26" s="47">
        <v>21000</v>
      </c>
      <c r="F26" s="47">
        <v>34200</v>
      </c>
      <c r="G26" s="47">
        <v>105000</v>
      </c>
      <c r="H26" s="47">
        <v>9500</v>
      </c>
      <c r="I26" s="47">
        <v>34000</v>
      </c>
    </row>
    <row r="27" spans="1:19" ht="15.75" customHeight="1" x14ac:dyDescent="0.25">
      <c r="A27" s="94" t="s">
        <v>65</v>
      </c>
      <c r="B27" s="94"/>
      <c r="C27" s="94"/>
      <c r="D27" s="47">
        <f>D26+D25</f>
        <v>60500</v>
      </c>
      <c r="E27" s="47">
        <f t="shared" ref="E27:I27" si="9">E26+E25</f>
        <v>24500</v>
      </c>
      <c r="F27" s="47">
        <f t="shared" si="9"/>
        <v>34700</v>
      </c>
      <c r="G27" s="47">
        <f t="shared" si="9"/>
        <v>115000</v>
      </c>
      <c r="H27" s="47">
        <f t="shared" si="9"/>
        <v>12000</v>
      </c>
      <c r="I27" s="47">
        <f t="shared" si="9"/>
        <v>38000</v>
      </c>
    </row>
    <row r="28" spans="1:19" ht="15.75" customHeight="1" x14ac:dyDescent="0.25">
      <c r="A28" s="94" t="s">
        <v>36</v>
      </c>
      <c r="B28" s="94"/>
      <c r="C28" s="94"/>
      <c r="D28" s="47">
        <v>1144</v>
      </c>
      <c r="E28" s="47">
        <v>2816</v>
      </c>
      <c r="F28" s="47">
        <v>34700</v>
      </c>
      <c r="G28" s="47">
        <v>2746</v>
      </c>
      <c r="H28" s="47">
        <v>528</v>
      </c>
      <c r="I28" s="47">
        <v>2552</v>
      </c>
    </row>
    <row r="29" spans="1:19" ht="15.75" customHeight="1" x14ac:dyDescent="0.25">
      <c r="A29" s="94" t="s">
        <v>64</v>
      </c>
      <c r="B29" s="94"/>
      <c r="C29" s="94"/>
      <c r="D29" s="47">
        <f>D27-D28</f>
        <v>59356</v>
      </c>
      <c r="E29" s="47">
        <f t="shared" ref="E29:I29" si="10">E27-E28</f>
        <v>21684</v>
      </c>
      <c r="F29" s="47">
        <f t="shared" si="10"/>
        <v>0</v>
      </c>
      <c r="G29" s="47">
        <f t="shared" si="10"/>
        <v>112254</v>
      </c>
      <c r="H29" s="47">
        <f t="shared" si="10"/>
        <v>11472</v>
      </c>
      <c r="I29" s="47">
        <f t="shared" si="10"/>
        <v>35448</v>
      </c>
    </row>
    <row r="30" spans="1:19" ht="15.75" customHeight="1" x14ac:dyDescent="0.25">
      <c r="A30" s="94" t="s">
        <v>66</v>
      </c>
      <c r="B30" s="94"/>
      <c r="C30" s="94"/>
      <c r="D30" s="48">
        <f>D29/D27</f>
        <v>0.98109090909090912</v>
      </c>
      <c r="E30" s="48">
        <f t="shared" ref="E30:I30" si="11">E29/E27</f>
        <v>0.88506122448979596</v>
      </c>
      <c r="F30" s="48">
        <f t="shared" si="11"/>
        <v>0</v>
      </c>
      <c r="G30" s="48">
        <f t="shared" si="11"/>
        <v>0.97612173913043476</v>
      </c>
      <c r="H30" s="48">
        <f t="shared" si="11"/>
        <v>0.95599999999999996</v>
      </c>
      <c r="I30" s="48">
        <f t="shared" si="11"/>
        <v>0.93284210526315792</v>
      </c>
    </row>
    <row r="31" spans="1:19" ht="15.75" customHeight="1" x14ac:dyDescent="0.25">
      <c r="A31" s="94" t="s">
        <v>20</v>
      </c>
      <c r="B31" s="94"/>
      <c r="C31" s="94"/>
      <c r="D31" s="49">
        <v>10</v>
      </c>
      <c r="E31" s="49">
        <v>9</v>
      </c>
      <c r="F31" s="49">
        <v>14</v>
      </c>
      <c r="G31" s="49">
        <v>15</v>
      </c>
      <c r="H31" s="49">
        <v>3</v>
      </c>
      <c r="I31" s="49">
        <v>22</v>
      </c>
    </row>
    <row r="32" spans="1:19" ht="15.75" customHeight="1" x14ac:dyDescent="0.25">
      <c r="A32" s="94" t="s">
        <v>67</v>
      </c>
      <c r="B32" s="94"/>
      <c r="C32" s="94"/>
      <c r="D32" s="50">
        <f t="shared" ref="D32:E32" si="12">D31*D30</f>
        <v>9.8109090909090906</v>
      </c>
      <c r="E32" s="50">
        <f t="shared" si="12"/>
        <v>7.9655510204081637</v>
      </c>
      <c r="F32" s="50">
        <f t="shared" ref="F32:I32" si="13">F31*F30</f>
        <v>0</v>
      </c>
      <c r="G32" s="50">
        <f t="shared" ref="G32:H32" si="14">G31*G30</f>
        <v>14.641826086956522</v>
      </c>
      <c r="H32" s="50">
        <f t="shared" si="14"/>
        <v>2.8679999999999999</v>
      </c>
      <c r="I32" s="50">
        <f t="shared" si="13"/>
        <v>20.522526315789474</v>
      </c>
    </row>
    <row r="34" spans="1:9" x14ac:dyDescent="0.25">
      <c r="A34" s="95"/>
      <c r="B34" s="95"/>
      <c r="C34" s="95"/>
      <c r="D34" s="51"/>
      <c r="E34" s="51"/>
      <c r="F34" s="51"/>
      <c r="G34" s="51"/>
      <c r="H34" s="51"/>
      <c r="I34" s="51"/>
    </row>
  </sheetData>
  <mergeCells count="9">
    <mergeCell ref="A32:C32"/>
    <mergeCell ref="A27:C27"/>
    <mergeCell ref="A34:C34"/>
    <mergeCell ref="A31:C31"/>
    <mergeCell ref="A25:C25"/>
    <mergeCell ref="A26:C26"/>
    <mergeCell ref="A28:C28"/>
    <mergeCell ref="A29:C29"/>
    <mergeCell ref="A30:C30"/>
  </mergeCells>
  <pageMargins left="0.7" right="0.7" top="0.75" bottom="0.75" header="0.3" footer="0.3"/>
  <pageSetup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4"/>
  <sheetViews>
    <sheetView zoomScaleNormal="100" zoomScaleSheetLayoutView="100" workbookViewId="0">
      <selection activeCell="E32" sqref="E32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4.5546875" style="58" bestFit="1" customWidth="1"/>
    <col min="5" max="5" width="11.88671875" style="13" bestFit="1" customWidth="1"/>
    <col min="6" max="6" width="9.33203125" style="2" bestFit="1" customWidth="1"/>
    <col min="7" max="16384" width="9.109375" style="2"/>
  </cols>
  <sheetData>
    <row r="1" spans="1:15" s="9" customFormat="1" ht="41.4" x14ac:dyDescent="0.25">
      <c r="A1" s="14" t="s">
        <v>0</v>
      </c>
      <c r="B1" s="15" t="s">
        <v>79</v>
      </c>
      <c r="C1" s="16" t="s">
        <v>73</v>
      </c>
      <c r="D1" s="17" t="s">
        <v>53</v>
      </c>
      <c r="E1" s="64" t="s">
        <v>40</v>
      </c>
      <c r="F1" s="8" t="s">
        <v>30</v>
      </c>
      <c r="G1" s="8"/>
      <c r="H1" s="8"/>
      <c r="I1" s="8"/>
      <c r="J1" s="8"/>
      <c r="K1" s="8"/>
      <c r="L1" s="8"/>
      <c r="M1" s="8"/>
      <c r="N1" s="8"/>
    </row>
    <row r="2" spans="1:15" ht="15.75" customHeight="1" x14ac:dyDescent="0.25">
      <c r="A2" s="3" t="s">
        <v>1</v>
      </c>
      <c r="B2" s="19">
        <f>SUM(B3:B19)</f>
        <v>242827</v>
      </c>
      <c r="C2" s="20"/>
      <c r="D2" s="21"/>
      <c r="E2" s="68"/>
      <c r="F2" s="24"/>
      <c r="G2" s="24"/>
      <c r="H2" s="24"/>
      <c r="I2" s="24"/>
      <c r="J2" s="24"/>
      <c r="K2" s="24"/>
      <c r="L2" s="25"/>
      <c r="M2" s="25"/>
      <c r="N2" s="10"/>
    </row>
    <row r="3" spans="1:15" ht="15.75" customHeight="1" x14ac:dyDescent="0.25">
      <c r="A3" s="3" t="s">
        <v>18</v>
      </c>
      <c r="B3" s="19">
        <v>70204</v>
      </c>
      <c r="C3" s="26">
        <f>(B3/$B$2)</f>
        <v>0.28911117791678848</v>
      </c>
      <c r="D3" s="27">
        <f t="shared" ref="D3:D13" si="0">($D$31-$D$32)*C3</f>
        <v>29.489340147512426</v>
      </c>
      <c r="E3" s="28">
        <f t="shared" ref="E3:E13" si="1">($E$31-$E$32)*C3</f>
        <v>0.56268892260177761</v>
      </c>
      <c r="F3" s="52">
        <f t="shared" ref="F3:F19" si="2">ROUND(SUM(D3:E3),1)</f>
        <v>30.1</v>
      </c>
      <c r="G3" s="24"/>
      <c r="H3" s="24"/>
      <c r="I3" s="24"/>
      <c r="J3" s="29"/>
      <c r="K3" s="29"/>
      <c r="L3" s="29"/>
      <c r="M3" s="29"/>
      <c r="N3" s="29"/>
      <c r="O3" s="29"/>
    </row>
    <row r="4" spans="1:15" ht="15.75" customHeight="1" x14ac:dyDescent="0.25">
      <c r="A4" s="3" t="s">
        <v>2</v>
      </c>
      <c r="B4" s="19">
        <v>0</v>
      </c>
      <c r="C4" s="26">
        <f>(B4/$B$2)</f>
        <v>0</v>
      </c>
      <c r="D4" s="27">
        <f t="shared" si="0"/>
        <v>0</v>
      </c>
      <c r="E4" s="28">
        <f t="shared" si="1"/>
        <v>0</v>
      </c>
      <c r="F4" s="52">
        <f t="shared" si="2"/>
        <v>0</v>
      </c>
      <c r="G4" s="24"/>
      <c r="H4" s="24"/>
      <c r="I4" s="24"/>
      <c r="J4" s="24"/>
      <c r="K4" s="24"/>
      <c r="L4" s="29"/>
      <c r="M4" s="29"/>
      <c r="N4" s="10"/>
    </row>
    <row r="5" spans="1:15" x14ac:dyDescent="0.25">
      <c r="A5" s="3" t="s">
        <v>3</v>
      </c>
      <c r="B5" s="19">
        <v>0</v>
      </c>
      <c r="C5" s="26">
        <f t="shared" ref="C5:C19" si="3">(B5/$B$2)</f>
        <v>0</v>
      </c>
      <c r="D5" s="27">
        <f t="shared" si="0"/>
        <v>0</v>
      </c>
      <c r="E5" s="28">
        <f t="shared" si="1"/>
        <v>0</v>
      </c>
      <c r="F5" s="52">
        <f t="shared" si="2"/>
        <v>0</v>
      </c>
      <c r="G5" s="24"/>
      <c r="H5" s="24"/>
      <c r="I5" s="24"/>
      <c r="J5" s="24"/>
      <c r="K5" s="24"/>
      <c r="L5" s="29"/>
      <c r="M5" s="29"/>
      <c r="N5" s="10"/>
    </row>
    <row r="6" spans="1:15" ht="15.75" customHeight="1" x14ac:dyDescent="0.25">
      <c r="A6" s="3" t="s">
        <v>4</v>
      </c>
      <c r="B6" s="19">
        <v>0</v>
      </c>
      <c r="C6" s="26">
        <f t="shared" si="3"/>
        <v>0</v>
      </c>
      <c r="D6" s="27">
        <f t="shared" si="0"/>
        <v>0</v>
      </c>
      <c r="E6" s="28">
        <f t="shared" si="1"/>
        <v>0</v>
      </c>
      <c r="F6" s="52">
        <f t="shared" si="2"/>
        <v>0</v>
      </c>
      <c r="G6" s="24"/>
      <c r="H6" s="24"/>
      <c r="I6" s="24"/>
      <c r="J6" s="24"/>
      <c r="K6" s="24"/>
      <c r="L6" s="29"/>
      <c r="M6" s="29"/>
      <c r="N6" s="10"/>
    </row>
    <row r="7" spans="1:15" ht="15.75" customHeight="1" x14ac:dyDescent="0.25">
      <c r="A7" s="3" t="s">
        <v>5</v>
      </c>
      <c r="B7" s="19">
        <v>4073</v>
      </c>
      <c r="C7" s="26">
        <f t="shared" si="3"/>
        <v>1.677325832794541E-2</v>
      </c>
      <c r="D7" s="27">
        <f t="shared" si="0"/>
        <v>1.7108723494504319</v>
      </c>
      <c r="E7" s="28">
        <f t="shared" si="1"/>
        <v>3.2645319095166089E-2</v>
      </c>
      <c r="F7" s="52">
        <f t="shared" si="2"/>
        <v>1.7</v>
      </c>
      <c r="G7" s="24"/>
      <c r="H7" s="24"/>
      <c r="I7" s="24"/>
      <c r="J7" s="24"/>
      <c r="K7" s="24"/>
      <c r="L7" s="29"/>
      <c r="M7" s="29"/>
      <c r="N7" s="10"/>
    </row>
    <row r="8" spans="1:15" ht="15.75" customHeight="1" x14ac:dyDescent="0.25">
      <c r="A8" s="3" t="s">
        <v>6</v>
      </c>
      <c r="B8" s="19">
        <v>1630</v>
      </c>
      <c r="C8" s="26">
        <f t="shared" si="3"/>
        <v>6.7125978577341067E-3</v>
      </c>
      <c r="D8" s="27">
        <f t="shared" si="0"/>
        <v>0.68468498148887891</v>
      </c>
      <c r="E8" s="28">
        <f t="shared" si="1"/>
        <v>1.3064539682082182E-2</v>
      </c>
      <c r="F8" s="52">
        <f t="shared" si="2"/>
        <v>0.7</v>
      </c>
      <c r="G8" s="24"/>
      <c r="H8" s="24"/>
      <c r="I8" s="24"/>
      <c r="J8" s="24"/>
      <c r="K8" s="24"/>
      <c r="L8" s="29"/>
      <c r="M8" s="29"/>
      <c r="N8" s="10"/>
    </row>
    <row r="9" spans="1:15" ht="15.75" customHeight="1" x14ac:dyDescent="0.25">
      <c r="A9" s="3" t="s">
        <v>7</v>
      </c>
      <c r="B9" s="19">
        <v>0</v>
      </c>
      <c r="C9" s="26">
        <f t="shared" si="3"/>
        <v>0</v>
      </c>
      <c r="D9" s="27">
        <f t="shared" si="0"/>
        <v>0</v>
      </c>
      <c r="E9" s="28">
        <f t="shared" si="1"/>
        <v>0</v>
      </c>
      <c r="F9" s="52">
        <f t="shared" si="2"/>
        <v>0</v>
      </c>
      <c r="G9" s="24"/>
      <c r="H9" s="24"/>
      <c r="I9" s="24"/>
      <c r="J9" s="24"/>
      <c r="K9" s="24"/>
      <c r="L9" s="29"/>
      <c r="M9" s="29"/>
      <c r="N9" s="10"/>
    </row>
    <row r="10" spans="1:15" x14ac:dyDescent="0.25">
      <c r="A10" s="3" t="s">
        <v>8</v>
      </c>
      <c r="B10" s="19">
        <v>2817</v>
      </c>
      <c r="C10" s="26">
        <f t="shared" si="3"/>
        <v>1.1600851635114711E-2</v>
      </c>
      <c r="D10" s="27">
        <f t="shared" si="0"/>
        <v>1.1832868667817005</v>
      </c>
      <c r="E10" s="28">
        <f t="shared" si="1"/>
        <v>2.2578409990445098E-2</v>
      </c>
      <c r="F10" s="52">
        <f t="shared" si="2"/>
        <v>1.2</v>
      </c>
      <c r="G10" s="24"/>
      <c r="H10" s="24"/>
      <c r="I10" s="24"/>
      <c r="J10" s="24"/>
      <c r="K10" s="24"/>
      <c r="L10" s="29"/>
      <c r="M10" s="29"/>
      <c r="N10" s="10"/>
    </row>
    <row r="11" spans="1:15" s="12" customFormat="1" ht="15.75" customHeight="1" x14ac:dyDescent="0.25">
      <c r="A11" s="3" t="s">
        <v>17</v>
      </c>
      <c r="B11" s="30">
        <v>30559</v>
      </c>
      <c r="C11" s="26">
        <f t="shared" si="3"/>
        <v>0.12584679627883225</v>
      </c>
      <c r="D11" s="27">
        <f t="shared" si="0"/>
        <v>12.836373220440889</v>
      </c>
      <c r="E11" s="32">
        <f t="shared" si="1"/>
        <v>0.24493206634647202</v>
      </c>
      <c r="F11" s="52">
        <f t="shared" si="2"/>
        <v>13.1</v>
      </c>
      <c r="G11" s="33"/>
      <c r="H11" s="33"/>
      <c r="I11" s="33"/>
      <c r="J11" s="33"/>
      <c r="K11" s="33"/>
      <c r="L11" s="29"/>
      <c r="M11" s="29"/>
      <c r="N11" s="11"/>
    </row>
    <row r="12" spans="1:15" ht="15.75" customHeight="1" x14ac:dyDescent="0.25">
      <c r="A12" s="3" t="s">
        <v>9</v>
      </c>
      <c r="B12" s="19">
        <v>3076</v>
      </c>
      <c r="C12" s="26">
        <f t="shared" si="3"/>
        <v>1.2667454607601296E-2</v>
      </c>
      <c r="D12" s="27">
        <f t="shared" si="0"/>
        <v>1.292080369975332</v>
      </c>
      <c r="E12" s="28">
        <f t="shared" si="1"/>
        <v>2.4654309240542818E-2</v>
      </c>
      <c r="F12" s="52">
        <f t="shared" si="2"/>
        <v>1.3</v>
      </c>
      <c r="G12" s="24"/>
      <c r="H12" s="24"/>
      <c r="I12" s="24"/>
      <c r="J12" s="24"/>
      <c r="K12" s="24"/>
      <c r="L12" s="29"/>
      <c r="M12" s="29"/>
      <c r="N12" s="10"/>
    </row>
    <row r="13" spans="1:15" ht="15.75" customHeight="1" x14ac:dyDescent="0.25">
      <c r="A13" s="3" t="s">
        <v>10</v>
      </c>
      <c r="B13" s="19">
        <v>666</v>
      </c>
      <c r="C13" s="26">
        <f t="shared" si="3"/>
        <v>2.7426933578226474E-3</v>
      </c>
      <c r="D13" s="27">
        <f t="shared" si="0"/>
        <v>0.27975472249791006</v>
      </c>
      <c r="E13" s="28">
        <f t="shared" si="1"/>
        <v>5.3380266431084251E-3</v>
      </c>
      <c r="F13" s="52">
        <f t="shared" si="2"/>
        <v>0.3</v>
      </c>
      <c r="G13" s="34"/>
      <c r="H13" s="34"/>
      <c r="I13" s="34"/>
      <c r="J13" s="34"/>
      <c r="K13" s="34"/>
      <c r="L13" s="29"/>
      <c r="M13" s="29"/>
      <c r="N13" s="10"/>
    </row>
    <row r="14" spans="1:15" ht="15.75" customHeight="1" x14ac:dyDescent="0.25">
      <c r="A14" s="3" t="s">
        <v>11</v>
      </c>
      <c r="B14" s="19">
        <v>109162</v>
      </c>
      <c r="C14" s="26">
        <f t="shared" si="3"/>
        <v>0.44954638487482856</v>
      </c>
      <c r="D14" s="27">
        <f>($D$31-$D$32)*C14+D32</f>
        <v>45.853731257232511</v>
      </c>
      <c r="E14" s="28">
        <f>($E$31-$E$32)*C14+E32</f>
        <v>81.928667670794169</v>
      </c>
      <c r="F14" s="52">
        <f t="shared" si="2"/>
        <v>127.8</v>
      </c>
      <c r="G14" s="24"/>
      <c r="H14" s="24"/>
      <c r="I14" s="24"/>
      <c r="J14" s="24"/>
      <c r="K14" s="24"/>
      <c r="L14" s="29"/>
      <c r="M14" s="29"/>
      <c r="N14" s="10"/>
    </row>
    <row r="15" spans="1:15" ht="15.75" customHeight="1" x14ac:dyDescent="0.25">
      <c r="A15" s="3" t="s">
        <v>12</v>
      </c>
      <c r="B15" s="19">
        <v>0</v>
      </c>
      <c r="C15" s="26">
        <f t="shared" si="3"/>
        <v>0</v>
      </c>
      <c r="D15" s="27">
        <f>($D$31-$D$32)*C15</f>
        <v>0</v>
      </c>
      <c r="E15" s="28">
        <f>($E$31-$E$32)*C15</f>
        <v>0</v>
      </c>
      <c r="F15" s="52">
        <f t="shared" si="2"/>
        <v>0</v>
      </c>
      <c r="G15" s="35"/>
      <c r="H15" s="35"/>
      <c r="I15" s="35"/>
      <c r="J15" s="29"/>
      <c r="K15" s="29"/>
      <c r="L15" s="29"/>
      <c r="M15" s="29"/>
      <c r="N15" s="29"/>
      <c r="O15" s="29"/>
    </row>
    <row r="16" spans="1:15" ht="15.75" customHeight="1" x14ac:dyDescent="0.25">
      <c r="A16" s="3" t="s">
        <v>13</v>
      </c>
      <c r="B16" s="19">
        <v>0</v>
      </c>
      <c r="C16" s="26">
        <f t="shared" si="3"/>
        <v>0</v>
      </c>
      <c r="D16" s="27">
        <f>($D$31-$D$32)*C16</f>
        <v>0</v>
      </c>
      <c r="E16" s="28">
        <f>($E$31-$E$32)*C16</f>
        <v>0</v>
      </c>
      <c r="F16" s="52">
        <f t="shared" si="2"/>
        <v>0</v>
      </c>
      <c r="G16" s="24"/>
      <c r="H16" s="24"/>
      <c r="I16" s="24"/>
      <c r="J16" s="29"/>
      <c r="K16" s="29"/>
      <c r="L16" s="29"/>
      <c r="M16" s="29"/>
      <c r="N16" s="29"/>
      <c r="O16" s="29"/>
    </row>
    <row r="17" spans="1:15" ht="15.75" customHeight="1" x14ac:dyDescent="0.25">
      <c r="A17" s="3" t="s">
        <v>14</v>
      </c>
      <c r="B17" s="19">
        <v>0</v>
      </c>
      <c r="C17" s="26">
        <f t="shared" si="3"/>
        <v>0</v>
      </c>
      <c r="D17" s="27">
        <f>($D$31-$D$32)*C17</f>
        <v>0</v>
      </c>
      <c r="E17" s="28">
        <f>($E$31-$E$32)*C17</f>
        <v>0</v>
      </c>
      <c r="F17" s="52">
        <f t="shared" si="2"/>
        <v>0</v>
      </c>
      <c r="G17" s="24"/>
      <c r="H17" s="24"/>
      <c r="I17" s="24"/>
      <c r="J17" s="29"/>
      <c r="K17" s="29"/>
      <c r="L17" s="29"/>
      <c r="M17" s="29"/>
      <c r="N17" s="29"/>
      <c r="O17" s="29"/>
    </row>
    <row r="18" spans="1:15" ht="15.75" customHeight="1" x14ac:dyDescent="0.25">
      <c r="A18" s="3" t="s">
        <v>15</v>
      </c>
      <c r="B18" s="19">
        <v>0</v>
      </c>
      <c r="C18" s="26">
        <f t="shared" si="3"/>
        <v>0</v>
      </c>
      <c r="D18" s="27">
        <f>($D$31-$D$32)*C18</f>
        <v>0</v>
      </c>
      <c r="E18" s="28">
        <f>($E$31-$E$32)*C18</f>
        <v>0</v>
      </c>
      <c r="F18" s="52">
        <f t="shared" si="2"/>
        <v>0</v>
      </c>
      <c r="G18" s="24"/>
      <c r="H18" s="24"/>
      <c r="I18" s="24"/>
      <c r="J18" s="29"/>
      <c r="K18" s="29"/>
      <c r="L18" s="29"/>
      <c r="M18" s="29"/>
      <c r="N18" s="29"/>
      <c r="O18" s="29"/>
    </row>
    <row r="19" spans="1:15" ht="15.75" customHeight="1" x14ac:dyDescent="0.25">
      <c r="A19" s="3" t="s">
        <v>16</v>
      </c>
      <c r="B19" s="19">
        <v>20640</v>
      </c>
      <c r="C19" s="26">
        <f t="shared" si="3"/>
        <v>8.4998785143332492E-2</v>
      </c>
      <c r="D19" s="27">
        <f>($D$31-$D$32)*C19</f>
        <v>8.669876084619915</v>
      </c>
      <c r="E19" s="28">
        <f>($E$31-$E$32)*C19</f>
        <v>0.16543073560624308</v>
      </c>
      <c r="F19" s="52">
        <f t="shared" si="2"/>
        <v>8.8000000000000007</v>
      </c>
      <c r="G19" s="24"/>
      <c r="H19" s="24"/>
      <c r="I19" s="24"/>
      <c r="J19" s="29"/>
      <c r="K19" s="29"/>
      <c r="L19" s="29"/>
      <c r="M19" s="29"/>
      <c r="N19" s="29"/>
      <c r="O19" s="29"/>
    </row>
    <row r="20" spans="1:15" x14ac:dyDescent="0.25">
      <c r="A20" s="3" t="s">
        <v>19</v>
      </c>
      <c r="B20" s="36"/>
      <c r="C20" s="37">
        <f>SUM(C4:C19)</f>
        <v>0.71088882208321147</v>
      </c>
      <c r="D20" s="27"/>
      <c r="E20" s="69"/>
      <c r="F20" s="10"/>
      <c r="G20" s="10"/>
      <c r="H20" s="10"/>
      <c r="I20" s="10"/>
      <c r="J20" s="10"/>
      <c r="K20" s="10"/>
      <c r="L20" s="10"/>
      <c r="M20" s="10"/>
      <c r="N20" s="10"/>
    </row>
    <row r="21" spans="1:15" ht="14.4" thickBot="1" x14ac:dyDescent="0.3">
      <c r="A21" s="4" t="s">
        <v>21</v>
      </c>
      <c r="B21" s="41"/>
      <c r="C21" s="41"/>
      <c r="D21" s="61">
        <f>SUM(D3:D20)</f>
        <v>102</v>
      </c>
      <c r="E21" s="66">
        <f>SUM(E3:E20)</f>
        <v>83</v>
      </c>
      <c r="F21" s="55">
        <f>SUM(F3:F20)</f>
        <v>185</v>
      </c>
      <c r="G21" s="10"/>
      <c r="H21" s="10"/>
      <c r="I21" s="10"/>
      <c r="J21" s="10"/>
      <c r="K21" s="10"/>
      <c r="L21" s="10"/>
      <c r="M21" s="10"/>
      <c r="N21" s="10"/>
    </row>
    <row r="22" spans="1:15" x14ac:dyDescent="0.25">
      <c r="A22" s="10"/>
      <c r="B22" s="44"/>
      <c r="C22" s="45"/>
      <c r="D22" s="56"/>
      <c r="E22" s="56"/>
      <c r="F22" s="10"/>
      <c r="G22" s="10"/>
      <c r="H22" s="10"/>
      <c r="I22" s="10"/>
      <c r="J22" s="10"/>
      <c r="K22" s="10"/>
      <c r="L22" s="10"/>
      <c r="M22" s="10"/>
      <c r="N22" s="10"/>
    </row>
    <row r="23" spans="1:15" x14ac:dyDescent="0.25">
      <c r="A23" s="10"/>
      <c r="B23" s="44"/>
      <c r="C23" s="45"/>
      <c r="D23" s="56"/>
      <c r="E23" s="45"/>
      <c r="F23" s="10"/>
      <c r="G23" s="10"/>
      <c r="H23" s="10"/>
      <c r="I23" s="10"/>
      <c r="J23" s="10"/>
      <c r="K23" s="10"/>
      <c r="L23" s="10"/>
      <c r="M23" s="10"/>
      <c r="N23" s="10"/>
    </row>
    <row r="24" spans="1:15" x14ac:dyDescent="0.25">
      <c r="A24" s="10"/>
      <c r="B24" s="44"/>
      <c r="C24" s="45"/>
      <c r="D24" s="56"/>
      <c r="E24" s="45"/>
      <c r="F24" s="10"/>
      <c r="G24" s="10"/>
      <c r="H24" s="10"/>
      <c r="I24" s="10"/>
      <c r="J24" s="10"/>
      <c r="K24" s="10"/>
      <c r="L24" s="10"/>
      <c r="M24" s="10"/>
      <c r="N24" s="10"/>
    </row>
    <row r="25" spans="1:15" ht="15.75" customHeight="1" x14ac:dyDescent="0.25">
      <c r="A25" s="96" t="s">
        <v>25</v>
      </c>
      <c r="B25" s="96"/>
      <c r="C25" s="96"/>
      <c r="D25" s="46">
        <v>0</v>
      </c>
      <c r="E25" s="46">
        <v>59400</v>
      </c>
      <c r="F25" s="10"/>
      <c r="G25" s="10"/>
      <c r="H25" s="10"/>
      <c r="I25" s="10"/>
      <c r="J25" s="10"/>
      <c r="K25" s="10"/>
      <c r="L25" s="10"/>
      <c r="M25" s="10"/>
      <c r="N25" s="10"/>
    </row>
    <row r="26" spans="1:15" ht="15.75" customHeight="1" x14ac:dyDescent="0.25">
      <c r="A26" s="94" t="s">
        <v>24</v>
      </c>
      <c r="B26" s="94"/>
      <c r="C26" s="94"/>
      <c r="D26" s="47">
        <v>1400000</v>
      </c>
      <c r="E26" s="47">
        <f>1305980-E25</f>
        <v>1246580</v>
      </c>
    </row>
    <row r="27" spans="1:15" ht="15.75" customHeight="1" x14ac:dyDescent="0.25">
      <c r="A27" s="94" t="s">
        <v>65</v>
      </c>
      <c r="B27" s="94"/>
      <c r="C27" s="94"/>
      <c r="D27" s="47">
        <f>D26+D25</f>
        <v>1400000</v>
      </c>
      <c r="E27" s="47">
        <f t="shared" ref="E27" si="4">E26+E25</f>
        <v>1305980</v>
      </c>
    </row>
    <row r="28" spans="1:15" ht="15.75" customHeight="1" x14ac:dyDescent="0.25">
      <c r="A28" s="94" t="s">
        <v>36</v>
      </c>
      <c r="B28" s="94"/>
      <c r="C28" s="94"/>
      <c r="D28" s="47">
        <v>1400000</v>
      </c>
      <c r="E28" s="47">
        <v>30624</v>
      </c>
    </row>
    <row r="29" spans="1:15" ht="15.75" customHeight="1" x14ac:dyDescent="0.25">
      <c r="A29" s="94" t="s">
        <v>64</v>
      </c>
      <c r="B29" s="94"/>
      <c r="C29" s="94"/>
      <c r="D29" s="47">
        <f>D27-D28</f>
        <v>0</v>
      </c>
      <c r="E29" s="47">
        <f t="shared" ref="E29" si="5">E27-E28</f>
        <v>1275356</v>
      </c>
    </row>
    <row r="30" spans="1:15" ht="15.75" customHeight="1" x14ac:dyDescent="0.25">
      <c r="A30" s="94" t="s">
        <v>66</v>
      </c>
      <c r="B30" s="94"/>
      <c r="C30" s="94"/>
      <c r="D30" s="48">
        <f>D29/D27</f>
        <v>0</v>
      </c>
      <c r="E30" s="48">
        <f t="shared" ref="E30" si="6">E29/E27</f>
        <v>0.9765509425871759</v>
      </c>
    </row>
    <row r="31" spans="1:15" ht="15.75" customHeight="1" x14ac:dyDescent="0.25">
      <c r="A31" s="94" t="s">
        <v>20</v>
      </c>
      <c r="B31" s="94"/>
      <c r="C31" s="94"/>
      <c r="D31" s="49">
        <v>102</v>
      </c>
      <c r="E31" s="49">
        <v>83</v>
      </c>
    </row>
    <row r="32" spans="1:15" ht="15.75" customHeight="1" x14ac:dyDescent="0.25">
      <c r="A32" s="94" t="s">
        <v>67</v>
      </c>
      <c r="B32" s="94"/>
      <c r="C32" s="94"/>
      <c r="D32" s="50">
        <f t="shared" ref="D32" si="7">D31*D30</f>
        <v>0</v>
      </c>
      <c r="E32" s="50">
        <f t="shared" ref="E32" si="8">E31*E30</f>
        <v>81.053728234735601</v>
      </c>
    </row>
    <row r="34" spans="1:5" x14ac:dyDescent="0.25">
      <c r="A34" s="95"/>
      <c r="B34" s="95"/>
      <c r="C34" s="95"/>
      <c r="D34" s="57"/>
      <c r="E34" s="51"/>
    </row>
  </sheetData>
  <mergeCells count="9">
    <mergeCell ref="A32:C32"/>
    <mergeCell ref="A27:C27"/>
    <mergeCell ref="A34:C34"/>
    <mergeCell ref="A31:C31"/>
    <mergeCell ref="A25:C25"/>
    <mergeCell ref="A26:C26"/>
    <mergeCell ref="A28:C28"/>
    <mergeCell ref="A29:C29"/>
    <mergeCell ref="A30:C30"/>
  </mergeCells>
  <pageMargins left="0.7" right="0.7" top="0.75" bottom="0.75" header="0.3" footer="0.3"/>
  <pageSetup scale="8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34"/>
  <sheetViews>
    <sheetView zoomScaleNormal="100" zoomScaleSheetLayoutView="100" workbookViewId="0">
      <selection activeCell="K31" sqref="K31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5.44140625" style="58" bestFit="1" customWidth="1"/>
    <col min="5" max="7" width="15.44140625" style="58" customWidth="1"/>
    <col min="8" max="8" width="13" style="13" customWidth="1"/>
    <col min="9" max="9" width="14.33203125" style="13" customWidth="1"/>
    <col min="10" max="10" width="13.109375" style="13" customWidth="1"/>
    <col min="11" max="11" width="9.33203125" style="2" bestFit="1" customWidth="1"/>
    <col min="12" max="16384" width="9.109375" style="2"/>
  </cols>
  <sheetData>
    <row r="1" spans="1:20" s="9" customFormat="1" ht="55.2" x14ac:dyDescent="0.25">
      <c r="A1" s="14" t="s">
        <v>0</v>
      </c>
      <c r="B1" s="15" t="s">
        <v>79</v>
      </c>
      <c r="C1" s="16" t="s">
        <v>73</v>
      </c>
      <c r="D1" s="17" t="s">
        <v>52</v>
      </c>
      <c r="E1" s="17" t="s">
        <v>98</v>
      </c>
      <c r="F1" s="17" t="s">
        <v>99</v>
      </c>
      <c r="G1" s="17" t="s">
        <v>100</v>
      </c>
      <c r="H1" s="17" t="s">
        <v>41</v>
      </c>
      <c r="I1" s="17" t="s">
        <v>42</v>
      </c>
      <c r="J1" s="64" t="s">
        <v>43</v>
      </c>
      <c r="K1" s="8" t="s">
        <v>30</v>
      </c>
      <c r="L1" s="8"/>
      <c r="M1" s="8"/>
      <c r="N1" s="8"/>
      <c r="O1" s="8"/>
      <c r="P1" s="8"/>
      <c r="Q1" s="8"/>
      <c r="R1" s="8"/>
      <c r="S1" s="8"/>
    </row>
    <row r="2" spans="1:20" ht="15.75" customHeight="1" x14ac:dyDescent="0.25">
      <c r="A2" s="3" t="s">
        <v>1</v>
      </c>
      <c r="B2" s="19">
        <f>SUM(B3:B19)</f>
        <v>187853</v>
      </c>
      <c r="C2" s="20"/>
      <c r="D2" s="21"/>
      <c r="E2" s="21"/>
      <c r="F2" s="21"/>
      <c r="G2" s="21"/>
      <c r="H2" s="21"/>
      <c r="I2" s="22"/>
      <c r="J2" s="65"/>
      <c r="K2" s="24"/>
      <c r="L2" s="24"/>
      <c r="M2" s="24"/>
      <c r="N2" s="24"/>
      <c r="O2" s="24"/>
      <c r="P2" s="24"/>
      <c r="Q2" s="25"/>
      <c r="R2" s="25"/>
      <c r="S2" s="10"/>
    </row>
    <row r="3" spans="1:20" ht="15.75" customHeight="1" x14ac:dyDescent="0.25">
      <c r="A3" s="3" t="s">
        <v>18</v>
      </c>
      <c r="B3" s="19">
        <v>44675</v>
      </c>
      <c r="C3" s="26">
        <f>(B3/$B$2)</f>
        <v>0.23781893288901429</v>
      </c>
      <c r="D3" s="27">
        <f t="shared" ref="D3:D17" si="0">($D$31-$D$32)*C3</f>
        <v>0</v>
      </c>
      <c r="E3" s="27">
        <f>($E$31-$E$32)*C3</f>
        <v>9.7421037849433052</v>
      </c>
      <c r="F3" s="27">
        <f>($F$31-$F$32)*C3</f>
        <v>47.088148712024832</v>
      </c>
      <c r="G3" s="27">
        <f>($G$31-$G$32)*C3</f>
        <v>0</v>
      </c>
      <c r="H3" s="27">
        <f t="shared" ref="H3:H17" si="1">($H$31-$H$32)*C3</f>
        <v>96.059823372530659</v>
      </c>
      <c r="I3" s="27">
        <f t="shared" ref="I3:I17" si="2">($I$31-$I$32)*C3</f>
        <v>7.6722290301459131</v>
      </c>
      <c r="J3" s="28">
        <f t="shared" ref="J3:J17" si="3">($J$31-$J$32)*C3</f>
        <v>55.289385245120464</v>
      </c>
      <c r="K3" s="52">
        <f>ROUND(SUM(D3:J3),1)</f>
        <v>215.9</v>
      </c>
      <c r="L3" s="24"/>
      <c r="M3" s="24"/>
      <c r="N3" s="24"/>
      <c r="O3" s="29"/>
      <c r="P3" s="29"/>
      <c r="Q3" s="29"/>
      <c r="R3" s="29"/>
      <c r="S3" s="29"/>
      <c r="T3" s="29"/>
    </row>
    <row r="4" spans="1:20" ht="15.75" customHeight="1" x14ac:dyDescent="0.25">
      <c r="A4" s="3" t="s">
        <v>2</v>
      </c>
      <c r="B4" s="19">
        <v>0</v>
      </c>
      <c r="C4" s="26">
        <f>(B4/$B$2)</f>
        <v>0</v>
      </c>
      <c r="D4" s="27">
        <f t="shared" si="0"/>
        <v>0</v>
      </c>
      <c r="E4" s="27">
        <f t="shared" ref="E4:E19" si="4">($E$31-$E$32)*C4</f>
        <v>0</v>
      </c>
      <c r="F4" s="27">
        <f t="shared" ref="F4:F19" si="5">($F$31-$F$32)*C4</f>
        <v>0</v>
      </c>
      <c r="G4" s="27">
        <f t="shared" ref="G4:G19" si="6">($G$31-$G$32)*C4</f>
        <v>0</v>
      </c>
      <c r="H4" s="27">
        <f t="shared" si="1"/>
        <v>0</v>
      </c>
      <c r="I4" s="27">
        <f t="shared" si="2"/>
        <v>0</v>
      </c>
      <c r="J4" s="28">
        <f t="shared" si="3"/>
        <v>0</v>
      </c>
      <c r="K4" s="52">
        <f t="shared" ref="K4:K19" si="7">ROUND(SUM(D4:J4),1)</f>
        <v>0</v>
      </c>
      <c r="L4" s="24"/>
      <c r="M4" s="24"/>
      <c r="N4" s="24"/>
      <c r="O4" s="24"/>
      <c r="P4" s="24"/>
      <c r="Q4" s="29"/>
      <c r="R4" s="29"/>
      <c r="S4" s="10"/>
    </row>
    <row r="5" spans="1:20" x14ac:dyDescent="0.25">
      <c r="A5" s="3" t="s">
        <v>3</v>
      </c>
      <c r="B5" s="19">
        <v>18833</v>
      </c>
      <c r="C5" s="26">
        <f t="shared" ref="C5:C19" si="8">(B5/$B$2)</f>
        <v>0.10025392194960954</v>
      </c>
      <c r="D5" s="27">
        <f t="shared" si="0"/>
        <v>0</v>
      </c>
      <c r="E5" s="27">
        <f t="shared" si="4"/>
        <v>4.1068391848200845</v>
      </c>
      <c r="F5" s="27">
        <f t="shared" si="5"/>
        <v>19.850276546022688</v>
      </c>
      <c r="G5" s="27">
        <f t="shared" si="6"/>
        <v>0</v>
      </c>
      <c r="H5" s="27">
        <f t="shared" si="1"/>
        <v>40.494564153886287</v>
      </c>
      <c r="I5" s="27">
        <f t="shared" si="2"/>
        <v>3.2342717252319639</v>
      </c>
      <c r="J5" s="28">
        <f t="shared" si="3"/>
        <v>23.307554388838359</v>
      </c>
      <c r="K5" s="52">
        <f t="shared" si="7"/>
        <v>91</v>
      </c>
      <c r="L5" s="24"/>
      <c r="M5" s="24"/>
      <c r="N5" s="24"/>
      <c r="O5" s="24"/>
      <c r="P5" s="24"/>
      <c r="Q5" s="29"/>
      <c r="R5" s="29"/>
      <c r="S5" s="10"/>
    </row>
    <row r="6" spans="1:20" ht="15.75" customHeight="1" x14ac:dyDescent="0.25">
      <c r="A6" s="3" t="s">
        <v>4</v>
      </c>
      <c r="B6" s="19">
        <v>0</v>
      </c>
      <c r="C6" s="26">
        <f t="shared" si="8"/>
        <v>0</v>
      </c>
      <c r="D6" s="27">
        <f t="shared" si="0"/>
        <v>0</v>
      </c>
      <c r="E6" s="27">
        <f t="shared" si="4"/>
        <v>0</v>
      </c>
      <c r="F6" s="27">
        <f t="shared" si="5"/>
        <v>0</v>
      </c>
      <c r="G6" s="27">
        <f t="shared" si="6"/>
        <v>0</v>
      </c>
      <c r="H6" s="27">
        <f t="shared" si="1"/>
        <v>0</v>
      </c>
      <c r="I6" s="27">
        <f t="shared" si="2"/>
        <v>0</v>
      </c>
      <c r="J6" s="28">
        <f t="shared" si="3"/>
        <v>0</v>
      </c>
      <c r="K6" s="52">
        <f t="shared" si="7"/>
        <v>0</v>
      </c>
      <c r="L6" s="24"/>
      <c r="M6" s="24"/>
      <c r="N6" s="24"/>
      <c r="O6" s="24"/>
      <c r="P6" s="24"/>
      <c r="Q6" s="29"/>
      <c r="R6" s="29"/>
      <c r="S6" s="10"/>
    </row>
    <row r="7" spans="1:20" ht="15.75" customHeight="1" x14ac:dyDescent="0.25">
      <c r="A7" s="3" t="s">
        <v>5</v>
      </c>
      <c r="B7" s="19">
        <v>0</v>
      </c>
      <c r="C7" s="26">
        <f t="shared" si="8"/>
        <v>0</v>
      </c>
      <c r="D7" s="27">
        <f t="shared" si="0"/>
        <v>0</v>
      </c>
      <c r="E7" s="27">
        <f t="shared" si="4"/>
        <v>0</v>
      </c>
      <c r="F7" s="27">
        <f t="shared" si="5"/>
        <v>0</v>
      </c>
      <c r="G7" s="27">
        <f t="shared" si="6"/>
        <v>0</v>
      </c>
      <c r="H7" s="27">
        <f t="shared" si="1"/>
        <v>0</v>
      </c>
      <c r="I7" s="27">
        <f t="shared" si="2"/>
        <v>0</v>
      </c>
      <c r="J7" s="28">
        <f t="shared" si="3"/>
        <v>0</v>
      </c>
      <c r="K7" s="52">
        <f t="shared" si="7"/>
        <v>0</v>
      </c>
      <c r="L7" s="24"/>
      <c r="M7" s="24"/>
      <c r="N7" s="24"/>
      <c r="O7" s="24"/>
      <c r="P7" s="24"/>
      <c r="Q7" s="29"/>
      <c r="R7" s="29"/>
      <c r="S7" s="10"/>
    </row>
    <row r="8" spans="1:20" ht="15.75" customHeight="1" x14ac:dyDescent="0.25">
      <c r="A8" s="3" t="s">
        <v>6</v>
      </c>
      <c r="B8" s="19">
        <v>1181</v>
      </c>
      <c r="C8" s="26">
        <f t="shared" si="8"/>
        <v>6.2868306601438356E-3</v>
      </c>
      <c r="D8" s="27">
        <f t="shared" si="0"/>
        <v>0</v>
      </c>
      <c r="E8" s="27">
        <f t="shared" si="4"/>
        <v>0.25753608438764508</v>
      </c>
      <c r="F8" s="27">
        <f t="shared" si="5"/>
        <v>1.2447924707084794</v>
      </c>
      <c r="G8" s="27">
        <f t="shared" si="6"/>
        <v>0</v>
      </c>
      <c r="H8" s="27">
        <f t="shared" si="1"/>
        <v>2.539376640245298</v>
      </c>
      <c r="I8" s="27">
        <f t="shared" si="2"/>
        <v>0.20281818656076828</v>
      </c>
      <c r="J8" s="28">
        <f t="shared" si="3"/>
        <v>1.4615951645100673</v>
      </c>
      <c r="K8" s="52">
        <f t="shared" si="7"/>
        <v>5.7</v>
      </c>
      <c r="L8" s="24"/>
      <c r="M8" s="24"/>
      <c r="N8" s="24"/>
      <c r="O8" s="24"/>
      <c r="P8" s="24"/>
      <c r="Q8" s="29"/>
      <c r="R8" s="29"/>
      <c r="S8" s="10"/>
    </row>
    <row r="9" spans="1:20" ht="15.75" customHeight="1" x14ac:dyDescent="0.25">
      <c r="A9" s="3" t="s">
        <v>7</v>
      </c>
      <c r="B9" s="19">
        <v>0</v>
      </c>
      <c r="C9" s="26">
        <f t="shared" si="8"/>
        <v>0</v>
      </c>
      <c r="D9" s="27">
        <f t="shared" si="0"/>
        <v>0</v>
      </c>
      <c r="E9" s="27">
        <f t="shared" si="4"/>
        <v>0</v>
      </c>
      <c r="F9" s="27">
        <f t="shared" si="5"/>
        <v>0</v>
      </c>
      <c r="G9" s="27">
        <f t="shared" si="6"/>
        <v>0</v>
      </c>
      <c r="H9" s="27">
        <f t="shared" si="1"/>
        <v>0</v>
      </c>
      <c r="I9" s="27">
        <f t="shared" si="2"/>
        <v>0</v>
      </c>
      <c r="J9" s="28">
        <f t="shared" si="3"/>
        <v>0</v>
      </c>
      <c r="K9" s="52">
        <f t="shared" si="7"/>
        <v>0</v>
      </c>
      <c r="L9" s="24"/>
      <c r="M9" s="24"/>
      <c r="N9" s="24"/>
      <c r="O9" s="24"/>
      <c r="P9" s="24"/>
      <c r="Q9" s="29"/>
      <c r="R9" s="29"/>
      <c r="S9" s="10"/>
    </row>
    <row r="10" spans="1:20" x14ac:dyDescent="0.25">
      <c r="A10" s="3" t="s">
        <v>8</v>
      </c>
      <c r="B10" s="19">
        <v>0</v>
      </c>
      <c r="C10" s="26">
        <f t="shared" si="8"/>
        <v>0</v>
      </c>
      <c r="D10" s="27">
        <f t="shared" si="0"/>
        <v>0</v>
      </c>
      <c r="E10" s="27">
        <f t="shared" si="4"/>
        <v>0</v>
      </c>
      <c r="F10" s="27">
        <f t="shared" si="5"/>
        <v>0</v>
      </c>
      <c r="G10" s="27">
        <f t="shared" si="6"/>
        <v>0</v>
      </c>
      <c r="H10" s="27">
        <f t="shared" si="1"/>
        <v>0</v>
      </c>
      <c r="I10" s="27">
        <f t="shared" si="2"/>
        <v>0</v>
      </c>
      <c r="J10" s="28">
        <f t="shared" si="3"/>
        <v>0</v>
      </c>
      <c r="K10" s="52">
        <f t="shared" si="7"/>
        <v>0</v>
      </c>
      <c r="L10" s="24"/>
      <c r="M10" s="24"/>
      <c r="N10" s="24"/>
      <c r="O10" s="24"/>
      <c r="P10" s="24"/>
      <c r="Q10" s="29"/>
      <c r="R10" s="29"/>
      <c r="S10" s="10"/>
    </row>
    <row r="11" spans="1:20" s="12" customFormat="1" ht="15.75" customHeight="1" x14ac:dyDescent="0.25">
      <c r="A11" s="3" t="s">
        <v>17</v>
      </c>
      <c r="B11" s="30">
        <v>49860</v>
      </c>
      <c r="C11" s="26">
        <f t="shared" si="8"/>
        <v>0.26542030204468386</v>
      </c>
      <c r="D11" s="27">
        <f t="shared" si="0"/>
        <v>0</v>
      </c>
      <c r="E11" s="27">
        <f t="shared" si="4"/>
        <v>10.87277660251311</v>
      </c>
      <c r="F11" s="27">
        <f t="shared" si="5"/>
        <v>52.553219804847409</v>
      </c>
      <c r="G11" s="27">
        <f t="shared" si="6"/>
        <v>0</v>
      </c>
      <c r="H11" s="31">
        <f t="shared" si="1"/>
        <v>107.20856840188871</v>
      </c>
      <c r="I11" s="31">
        <f t="shared" si="2"/>
        <v>8.5626712802031388</v>
      </c>
      <c r="J11" s="32">
        <f t="shared" si="3"/>
        <v>61.706295429696837</v>
      </c>
      <c r="K11" s="52">
        <f t="shared" si="7"/>
        <v>240.9</v>
      </c>
      <c r="L11" s="33"/>
      <c r="M11" s="33"/>
      <c r="N11" s="33"/>
      <c r="O11" s="33"/>
      <c r="P11" s="33"/>
      <c r="Q11" s="29"/>
      <c r="R11" s="29"/>
      <c r="S11" s="11"/>
    </row>
    <row r="12" spans="1:20" ht="15.75" customHeight="1" x14ac:dyDescent="0.25">
      <c r="A12" s="3" t="s">
        <v>9</v>
      </c>
      <c r="B12" s="19">
        <v>0</v>
      </c>
      <c r="C12" s="26">
        <f t="shared" si="8"/>
        <v>0</v>
      </c>
      <c r="D12" s="27">
        <f t="shared" si="0"/>
        <v>0</v>
      </c>
      <c r="E12" s="27">
        <f t="shared" si="4"/>
        <v>0</v>
      </c>
      <c r="F12" s="27">
        <f t="shared" si="5"/>
        <v>0</v>
      </c>
      <c r="G12" s="27">
        <f t="shared" si="6"/>
        <v>0</v>
      </c>
      <c r="H12" s="27">
        <f t="shared" si="1"/>
        <v>0</v>
      </c>
      <c r="I12" s="27">
        <f t="shared" si="2"/>
        <v>0</v>
      </c>
      <c r="J12" s="28">
        <f t="shared" si="3"/>
        <v>0</v>
      </c>
      <c r="K12" s="52">
        <f t="shared" si="7"/>
        <v>0</v>
      </c>
      <c r="L12" s="24"/>
      <c r="M12" s="24"/>
      <c r="N12" s="24"/>
      <c r="O12" s="24"/>
      <c r="P12" s="24"/>
      <c r="Q12" s="29"/>
      <c r="R12" s="29"/>
      <c r="S12" s="10"/>
    </row>
    <row r="13" spans="1:20" ht="15.75" customHeight="1" x14ac:dyDescent="0.25">
      <c r="A13" s="3" t="s">
        <v>10</v>
      </c>
      <c r="B13" s="19">
        <v>0</v>
      </c>
      <c r="C13" s="26">
        <f t="shared" si="8"/>
        <v>0</v>
      </c>
      <c r="D13" s="27">
        <f t="shared" si="0"/>
        <v>0</v>
      </c>
      <c r="E13" s="27">
        <f t="shared" si="4"/>
        <v>0</v>
      </c>
      <c r="F13" s="27">
        <f t="shared" si="5"/>
        <v>0</v>
      </c>
      <c r="G13" s="27">
        <f t="shared" si="6"/>
        <v>0</v>
      </c>
      <c r="H13" s="27">
        <f t="shared" si="1"/>
        <v>0</v>
      </c>
      <c r="I13" s="27">
        <f t="shared" si="2"/>
        <v>0</v>
      </c>
      <c r="J13" s="28">
        <f t="shared" si="3"/>
        <v>0</v>
      </c>
      <c r="K13" s="52">
        <f t="shared" si="7"/>
        <v>0</v>
      </c>
      <c r="L13" s="34"/>
      <c r="M13" s="34"/>
      <c r="N13" s="34"/>
      <c r="O13" s="34"/>
      <c r="P13" s="34"/>
      <c r="Q13" s="29"/>
      <c r="R13" s="29"/>
      <c r="S13" s="10"/>
    </row>
    <row r="14" spans="1:20" ht="15.75" customHeight="1" x14ac:dyDescent="0.25">
      <c r="A14" s="3" t="s">
        <v>11</v>
      </c>
      <c r="B14" s="19">
        <v>0</v>
      </c>
      <c r="C14" s="26">
        <f t="shared" si="8"/>
        <v>0</v>
      </c>
      <c r="D14" s="27">
        <f t="shared" si="0"/>
        <v>0</v>
      </c>
      <c r="E14" s="27">
        <f t="shared" si="4"/>
        <v>0</v>
      </c>
      <c r="F14" s="27">
        <f t="shared" si="5"/>
        <v>0</v>
      </c>
      <c r="G14" s="27">
        <f t="shared" si="6"/>
        <v>0</v>
      </c>
      <c r="H14" s="27">
        <f t="shared" si="1"/>
        <v>0</v>
      </c>
      <c r="I14" s="27">
        <f t="shared" si="2"/>
        <v>0</v>
      </c>
      <c r="J14" s="28">
        <f t="shared" si="3"/>
        <v>0</v>
      </c>
      <c r="K14" s="52">
        <f t="shared" si="7"/>
        <v>0</v>
      </c>
      <c r="L14" s="24"/>
      <c r="M14" s="24"/>
      <c r="N14" s="24"/>
      <c r="O14" s="24"/>
      <c r="P14" s="24"/>
      <c r="Q14" s="29"/>
      <c r="R14" s="29"/>
      <c r="S14" s="10"/>
    </row>
    <row r="15" spans="1:20" ht="15.75" customHeight="1" x14ac:dyDescent="0.25">
      <c r="A15" s="3" t="s">
        <v>12</v>
      </c>
      <c r="B15" s="19">
        <v>979</v>
      </c>
      <c r="C15" s="26">
        <f t="shared" si="8"/>
        <v>5.2115217750049242E-3</v>
      </c>
      <c r="D15" s="27">
        <f t="shared" si="0"/>
        <v>0</v>
      </c>
      <c r="E15" s="27">
        <f t="shared" si="4"/>
        <v>0.21348672871761604</v>
      </c>
      <c r="F15" s="27">
        <f t="shared" si="5"/>
        <v>1.0318813114509751</v>
      </c>
      <c r="G15" s="27">
        <f t="shared" si="6"/>
        <v>0</v>
      </c>
      <c r="H15" s="27">
        <f t="shared" si="1"/>
        <v>2.1050378753599892</v>
      </c>
      <c r="I15" s="27">
        <f t="shared" si="2"/>
        <v>0.16812786167907887</v>
      </c>
      <c r="J15" s="28">
        <f t="shared" si="3"/>
        <v>1.2116017494118172</v>
      </c>
      <c r="K15" s="52">
        <f t="shared" si="7"/>
        <v>4.7</v>
      </c>
      <c r="L15" s="35"/>
      <c r="M15" s="35"/>
      <c r="N15" s="35"/>
      <c r="O15" s="29"/>
      <c r="P15" s="29"/>
      <c r="Q15" s="29"/>
      <c r="R15" s="29"/>
      <c r="S15" s="29"/>
      <c r="T15" s="29"/>
    </row>
    <row r="16" spans="1:20" ht="15.75" customHeight="1" x14ac:dyDescent="0.25">
      <c r="A16" s="3" t="s">
        <v>13</v>
      </c>
      <c r="B16" s="19">
        <v>26303</v>
      </c>
      <c r="C16" s="26">
        <f t="shared" si="8"/>
        <v>0.140019057454499</v>
      </c>
      <c r="D16" s="27">
        <f t="shared" si="0"/>
        <v>0</v>
      </c>
      <c r="E16" s="27">
        <f t="shared" si="4"/>
        <v>5.7357930801424457</v>
      </c>
      <c r="F16" s="27">
        <f t="shared" si="5"/>
        <v>27.723773375990802</v>
      </c>
      <c r="G16" s="27">
        <f t="shared" si="6"/>
        <v>0</v>
      </c>
      <c r="H16" s="27">
        <f t="shared" si="1"/>
        <v>56.556497687021235</v>
      </c>
      <c r="I16" s="27">
        <f t="shared" si="2"/>
        <v>4.5171268087281016</v>
      </c>
      <c r="J16" s="28">
        <f t="shared" si="3"/>
        <v>32.552360382818208</v>
      </c>
      <c r="K16" s="52">
        <f t="shared" si="7"/>
        <v>127.1</v>
      </c>
      <c r="L16" s="24"/>
      <c r="M16" s="24"/>
      <c r="N16" s="24"/>
      <c r="O16" s="29"/>
      <c r="P16" s="29"/>
      <c r="Q16" s="29"/>
      <c r="R16" s="29"/>
      <c r="S16" s="29"/>
      <c r="T16" s="29"/>
    </row>
    <row r="17" spans="1:20" ht="15.75" customHeight="1" x14ac:dyDescent="0.25">
      <c r="A17" s="3" t="s">
        <v>14</v>
      </c>
      <c r="B17" s="19">
        <v>0</v>
      </c>
      <c r="C17" s="26">
        <f t="shared" si="8"/>
        <v>0</v>
      </c>
      <c r="D17" s="27">
        <f t="shared" si="0"/>
        <v>0</v>
      </c>
      <c r="E17" s="27">
        <f t="shared" si="4"/>
        <v>0</v>
      </c>
      <c r="F17" s="27">
        <f t="shared" si="5"/>
        <v>0</v>
      </c>
      <c r="G17" s="27">
        <f t="shared" si="6"/>
        <v>0</v>
      </c>
      <c r="H17" s="27">
        <f t="shared" si="1"/>
        <v>0</v>
      </c>
      <c r="I17" s="27">
        <f t="shared" si="2"/>
        <v>0</v>
      </c>
      <c r="J17" s="28">
        <f t="shared" si="3"/>
        <v>0</v>
      </c>
      <c r="K17" s="52">
        <f t="shared" si="7"/>
        <v>0</v>
      </c>
      <c r="L17" s="24"/>
      <c r="M17" s="24"/>
      <c r="N17" s="24"/>
      <c r="O17" s="29"/>
      <c r="P17" s="29"/>
      <c r="Q17" s="29"/>
      <c r="R17" s="29"/>
      <c r="S17" s="29"/>
      <c r="T17" s="29"/>
    </row>
    <row r="18" spans="1:20" ht="15.75" customHeight="1" x14ac:dyDescent="0.25">
      <c r="A18" s="3" t="s">
        <v>15</v>
      </c>
      <c r="B18" s="19">
        <v>46022</v>
      </c>
      <c r="C18" s="26">
        <f t="shared" si="8"/>
        <v>0.24498943322704456</v>
      </c>
      <c r="D18" s="27">
        <f>($D$31-$D$32)*C18+D32</f>
        <v>0</v>
      </c>
      <c r="E18" s="27">
        <f>($E$31-$E$32)*C18+E32</f>
        <v>135.07146453447578</v>
      </c>
      <c r="F18" s="27">
        <f>($F$31-$F$32)*C18+F32</f>
        <v>48.507907778954824</v>
      </c>
      <c r="G18" s="27">
        <f>($G$31-$G$32)*C18+G32</f>
        <v>0</v>
      </c>
      <c r="H18" s="27">
        <f>($H$31-$H$32)*C18+H32</f>
        <v>154.03613186906784</v>
      </c>
      <c r="I18" s="27">
        <f>($I$31-$I$32)*C18+I32</f>
        <v>131.64275510745102</v>
      </c>
      <c r="J18" s="28">
        <f>($J$31-$J$32)*C18+J32</f>
        <v>170.47120763960427</v>
      </c>
      <c r="K18" s="52">
        <f t="shared" si="7"/>
        <v>639.70000000000005</v>
      </c>
      <c r="L18" s="24"/>
      <c r="M18" s="24"/>
      <c r="N18" s="24"/>
      <c r="O18" s="29"/>
      <c r="P18" s="29"/>
      <c r="Q18" s="29"/>
      <c r="R18" s="29"/>
      <c r="S18" s="29"/>
      <c r="T18" s="29"/>
    </row>
    <row r="19" spans="1:20" ht="15.75" customHeight="1" x14ac:dyDescent="0.25">
      <c r="A19" s="3" t="s">
        <v>16</v>
      </c>
      <c r="B19" s="19">
        <v>0</v>
      </c>
      <c r="C19" s="26">
        <f t="shared" si="8"/>
        <v>0</v>
      </c>
      <c r="D19" s="27">
        <f>($D$31-$D$32)*C19</f>
        <v>0</v>
      </c>
      <c r="E19" s="27">
        <f t="shared" si="4"/>
        <v>0</v>
      </c>
      <c r="F19" s="27">
        <f t="shared" si="5"/>
        <v>0</v>
      </c>
      <c r="G19" s="27">
        <f t="shared" si="6"/>
        <v>0</v>
      </c>
      <c r="H19" s="27">
        <f>($H$31-$H$32)*C19</f>
        <v>0</v>
      </c>
      <c r="I19" s="27">
        <f>($I$31-$I$32)*C19</f>
        <v>0</v>
      </c>
      <c r="J19" s="28">
        <f>($J$31-$J$32)*C19</f>
        <v>0</v>
      </c>
      <c r="K19" s="52">
        <f t="shared" si="7"/>
        <v>0</v>
      </c>
      <c r="L19" s="24"/>
      <c r="M19" s="24"/>
      <c r="N19" s="24"/>
      <c r="O19" s="29"/>
      <c r="P19" s="29"/>
      <c r="Q19" s="29"/>
      <c r="R19" s="29"/>
      <c r="S19" s="29"/>
      <c r="T19" s="29"/>
    </row>
    <row r="20" spans="1:20" x14ac:dyDescent="0.25">
      <c r="A20" s="3" t="s">
        <v>19</v>
      </c>
      <c r="B20" s="36"/>
      <c r="C20" s="37">
        <f>SUM(C4:C19)</f>
        <v>0.76218106711098577</v>
      </c>
      <c r="D20" s="38"/>
      <c r="E20" s="38"/>
      <c r="F20" s="38"/>
      <c r="G20" s="38"/>
      <c r="H20" s="38"/>
      <c r="I20" s="39"/>
      <c r="J20" s="67"/>
      <c r="K20" s="10"/>
      <c r="L20" s="10"/>
      <c r="M20" s="10"/>
      <c r="N20" s="10"/>
      <c r="O20" s="10"/>
      <c r="P20" s="10"/>
      <c r="Q20" s="10"/>
      <c r="R20" s="10"/>
      <c r="S20" s="10"/>
    </row>
    <row r="21" spans="1:20" ht="14.4" thickBot="1" x14ac:dyDescent="0.3">
      <c r="A21" s="4" t="s">
        <v>21</v>
      </c>
      <c r="B21" s="41"/>
      <c r="C21" s="41"/>
      <c r="D21" s="61">
        <f>SUM(D3:D20)</f>
        <v>0</v>
      </c>
      <c r="E21" s="61">
        <f t="shared" ref="E21:G21" si="9">SUM(E3:E20)</f>
        <v>166</v>
      </c>
      <c r="F21" s="61">
        <f t="shared" si="9"/>
        <v>198.00000000000003</v>
      </c>
      <c r="G21" s="61">
        <f t="shared" si="9"/>
        <v>0</v>
      </c>
      <c r="H21" s="42">
        <f>SUM(H3:H20)</f>
        <v>459.00000000000006</v>
      </c>
      <c r="I21" s="42">
        <f>SUM(I3:I19)</f>
        <v>156</v>
      </c>
      <c r="J21" s="43">
        <f>SUM(J3:J20)</f>
        <v>346</v>
      </c>
      <c r="K21" s="55">
        <f>SUM(K3:K20)</f>
        <v>1325</v>
      </c>
      <c r="L21" s="10"/>
      <c r="M21" s="10"/>
      <c r="N21" s="10"/>
      <c r="O21" s="10"/>
      <c r="P21" s="10"/>
      <c r="Q21" s="10"/>
      <c r="R21" s="10"/>
      <c r="S21" s="10"/>
    </row>
    <row r="22" spans="1:20" x14ac:dyDescent="0.25">
      <c r="A22" s="10"/>
      <c r="B22" s="44"/>
      <c r="C22" s="45"/>
      <c r="D22" s="56"/>
      <c r="E22" s="56"/>
      <c r="F22" s="56"/>
      <c r="G22" s="56"/>
      <c r="H22" s="45"/>
      <c r="I22" s="10"/>
      <c r="J22" s="44"/>
      <c r="K22" s="10"/>
      <c r="L22" s="10"/>
      <c r="M22" s="10"/>
      <c r="N22" s="10"/>
      <c r="O22" s="10"/>
      <c r="P22" s="10"/>
      <c r="Q22" s="10"/>
      <c r="R22" s="10"/>
      <c r="S22" s="10"/>
    </row>
    <row r="23" spans="1:20" x14ac:dyDescent="0.25">
      <c r="A23" s="10"/>
      <c r="B23" s="44"/>
      <c r="C23" s="45"/>
      <c r="D23" s="56"/>
      <c r="E23" s="56"/>
      <c r="F23" s="56"/>
      <c r="G23" s="56"/>
      <c r="H23" s="45"/>
      <c r="I23" s="10"/>
      <c r="J23" s="44"/>
      <c r="K23" s="10"/>
      <c r="L23" s="10"/>
      <c r="M23" s="10"/>
      <c r="N23" s="10"/>
      <c r="O23" s="10"/>
      <c r="P23" s="10"/>
      <c r="Q23" s="10"/>
      <c r="R23" s="10"/>
      <c r="S23" s="10"/>
    </row>
    <row r="24" spans="1:20" x14ac:dyDescent="0.25">
      <c r="A24" s="10"/>
      <c r="B24" s="44"/>
      <c r="C24" s="45"/>
      <c r="D24" s="56"/>
      <c r="E24" s="56"/>
      <c r="F24" s="56"/>
      <c r="G24" s="56"/>
      <c r="H24" s="45"/>
      <c r="I24" s="10"/>
      <c r="J24" s="44"/>
      <c r="K24" s="10"/>
      <c r="L24" s="10"/>
      <c r="M24" s="10"/>
      <c r="N24" s="10"/>
      <c r="O24" s="10"/>
      <c r="P24" s="10"/>
      <c r="Q24" s="10"/>
      <c r="R24" s="10"/>
      <c r="S24" s="10"/>
    </row>
    <row r="25" spans="1:20" ht="15.75" customHeight="1" x14ac:dyDescent="0.25">
      <c r="A25" s="96" t="s">
        <v>25</v>
      </c>
      <c r="B25" s="96"/>
      <c r="C25" s="96"/>
      <c r="D25" s="46">
        <v>500000</v>
      </c>
      <c r="E25" s="46">
        <v>15000</v>
      </c>
      <c r="F25" s="46">
        <v>0</v>
      </c>
      <c r="G25" s="46">
        <v>0</v>
      </c>
      <c r="H25" s="46">
        <v>60000</v>
      </c>
      <c r="I25" s="46">
        <v>60000</v>
      </c>
      <c r="J25" s="46">
        <v>60000</v>
      </c>
      <c r="K25" s="10"/>
      <c r="L25" s="10"/>
      <c r="M25" s="10"/>
      <c r="N25" s="10"/>
      <c r="O25" s="10"/>
      <c r="P25" s="10"/>
      <c r="Q25" s="10"/>
      <c r="R25" s="10"/>
      <c r="S25" s="10"/>
    </row>
    <row r="26" spans="1:20" ht="15.75" customHeight="1" x14ac:dyDescent="0.25">
      <c r="A26" s="94" t="s">
        <v>24</v>
      </c>
      <c r="B26" s="94"/>
      <c r="C26" s="94"/>
      <c r="D26" s="47">
        <f>8000000-D25</f>
        <v>7500000</v>
      </c>
      <c r="E26" s="47">
        <v>438100</v>
      </c>
      <c r="F26" s="47">
        <v>35000</v>
      </c>
      <c r="G26" s="47">
        <v>200000</v>
      </c>
      <c r="H26" s="47">
        <f>310000-H25</f>
        <v>250000</v>
      </c>
      <c r="I26" s="47">
        <v>360000</v>
      </c>
      <c r="J26" s="47">
        <v>250000</v>
      </c>
    </row>
    <row r="27" spans="1:20" ht="15.75" customHeight="1" x14ac:dyDescent="0.25">
      <c r="A27" s="94" t="s">
        <v>65</v>
      </c>
      <c r="B27" s="94"/>
      <c r="C27" s="94"/>
      <c r="D27" s="47">
        <f>D26+D25</f>
        <v>8000000</v>
      </c>
      <c r="E27" s="47">
        <f t="shared" ref="E27:G27" si="10">E26+E25</f>
        <v>453100</v>
      </c>
      <c r="F27" s="47">
        <f t="shared" si="10"/>
        <v>35000</v>
      </c>
      <c r="G27" s="47">
        <f t="shared" si="10"/>
        <v>200000</v>
      </c>
      <c r="H27" s="47">
        <f t="shared" ref="H27:J27" si="11">H26+H25</f>
        <v>310000</v>
      </c>
      <c r="I27" s="47">
        <f t="shared" si="11"/>
        <v>420000</v>
      </c>
      <c r="J27" s="47">
        <f t="shared" si="11"/>
        <v>310000</v>
      </c>
    </row>
    <row r="28" spans="1:20" ht="15.75" customHeight="1" x14ac:dyDescent="0.25">
      <c r="A28" s="94" t="s">
        <v>36</v>
      </c>
      <c r="B28" s="94"/>
      <c r="C28" s="94"/>
      <c r="D28" s="47">
        <v>8000000</v>
      </c>
      <c r="E28" s="47">
        <v>111813</v>
      </c>
      <c r="F28" s="47">
        <v>35000</v>
      </c>
      <c r="G28" s="47">
        <v>200000</v>
      </c>
      <c r="H28" s="47">
        <v>272800</v>
      </c>
      <c r="I28" s="47">
        <v>86856</v>
      </c>
      <c r="J28" s="47">
        <v>208296</v>
      </c>
    </row>
    <row r="29" spans="1:20" ht="15.75" customHeight="1" x14ac:dyDescent="0.25">
      <c r="A29" s="94" t="s">
        <v>64</v>
      </c>
      <c r="B29" s="94"/>
      <c r="C29" s="94"/>
      <c r="D29" s="47">
        <f t="shared" ref="D29:J29" si="12">D27-D28</f>
        <v>0</v>
      </c>
      <c r="E29" s="47">
        <f t="shared" ref="E29:G29" si="13">E27-E28</f>
        <v>341287</v>
      </c>
      <c r="F29" s="47">
        <f t="shared" si="13"/>
        <v>0</v>
      </c>
      <c r="G29" s="47">
        <f t="shared" si="13"/>
        <v>0</v>
      </c>
      <c r="H29" s="47">
        <f t="shared" si="12"/>
        <v>37200</v>
      </c>
      <c r="I29" s="47">
        <f>I27-I28</f>
        <v>333144</v>
      </c>
      <c r="J29" s="47">
        <f t="shared" si="12"/>
        <v>101704</v>
      </c>
    </row>
    <row r="30" spans="1:20" ht="15.75" customHeight="1" x14ac:dyDescent="0.25">
      <c r="A30" s="94" t="s">
        <v>66</v>
      </c>
      <c r="B30" s="94"/>
      <c r="C30" s="94"/>
      <c r="D30" s="48">
        <f>D29/D27</f>
        <v>0</v>
      </c>
      <c r="E30" s="48">
        <f t="shared" ref="E30:G30" si="14">E29/E27</f>
        <v>0.75322666078128453</v>
      </c>
      <c r="F30" s="48">
        <f t="shared" si="14"/>
        <v>0</v>
      </c>
      <c r="G30" s="48">
        <f t="shared" si="14"/>
        <v>0</v>
      </c>
      <c r="H30" s="48">
        <f t="shared" ref="H30:J30" si="15">H29/H27</f>
        <v>0.12</v>
      </c>
      <c r="I30" s="48">
        <f t="shared" si="15"/>
        <v>0.79320000000000002</v>
      </c>
      <c r="J30" s="48">
        <f t="shared" si="15"/>
        <v>0.3280774193548387</v>
      </c>
    </row>
    <row r="31" spans="1:20" ht="15.75" customHeight="1" x14ac:dyDescent="0.25">
      <c r="A31" s="94" t="s">
        <v>20</v>
      </c>
      <c r="B31" s="94"/>
      <c r="C31" s="94"/>
      <c r="D31" s="49">
        <v>0</v>
      </c>
      <c r="E31" s="49">
        <v>166</v>
      </c>
      <c r="F31" s="49">
        <v>198</v>
      </c>
      <c r="G31" s="49">
        <v>0</v>
      </c>
      <c r="H31" s="49">
        <v>459</v>
      </c>
      <c r="I31" s="49">
        <v>156</v>
      </c>
      <c r="J31" s="49">
        <v>346</v>
      </c>
    </row>
    <row r="32" spans="1:20" ht="15.75" customHeight="1" x14ac:dyDescent="0.25">
      <c r="A32" s="94" t="s">
        <v>67</v>
      </c>
      <c r="B32" s="94"/>
      <c r="C32" s="94"/>
      <c r="D32" s="50">
        <f t="shared" ref="D32:G32" si="16">D31*D30</f>
        <v>0</v>
      </c>
      <c r="E32" s="50">
        <f t="shared" si="16"/>
        <v>125.03562568969323</v>
      </c>
      <c r="F32" s="50">
        <f t="shared" si="16"/>
        <v>0</v>
      </c>
      <c r="G32" s="50">
        <f t="shared" si="16"/>
        <v>0</v>
      </c>
      <c r="H32" s="50">
        <f t="shared" ref="H32:I32" si="17">H31*H30</f>
        <v>55.08</v>
      </c>
      <c r="I32" s="50">
        <f t="shared" si="17"/>
        <v>123.7392</v>
      </c>
      <c r="J32" s="50">
        <f>J31*J30</f>
        <v>113.51478709677419</v>
      </c>
    </row>
    <row r="34" spans="1:10" x14ac:dyDescent="0.25">
      <c r="A34" s="95"/>
      <c r="B34" s="95"/>
      <c r="C34" s="95"/>
      <c r="D34" s="57"/>
      <c r="E34" s="57"/>
      <c r="F34" s="57"/>
      <c r="G34" s="57"/>
      <c r="H34" s="51"/>
      <c r="I34" s="51"/>
      <c r="J34" s="51"/>
    </row>
  </sheetData>
  <mergeCells count="9">
    <mergeCell ref="A32:C32"/>
    <mergeCell ref="A27:C27"/>
    <mergeCell ref="A34:C34"/>
    <mergeCell ref="A31:C31"/>
    <mergeCell ref="A25:C25"/>
    <mergeCell ref="A26:C26"/>
    <mergeCell ref="A28:C28"/>
    <mergeCell ref="A29:C29"/>
    <mergeCell ref="A30:C30"/>
  </mergeCells>
  <pageMargins left="0.7" right="0.7" top="0.75" bottom="0.75" header="0.3" footer="0.3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34"/>
  <sheetViews>
    <sheetView zoomScaleNormal="100" zoomScaleSheetLayoutView="100" workbookViewId="0">
      <selection activeCell="D32" sqref="D32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6.5546875" style="13" customWidth="1"/>
    <col min="5" max="5" width="9.33203125" style="2" bestFit="1" customWidth="1"/>
    <col min="6" max="16384" width="9.109375" style="2"/>
  </cols>
  <sheetData>
    <row r="1" spans="1:14" s="9" customFormat="1" ht="27.6" x14ac:dyDescent="0.25">
      <c r="A1" s="14" t="s">
        <v>0</v>
      </c>
      <c r="B1" s="15" t="s">
        <v>79</v>
      </c>
      <c r="C1" s="16" t="s">
        <v>73</v>
      </c>
      <c r="D1" s="64" t="s">
        <v>44</v>
      </c>
      <c r="E1" s="8" t="s">
        <v>30</v>
      </c>
      <c r="F1" s="8"/>
      <c r="G1" s="8"/>
      <c r="H1" s="8"/>
      <c r="I1" s="8"/>
      <c r="J1" s="8"/>
      <c r="K1" s="8"/>
      <c r="L1" s="8"/>
      <c r="M1" s="8"/>
    </row>
    <row r="2" spans="1:14" ht="15.75" customHeight="1" x14ac:dyDescent="0.25">
      <c r="A2" s="3" t="s">
        <v>1</v>
      </c>
      <c r="B2" s="19">
        <f>SUM(B3:B19)</f>
        <v>187853</v>
      </c>
      <c r="C2" s="20"/>
      <c r="D2" s="68"/>
      <c r="E2" s="24"/>
      <c r="F2" s="24"/>
      <c r="G2" s="24"/>
      <c r="H2" s="24"/>
      <c r="I2" s="24"/>
      <c r="J2" s="24"/>
      <c r="K2" s="25"/>
      <c r="L2" s="25"/>
      <c r="M2" s="10"/>
    </row>
    <row r="3" spans="1:14" ht="15.75" customHeight="1" x14ac:dyDescent="0.25">
      <c r="A3" s="3" t="s">
        <v>18</v>
      </c>
      <c r="B3" s="19">
        <v>44675</v>
      </c>
      <c r="C3" s="26">
        <f>(B3/$B$2)</f>
        <v>0.23781893288901429</v>
      </c>
      <c r="D3" s="28">
        <f t="shared" ref="D3:D15" si="0">($D$31-$D$32)*C3</f>
        <v>0</v>
      </c>
      <c r="E3" s="52">
        <f t="shared" ref="E3:E19" si="1">ROUND(SUM(D3:D3),1)</f>
        <v>0</v>
      </c>
      <c r="F3" s="24"/>
      <c r="G3" s="24"/>
      <c r="H3" s="24"/>
      <c r="I3" s="29"/>
      <c r="J3" s="29"/>
      <c r="K3" s="29"/>
      <c r="L3" s="29"/>
      <c r="M3" s="29"/>
      <c r="N3" s="29"/>
    </row>
    <row r="4" spans="1:14" ht="15.75" customHeight="1" x14ac:dyDescent="0.25">
      <c r="A4" s="3" t="s">
        <v>2</v>
      </c>
      <c r="B4" s="19">
        <v>0</v>
      </c>
      <c r="C4" s="26">
        <f>(B4/$B$2)</f>
        <v>0</v>
      </c>
      <c r="D4" s="28">
        <f t="shared" si="0"/>
        <v>0</v>
      </c>
      <c r="E4" s="52">
        <f t="shared" si="1"/>
        <v>0</v>
      </c>
      <c r="F4" s="24"/>
      <c r="G4" s="24"/>
      <c r="H4" s="24"/>
      <c r="I4" s="24"/>
      <c r="J4" s="24"/>
      <c r="K4" s="29"/>
      <c r="L4" s="29"/>
      <c r="M4" s="10"/>
    </row>
    <row r="5" spans="1:14" x14ac:dyDescent="0.25">
      <c r="A5" s="3" t="s">
        <v>3</v>
      </c>
      <c r="B5" s="19">
        <v>18833</v>
      </c>
      <c r="C5" s="26">
        <f t="shared" ref="C5:C19" si="2">(B5/$B$2)</f>
        <v>0.10025392194960954</v>
      </c>
      <c r="D5" s="28">
        <f t="shared" si="0"/>
        <v>0</v>
      </c>
      <c r="E5" s="52">
        <f t="shared" si="1"/>
        <v>0</v>
      </c>
      <c r="F5" s="24"/>
      <c r="G5" s="24"/>
      <c r="H5" s="24"/>
      <c r="I5" s="24"/>
      <c r="J5" s="24"/>
      <c r="K5" s="29"/>
      <c r="L5" s="29"/>
      <c r="M5" s="10"/>
    </row>
    <row r="6" spans="1:14" ht="15.75" customHeight="1" x14ac:dyDescent="0.25">
      <c r="A6" s="3" t="s">
        <v>4</v>
      </c>
      <c r="B6" s="19">
        <v>0</v>
      </c>
      <c r="C6" s="26">
        <f t="shared" si="2"/>
        <v>0</v>
      </c>
      <c r="D6" s="28">
        <f t="shared" si="0"/>
        <v>0</v>
      </c>
      <c r="E6" s="52">
        <f t="shared" si="1"/>
        <v>0</v>
      </c>
      <c r="F6" s="24"/>
      <c r="G6" s="24"/>
      <c r="H6" s="24"/>
      <c r="I6" s="24"/>
      <c r="J6" s="24"/>
      <c r="K6" s="29"/>
      <c r="L6" s="29"/>
      <c r="M6" s="10"/>
    </row>
    <row r="7" spans="1:14" ht="15.75" customHeight="1" x14ac:dyDescent="0.25">
      <c r="A7" s="3" t="s">
        <v>5</v>
      </c>
      <c r="B7" s="19">
        <v>0</v>
      </c>
      <c r="C7" s="26">
        <f t="shared" si="2"/>
        <v>0</v>
      </c>
      <c r="D7" s="28">
        <f t="shared" si="0"/>
        <v>0</v>
      </c>
      <c r="E7" s="52">
        <f t="shared" si="1"/>
        <v>0</v>
      </c>
      <c r="F7" s="24"/>
      <c r="G7" s="24"/>
      <c r="H7" s="24"/>
      <c r="I7" s="24"/>
      <c r="J7" s="24"/>
      <c r="K7" s="29"/>
      <c r="L7" s="29"/>
      <c r="M7" s="10"/>
    </row>
    <row r="8" spans="1:14" ht="15.75" customHeight="1" x14ac:dyDescent="0.25">
      <c r="A8" s="3" t="s">
        <v>6</v>
      </c>
      <c r="B8" s="19">
        <v>1181</v>
      </c>
      <c r="C8" s="26">
        <f t="shared" si="2"/>
        <v>6.2868306601438356E-3</v>
      </c>
      <c r="D8" s="28">
        <f t="shared" si="0"/>
        <v>0</v>
      </c>
      <c r="E8" s="52">
        <f t="shared" si="1"/>
        <v>0</v>
      </c>
      <c r="F8" s="24"/>
      <c r="G8" s="24"/>
      <c r="H8" s="24"/>
      <c r="I8" s="24"/>
      <c r="J8" s="24"/>
      <c r="K8" s="29"/>
      <c r="L8" s="29"/>
      <c r="M8" s="10"/>
    </row>
    <row r="9" spans="1:14" ht="15.75" customHeight="1" x14ac:dyDescent="0.25">
      <c r="A9" s="3" t="s">
        <v>7</v>
      </c>
      <c r="B9" s="19">
        <v>0</v>
      </c>
      <c r="C9" s="26">
        <f t="shared" si="2"/>
        <v>0</v>
      </c>
      <c r="D9" s="28">
        <f t="shared" si="0"/>
        <v>0</v>
      </c>
      <c r="E9" s="52">
        <f t="shared" si="1"/>
        <v>0</v>
      </c>
      <c r="F9" s="24"/>
      <c r="G9" s="24"/>
      <c r="H9" s="24"/>
      <c r="I9" s="24"/>
      <c r="J9" s="24"/>
      <c r="K9" s="29"/>
      <c r="L9" s="29"/>
      <c r="M9" s="10"/>
    </row>
    <row r="10" spans="1:14" x14ac:dyDescent="0.25">
      <c r="A10" s="3" t="s">
        <v>8</v>
      </c>
      <c r="B10" s="19">
        <v>0</v>
      </c>
      <c r="C10" s="26">
        <f t="shared" si="2"/>
        <v>0</v>
      </c>
      <c r="D10" s="28">
        <f t="shared" si="0"/>
        <v>0</v>
      </c>
      <c r="E10" s="52">
        <f t="shared" si="1"/>
        <v>0</v>
      </c>
      <c r="F10" s="24"/>
      <c r="G10" s="24"/>
      <c r="H10" s="24"/>
      <c r="I10" s="24"/>
      <c r="J10" s="24"/>
      <c r="K10" s="29"/>
      <c r="L10" s="29"/>
      <c r="M10" s="10"/>
    </row>
    <row r="11" spans="1:14" s="12" customFormat="1" ht="15.75" customHeight="1" x14ac:dyDescent="0.25">
      <c r="A11" s="3" t="s">
        <v>17</v>
      </c>
      <c r="B11" s="30">
        <v>49860</v>
      </c>
      <c r="C11" s="26">
        <f t="shared" si="2"/>
        <v>0.26542030204468386</v>
      </c>
      <c r="D11" s="32">
        <f t="shared" si="0"/>
        <v>0</v>
      </c>
      <c r="E11" s="52">
        <f t="shared" si="1"/>
        <v>0</v>
      </c>
      <c r="F11" s="33"/>
      <c r="G11" s="33"/>
      <c r="H11" s="33"/>
      <c r="I11" s="33"/>
      <c r="J11" s="33"/>
      <c r="K11" s="29"/>
      <c r="L11" s="29"/>
      <c r="M11" s="11"/>
    </row>
    <row r="12" spans="1:14" ht="15.75" customHeight="1" x14ac:dyDescent="0.25">
      <c r="A12" s="3" t="s">
        <v>9</v>
      </c>
      <c r="B12" s="19">
        <v>0</v>
      </c>
      <c r="C12" s="26">
        <f t="shared" si="2"/>
        <v>0</v>
      </c>
      <c r="D12" s="28">
        <f t="shared" si="0"/>
        <v>0</v>
      </c>
      <c r="E12" s="52">
        <f t="shared" si="1"/>
        <v>0</v>
      </c>
      <c r="F12" s="24"/>
      <c r="G12" s="24"/>
      <c r="H12" s="24"/>
      <c r="I12" s="24"/>
      <c r="J12" s="24"/>
      <c r="K12" s="29"/>
      <c r="L12" s="29"/>
      <c r="M12" s="10"/>
    </row>
    <row r="13" spans="1:14" ht="15.75" customHeight="1" x14ac:dyDescent="0.25">
      <c r="A13" s="3" t="s">
        <v>10</v>
      </c>
      <c r="B13" s="19">
        <v>0</v>
      </c>
      <c r="C13" s="26">
        <f t="shared" si="2"/>
        <v>0</v>
      </c>
      <c r="D13" s="28">
        <f t="shared" si="0"/>
        <v>0</v>
      </c>
      <c r="E13" s="52">
        <f t="shared" si="1"/>
        <v>0</v>
      </c>
      <c r="F13" s="34"/>
      <c r="G13" s="34"/>
      <c r="H13" s="34"/>
      <c r="I13" s="34"/>
      <c r="J13" s="34"/>
      <c r="K13" s="29"/>
      <c r="L13" s="29"/>
      <c r="M13" s="10"/>
    </row>
    <row r="14" spans="1:14" ht="15.75" customHeight="1" x14ac:dyDescent="0.25">
      <c r="A14" s="3" t="s">
        <v>11</v>
      </c>
      <c r="B14" s="19">
        <v>0</v>
      </c>
      <c r="C14" s="26">
        <f t="shared" si="2"/>
        <v>0</v>
      </c>
      <c r="D14" s="28">
        <f t="shared" si="0"/>
        <v>0</v>
      </c>
      <c r="E14" s="52">
        <f t="shared" si="1"/>
        <v>0</v>
      </c>
      <c r="F14" s="24"/>
      <c r="G14" s="24"/>
      <c r="H14" s="24"/>
      <c r="I14" s="24"/>
      <c r="J14" s="24"/>
      <c r="K14" s="29"/>
      <c r="L14" s="29"/>
      <c r="M14" s="10"/>
    </row>
    <row r="15" spans="1:14" ht="15.75" customHeight="1" x14ac:dyDescent="0.25">
      <c r="A15" s="3" t="s">
        <v>12</v>
      </c>
      <c r="B15" s="19">
        <v>979</v>
      </c>
      <c r="C15" s="26">
        <f t="shared" si="2"/>
        <v>5.2115217750049242E-3</v>
      </c>
      <c r="D15" s="28">
        <f t="shared" si="0"/>
        <v>0</v>
      </c>
      <c r="E15" s="52">
        <f t="shared" si="1"/>
        <v>0</v>
      </c>
      <c r="F15" s="35"/>
      <c r="G15" s="35"/>
      <c r="H15" s="35"/>
      <c r="I15" s="29"/>
      <c r="J15" s="29"/>
      <c r="K15" s="29"/>
      <c r="L15" s="29"/>
      <c r="M15" s="29"/>
      <c r="N15" s="29"/>
    </row>
    <row r="16" spans="1:14" ht="15.75" customHeight="1" x14ac:dyDescent="0.25">
      <c r="A16" s="3" t="s">
        <v>13</v>
      </c>
      <c r="B16" s="19">
        <v>26303</v>
      </c>
      <c r="C16" s="26">
        <f t="shared" si="2"/>
        <v>0.140019057454499</v>
      </c>
      <c r="D16" s="28">
        <f>($D$31-$D$32)*C16+D32</f>
        <v>0</v>
      </c>
      <c r="E16" s="52">
        <f t="shared" si="1"/>
        <v>0</v>
      </c>
      <c r="F16" s="24"/>
      <c r="G16" s="24"/>
      <c r="H16" s="24"/>
      <c r="I16" s="29"/>
      <c r="J16" s="29"/>
      <c r="K16" s="29"/>
      <c r="L16" s="29"/>
      <c r="M16" s="29"/>
      <c r="N16" s="29"/>
    </row>
    <row r="17" spans="1:14" ht="15.75" customHeight="1" x14ac:dyDescent="0.25">
      <c r="A17" s="3" t="s">
        <v>14</v>
      </c>
      <c r="B17" s="19">
        <v>0</v>
      </c>
      <c r="C17" s="26">
        <f t="shared" si="2"/>
        <v>0</v>
      </c>
      <c r="D17" s="28">
        <f>($D$31-$D$32)*C17</f>
        <v>0</v>
      </c>
      <c r="E17" s="52">
        <f t="shared" si="1"/>
        <v>0</v>
      </c>
      <c r="F17" s="24"/>
      <c r="G17" s="24"/>
      <c r="H17" s="24"/>
      <c r="I17" s="29"/>
      <c r="J17" s="29"/>
      <c r="K17" s="29"/>
      <c r="L17" s="29"/>
      <c r="M17" s="29"/>
      <c r="N17" s="29"/>
    </row>
    <row r="18" spans="1:14" ht="15.75" customHeight="1" x14ac:dyDescent="0.25">
      <c r="A18" s="3" t="s">
        <v>15</v>
      </c>
      <c r="B18" s="19">
        <v>46022</v>
      </c>
      <c r="C18" s="26">
        <f t="shared" si="2"/>
        <v>0.24498943322704456</v>
      </c>
      <c r="D18" s="28">
        <f>($D$31-$D$32)*C18</f>
        <v>0</v>
      </c>
      <c r="E18" s="52">
        <f t="shared" si="1"/>
        <v>0</v>
      </c>
      <c r="F18" s="24"/>
      <c r="G18" s="24"/>
      <c r="H18" s="24"/>
      <c r="I18" s="29"/>
      <c r="J18" s="29"/>
      <c r="K18" s="29"/>
      <c r="L18" s="29"/>
      <c r="M18" s="29"/>
      <c r="N18" s="29"/>
    </row>
    <row r="19" spans="1:14" ht="15.75" customHeight="1" x14ac:dyDescent="0.25">
      <c r="A19" s="3" t="s">
        <v>16</v>
      </c>
      <c r="B19" s="19">
        <v>0</v>
      </c>
      <c r="C19" s="26">
        <f t="shared" si="2"/>
        <v>0</v>
      </c>
      <c r="D19" s="28">
        <f>($D$31-$D$32)*C19</f>
        <v>0</v>
      </c>
      <c r="E19" s="52">
        <f t="shared" si="1"/>
        <v>0</v>
      </c>
      <c r="F19" s="24"/>
      <c r="G19" s="24"/>
      <c r="H19" s="24"/>
      <c r="I19" s="29"/>
      <c r="J19" s="29"/>
      <c r="K19" s="29"/>
      <c r="L19" s="29"/>
      <c r="M19" s="29"/>
      <c r="N19" s="29"/>
    </row>
    <row r="20" spans="1:14" x14ac:dyDescent="0.25">
      <c r="A20" s="3" t="s">
        <v>19</v>
      </c>
      <c r="B20" s="36"/>
      <c r="C20" s="37">
        <f>SUM(C4:C19)</f>
        <v>0.76218106711098577</v>
      </c>
      <c r="D20" s="69"/>
      <c r="E20" s="10"/>
      <c r="F20" s="10"/>
      <c r="G20" s="10"/>
      <c r="H20" s="10"/>
      <c r="I20" s="10"/>
      <c r="J20" s="10"/>
      <c r="K20" s="10"/>
      <c r="L20" s="10"/>
      <c r="M20" s="10"/>
    </row>
    <row r="21" spans="1:14" ht="14.4" thickBot="1" x14ac:dyDescent="0.3">
      <c r="A21" s="4" t="s">
        <v>21</v>
      </c>
      <c r="B21" s="41"/>
      <c r="C21" s="41"/>
      <c r="D21" s="66">
        <f>SUM(D3:D20)</f>
        <v>0</v>
      </c>
      <c r="E21" s="55">
        <f>SUM(E3:E20)</f>
        <v>0</v>
      </c>
      <c r="F21" s="10"/>
      <c r="G21" s="10"/>
      <c r="H21" s="10"/>
      <c r="I21" s="10"/>
      <c r="J21" s="10"/>
      <c r="K21" s="10"/>
      <c r="L21" s="10"/>
      <c r="M21" s="10"/>
    </row>
    <row r="22" spans="1:14" x14ac:dyDescent="0.25">
      <c r="A22" s="10"/>
      <c r="B22" s="44"/>
      <c r="C22" s="45"/>
      <c r="D22" s="45"/>
      <c r="E22" s="10"/>
      <c r="F22" s="10"/>
      <c r="G22" s="10"/>
      <c r="H22" s="10"/>
      <c r="I22" s="10"/>
      <c r="J22" s="10"/>
      <c r="K22" s="10"/>
      <c r="L22" s="10"/>
      <c r="M22" s="10"/>
    </row>
    <row r="23" spans="1:14" x14ac:dyDescent="0.25">
      <c r="A23" s="10"/>
      <c r="B23" s="44"/>
      <c r="C23" s="45"/>
      <c r="D23" s="45"/>
      <c r="E23" s="10"/>
      <c r="F23" s="10"/>
      <c r="G23" s="10"/>
      <c r="H23" s="10"/>
      <c r="I23" s="10"/>
      <c r="J23" s="10"/>
      <c r="K23" s="10"/>
      <c r="L23" s="10"/>
      <c r="M23" s="10"/>
    </row>
    <row r="24" spans="1:14" x14ac:dyDescent="0.25">
      <c r="A24" s="10"/>
      <c r="B24" s="44"/>
      <c r="C24" s="45"/>
      <c r="D24" s="45"/>
      <c r="E24" s="10"/>
      <c r="F24" s="10"/>
      <c r="G24" s="10"/>
      <c r="H24" s="10"/>
      <c r="I24" s="10"/>
      <c r="J24" s="10"/>
      <c r="K24" s="10"/>
      <c r="L24" s="10"/>
      <c r="M24" s="10"/>
    </row>
    <row r="25" spans="1:14" ht="15.75" customHeight="1" x14ac:dyDescent="0.25">
      <c r="A25" s="96" t="s">
        <v>25</v>
      </c>
      <c r="B25" s="96"/>
      <c r="C25" s="96"/>
      <c r="D25" s="46">
        <v>0</v>
      </c>
      <c r="E25" s="10"/>
      <c r="F25" s="10"/>
      <c r="G25" s="10"/>
      <c r="H25" s="10"/>
      <c r="I25" s="10"/>
      <c r="J25" s="10"/>
      <c r="K25" s="10"/>
      <c r="L25" s="10"/>
      <c r="M25" s="10"/>
    </row>
    <row r="26" spans="1:14" ht="15.75" customHeight="1" x14ac:dyDescent="0.25">
      <c r="A26" s="94" t="s">
        <v>24</v>
      </c>
      <c r="B26" s="94"/>
      <c r="C26" s="94"/>
      <c r="D26" s="47">
        <v>4000000</v>
      </c>
    </row>
    <row r="27" spans="1:14" ht="15.75" customHeight="1" x14ac:dyDescent="0.25">
      <c r="A27" s="94" t="s">
        <v>65</v>
      </c>
      <c r="B27" s="94"/>
      <c r="C27" s="94"/>
      <c r="D27" s="47">
        <f>D26+D25</f>
        <v>4000000</v>
      </c>
    </row>
    <row r="28" spans="1:14" ht="15.75" customHeight="1" x14ac:dyDescent="0.25">
      <c r="A28" s="94" t="s">
        <v>36</v>
      </c>
      <c r="B28" s="94"/>
      <c r="C28" s="94"/>
      <c r="D28" s="47">
        <v>880530</v>
      </c>
    </row>
    <row r="29" spans="1:14" ht="15.75" customHeight="1" x14ac:dyDescent="0.25">
      <c r="A29" s="94" t="s">
        <v>64</v>
      </c>
      <c r="B29" s="94"/>
      <c r="C29" s="94"/>
      <c r="D29" s="47">
        <f>D27-D28</f>
        <v>3119470</v>
      </c>
    </row>
    <row r="30" spans="1:14" ht="15.75" customHeight="1" x14ac:dyDescent="0.25">
      <c r="A30" s="94" t="s">
        <v>66</v>
      </c>
      <c r="B30" s="94"/>
      <c r="C30" s="94"/>
      <c r="D30" s="48">
        <f>D29/D27</f>
        <v>0.77986750000000005</v>
      </c>
    </row>
    <row r="31" spans="1:14" ht="15.75" customHeight="1" x14ac:dyDescent="0.25">
      <c r="A31" s="94" t="s">
        <v>20</v>
      </c>
      <c r="B31" s="94"/>
      <c r="C31" s="94"/>
      <c r="D31" s="49">
        <v>0</v>
      </c>
    </row>
    <row r="32" spans="1:14" ht="15.75" customHeight="1" x14ac:dyDescent="0.25">
      <c r="A32" s="94" t="s">
        <v>67</v>
      </c>
      <c r="B32" s="94"/>
      <c r="C32" s="94"/>
      <c r="D32" s="50">
        <f t="shared" ref="D32" si="3">D31*D30</f>
        <v>0</v>
      </c>
    </row>
    <row r="34" spans="1:4" x14ac:dyDescent="0.25">
      <c r="A34" s="95"/>
      <c r="B34" s="95"/>
      <c r="C34" s="95"/>
      <c r="D34" s="51"/>
    </row>
  </sheetData>
  <mergeCells count="9">
    <mergeCell ref="A32:C32"/>
    <mergeCell ref="A27:C27"/>
    <mergeCell ref="A34:C34"/>
    <mergeCell ref="A31:C31"/>
    <mergeCell ref="A25:C25"/>
    <mergeCell ref="A26:C26"/>
    <mergeCell ref="A28:C28"/>
    <mergeCell ref="A29:C29"/>
    <mergeCell ref="A30:C30"/>
  </mergeCells>
  <pageMargins left="0.7" right="0.7" top="0.75" bottom="0.75" header="0.3" footer="0.3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3"/>
  <sheetViews>
    <sheetView zoomScaleNormal="100" zoomScaleSheetLayoutView="100" workbookViewId="0">
      <selection activeCell="D32" sqref="D32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0.44140625" style="13" bestFit="1" customWidth="1"/>
    <col min="5" max="5" width="9.33203125" style="2" bestFit="1" customWidth="1"/>
    <col min="6" max="16384" width="9.109375" style="2"/>
  </cols>
  <sheetData>
    <row r="1" spans="1:14" s="9" customFormat="1" ht="27.6" x14ac:dyDescent="0.25">
      <c r="A1" s="14" t="s">
        <v>0</v>
      </c>
      <c r="B1" s="15" t="s">
        <v>79</v>
      </c>
      <c r="C1" s="16" t="s">
        <v>73</v>
      </c>
      <c r="D1" s="64" t="s">
        <v>71</v>
      </c>
      <c r="E1" s="8" t="s">
        <v>30</v>
      </c>
      <c r="F1" s="8"/>
      <c r="G1" s="8"/>
      <c r="H1" s="8"/>
      <c r="I1" s="8"/>
      <c r="J1" s="8"/>
      <c r="K1" s="8"/>
      <c r="L1" s="8"/>
      <c r="M1" s="8"/>
    </row>
    <row r="2" spans="1:14" ht="15.75" customHeight="1" x14ac:dyDescent="0.25">
      <c r="A2" s="3" t="s">
        <v>1</v>
      </c>
      <c r="B2" s="19">
        <f>SUM(B3:B19)</f>
        <v>187853</v>
      </c>
      <c r="C2" s="20"/>
      <c r="D2" s="68"/>
      <c r="E2" s="24"/>
      <c r="F2" s="24"/>
      <c r="G2" s="24"/>
      <c r="H2" s="24"/>
      <c r="I2" s="24"/>
      <c r="J2" s="24"/>
      <c r="K2" s="25"/>
      <c r="L2" s="25"/>
      <c r="M2" s="10"/>
    </row>
    <row r="3" spans="1:14" ht="15.75" customHeight="1" x14ac:dyDescent="0.25">
      <c r="A3" s="3" t="s">
        <v>18</v>
      </c>
      <c r="B3" s="19">
        <v>44675</v>
      </c>
      <c r="C3" s="26">
        <f>(B3/$B$2)</f>
        <v>0.23781893288901429</v>
      </c>
      <c r="D3" s="28">
        <f>($D$31-$D$32)*C3</f>
        <v>2.8681907634661603</v>
      </c>
      <c r="E3" s="52">
        <f t="shared" ref="E3:E19" si="0">ROUND(SUM(D3:D3),1)</f>
        <v>2.9</v>
      </c>
      <c r="F3" s="24"/>
      <c r="G3" s="24"/>
      <c r="H3" s="24"/>
      <c r="I3" s="29"/>
      <c r="J3" s="29"/>
      <c r="K3" s="29"/>
      <c r="L3" s="29"/>
      <c r="M3" s="29"/>
      <c r="N3" s="29"/>
    </row>
    <row r="4" spans="1:14" ht="15.75" customHeight="1" x14ac:dyDescent="0.25">
      <c r="A4" s="3" t="s">
        <v>2</v>
      </c>
      <c r="B4" s="19">
        <v>0</v>
      </c>
      <c r="C4" s="26">
        <f>(B4/$B$2)</f>
        <v>0</v>
      </c>
      <c r="D4" s="28">
        <f>($D$31-$D$32)*C4</f>
        <v>0</v>
      </c>
      <c r="E4" s="52">
        <f t="shared" si="0"/>
        <v>0</v>
      </c>
      <c r="F4" s="24"/>
      <c r="G4" s="24"/>
      <c r="H4" s="24"/>
      <c r="I4" s="24"/>
      <c r="J4" s="24"/>
      <c r="K4" s="29"/>
      <c r="L4" s="29"/>
      <c r="M4" s="10"/>
    </row>
    <row r="5" spans="1:14" x14ac:dyDescent="0.25">
      <c r="A5" s="3" t="s">
        <v>3</v>
      </c>
      <c r="B5" s="19">
        <v>18833</v>
      </c>
      <c r="C5" s="26">
        <f t="shared" ref="C5:C19" si="1">(B5/$B$2)</f>
        <v>0.10025392194960954</v>
      </c>
      <c r="D5" s="28">
        <f>($D$31-$D$32)*C5+D32</f>
        <v>124.14870502873978</v>
      </c>
      <c r="E5" s="52">
        <f t="shared" si="0"/>
        <v>124.1</v>
      </c>
      <c r="F5" s="24"/>
      <c r="G5" s="24"/>
      <c r="H5" s="24"/>
      <c r="I5" s="24"/>
      <c r="J5" s="24"/>
      <c r="K5" s="29"/>
      <c r="L5" s="29"/>
      <c r="M5" s="10"/>
    </row>
    <row r="6" spans="1:14" ht="15.75" customHeight="1" x14ac:dyDescent="0.25">
      <c r="A6" s="3" t="s">
        <v>4</v>
      </c>
      <c r="B6" s="19">
        <v>0</v>
      </c>
      <c r="C6" s="26">
        <f t="shared" si="1"/>
        <v>0</v>
      </c>
      <c r="D6" s="28">
        <f t="shared" ref="D6:D19" si="2">($D$31-$D$32)*C6</f>
        <v>0</v>
      </c>
      <c r="E6" s="52">
        <f t="shared" si="0"/>
        <v>0</v>
      </c>
      <c r="F6" s="24"/>
      <c r="G6" s="24"/>
      <c r="H6" s="24"/>
      <c r="I6" s="24"/>
      <c r="J6" s="24"/>
      <c r="K6" s="29"/>
      <c r="L6" s="29"/>
      <c r="M6" s="10"/>
    </row>
    <row r="7" spans="1:14" ht="15.75" customHeight="1" x14ac:dyDescent="0.25">
      <c r="A7" s="3" t="s">
        <v>5</v>
      </c>
      <c r="B7" s="19">
        <v>0</v>
      </c>
      <c r="C7" s="26">
        <f t="shared" si="1"/>
        <v>0</v>
      </c>
      <c r="D7" s="28">
        <f t="shared" si="2"/>
        <v>0</v>
      </c>
      <c r="E7" s="52">
        <f t="shared" si="0"/>
        <v>0</v>
      </c>
      <c r="F7" s="24"/>
      <c r="G7" s="24"/>
      <c r="H7" s="24"/>
      <c r="I7" s="24"/>
      <c r="J7" s="24"/>
      <c r="K7" s="29"/>
      <c r="L7" s="29"/>
      <c r="M7" s="10"/>
    </row>
    <row r="8" spans="1:14" ht="15.75" customHeight="1" x14ac:dyDescent="0.25">
      <c r="A8" s="3" t="s">
        <v>6</v>
      </c>
      <c r="B8" s="19">
        <v>1181</v>
      </c>
      <c r="C8" s="26">
        <f t="shared" si="1"/>
        <v>6.2868306601438356E-3</v>
      </c>
      <c r="D8" s="28">
        <f t="shared" si="2"/>
        <v>7.5821674127667271E-2</v>
      </c>
      <c r="E8" s="52">
        <f t="shared" si="0"/>
        <v>0.1</v>
      </c>
      <c r="F8" s="24"/>
      <c r="G8" s="24"/>
      <c r="H8" s="24"/>
      <c r="I8" s="24"/>
      <c r="J8" s="24"/>
      <c r="K8" s="29"/>
      <c r="L8" s="29"/>
      <c r="M8" s="10"/>
    </row>
    <row r="9" spans="1:14" ht="15.75" customHeight="1" x14ac:dyDescent="0.25">
      <c r="A9" s="3" t="s">
        <v>7</v>
      </c>
      <c r="B9" s="19">
        <v>0</v>
      </c>
      <c r="C9" s="26">
        <f t="shared" si="1"/>
        <v>0</v>
      </c>
      <c r="D9" s="28">
        <f t="shared" si="2"/>
        <v>0</v>
      </c>
      <c r="E9" s="52">
        <f t="shared" si="0"/>
        <v>0</v>
      </c>
      <c r="F9" s="24"/>
      <c r="G9" s="24"/>
      <c r="H9" s="24"/>
      <c r="I9" s="24"/>
      <c r="J9" s="24"/>
      <c r="K9" s="29"/>
      <c r="L9" s="29"/>
      <c r="M9" s="10"/>
    </row>
    <row r="10" spans="1:14" x14ac:dyDescent="0.25">
      <c r="A10" s="3" t="s">
        <v>8</v>
      </c>
      <c r="B10" s="19">
        <v>0</v>
      </c>
      <c r="C10" s="26">
        <f t="shared" si="1"/>
        <v>0</v>
      </c>
      <c r="D10" s="28">
        <f t="shared" si="2"/>
        <v>0</v>
      </c>
      <c r="E10" s="52">
        <f t="shared" si="0"/>
        <v>0</v>
      </c>
      <c r="F10" s="24"/>
      <c r="G10" s="24"/>
      <c r="H10" s="24"/>
      <c r="I10" s="24"/>
      <c r="J10" s="24"/>
      <c r="K10" s="29"/>
      <c r="L10" s="29"/>
      <c r="M10" s="10"/>
    </row>
    <row r="11" spans="1:14" s="12" customFormat="1" ht="15.75" customHeight="1" x14ac:dyDescent="0.25">
      <c r="A11" s="3" t="s">
        <v>17</v>
      </c>
      <c r="B11" s="30">
        <v>49860</v>
      </c>
      <c r="C11" s="26">
        <f t="shared" si="1"/>
        <v>0.26542030204468386</v>
      </c>
      <c r="D11" s="32">
        <f t="shared" si="2"/>
        <v>3.2010742353983828</v>
      </c>
      <c r="E11" s="52">
        <f t="shared" si="0"/>
        <v>3.2</v>
      </c>
      <c r="F11" s="33"/>
      <c r="G11" s="33"/>
      <c r="H11" s="33"/>
      <c r="I11" s="33"/>
      <c r="J11" s="33"/>
      <c r="K11" s="29"/>
      <c r="L11" s="29"/>
      <c r="M11" s="11"/>
    </row>
    <row r="12" spans="1:14" ht="15.75" customHeight="1" x14ac:dyDescent="0.25">
      <c r="A12" s="3" t="s">
        <v>9</v>
      </c>
      <c r="B12" s="19">
        <v>0</v>
      </c>
      <c r="C12" s="26">
        <f t="shared" si="1"/>
        <v>0</v>
      </c>
      <c r="D12" s="28">
        <f t="shared" si="2"/>
        <v>0</v>
      </c>
      <c r="E12" s="52">
        <f t="shared" si="0"/>
        <v>0</v>
      </c>
      <c r="F12" s="24"/>
      <c r="G12" s="24"/>
      <c r="H12" s="24"/>
      <c r="I12" s="24"/>
      <c r="J12" s="24"/>
      <c r="K12" s="29"/>
      <c r="L12" s="29"/>
      <c r="M12" s="10"/>
    </row>
    <row r="13" spans="1:14" ht="15.75" customHeight="1" x14ac:dyDescent="0.25">
      <c r="A13" s="3" t="s">
        <v>10</v>
      </c>
      <c r="B13" s="19">
        <v>0</v>
      </c>
      <c r="C13" s="26">
        <f t="shared" si="1"/>
        <v>0</v>
      </c>
      <c r="D13" s="28">
        <f t="shared" si="2"/>
        <v>0</v>
      </c>
      <c r="E13" s="52">
        <f t="shared" si="0"/>
        <v>0</v>
      </c>
      <c r="F13" s="34"/>
      <c r="G13" s="34"/>
      <c r="H13" s="34"/>
      <c r="I13" s="34"/>
      <c r="J13" s="34"/>
      <c r="K13" s="29"/>
      <c r="L13" s="29"/>
      <c r="M13" s="10"/>
    </row>
    <row r="14" spans="1:14" ht="15.75" customHeight="1" x14ac:dyDescent="0.25">
      <c r="A14" s="3" t="s">
        <v>11</v>
      </c>
      <c r="B14" s="19">
        <v>0</v>
      </c>
      <c r="C14" s="26">
        <f t="shared" si="1"/>
        <v>0</v>
      </c>
      <c r="D14" s="28">
        <f t="shared" si="2"/>
        <v>0</v>
      </c>
      <c r="E14" s="52">
        <f t="shared" si="0"/>
        <v>0</v>
      </c>
      <c r="F14" s="24"/>
      <c r="G14" s="24"/>
      <c r="H14" s="24"/>
      <c r="I14" s="24"/>
      <c r="J14" s="24"/>
      <c r="K14" s="29"/>
      <c r="L14" s="29"/>
      <c r="M14" s="10"/>
    </row>
    <row r="15" spans="1:14" ht="15.75" customHeight="1" x14ac:dyDescent="0.25">
      <c r="A15" s="3" t="s">
        <v>12</v>
      </c>
      <c r="B15" s="19">
        <v>979</v>
      </c>
      <c r="C15" s="26">
        <f t="shared" si="1"/>
        <v>5.2115217750049242E-3</v>
      </c>
      <c r="D15" s="28">
        <f t="shared" si="2"/>
        <v>6.2853021990674232E-2</v>
      </c>
      <c r="E15" s="52">
        <f t="shared" si="0"/>
        <v>0.1</v>
      </c>
      <c r="F15" s="35"/>
      <c r="G15" s="35"/>
      <c r="H15" s="35"/>
      <c r="I15" s="29"/>
      <c r="J15" s="29"/>
      <c r="K15" s="29"/>
      <c r="L15" s="29"/>
      <c r="M15" s="29"/>
      <c r="N15" s="29"/>
    </row>
    <row r="16" spans="1:14" ht="15.75" customHeight="1" x14ac:dyDescent="0.25">
      <c r="A16" s="3" t="s">
        <v>13</v>
      </c>
      <c r="B16" s="19">
        <v>26303</v>
      </c>
      <c r="C16" s="26">
        <f t="shared" si="1"/>
        <v>0.140019057454499</v>
      </c>
      <c r="D16" s="28">
        <f t="shared" si="2"/>
        <v>1.6886854314818225</v>
      </c>
      <c r="E16" s="52">
        <f t="shared" si="0"/>
        <v>1.7</v>
      </c>
      <c r="F16" s="24"/>
      <c r="G16" s="24"/>
      <c r="H16" s="24"/>
      <c r="I16" s="29"/>
      <c r="J16" s="29"/>
      <c r="K16" s="29"/>
      <c r="L16" s="29"/>
      <c r="M16" s="29"/>
      <c r="N16" s="29"/>
    </row>
    <row r="17" spans="1:14" ht="15.75" customHeight="1" x14ac:dyDescent="0.25">
      <c r="A17" s="3" t="s">
        <v>14</v>
      </c>
      <c r="B17" s="19">
        <v>0</v>
      </c>
      <c r="C17" s="26">
        <f t="shared" si="1"/>
        <v>0</v>
      </c>
      <c r="D17" s="28">
        <f t="shared" si="2"/>
        <v>0</v>
      </c>
      <c r="E17" s="52">
        <f t="shared" si="0"/>
        <v>0</v>
      </c>
      <c r="F17" s="24"/>
      <c r="G17" s="24"/>
      <c r="H17" s="24"/>
      <c r="I17" s="29"/>
      <c r="J17" s="29"/>
      <c r="K17" s="29"/>
      <c r="L17" s="29"/>
      <c r="M17" s="29"/>
      <c r="N17" s="29"/>
    </row>
    <row r="18" spans="1:14" ht="15.75" customHeight="1" x14ac:dyDescent="0.25">
      <c r="A18" s="3" t="s">
        <v>15</v>
      </c>
      <c r="B18" s="19">
        <v>46022</v>
      </c>
      <c r="C18" s="26">
        <f t="shared" si="1"/>
        <v>0.24498943322704456</v>
      </c>
      <c r="D18" s="28">
        <f t="shared" si="2"/>
        <v>2.9546698447955149</v>
      </c>
      <c r="E18" s="52">
        <f t="shared" si="0"/>
        <v>3</v>
      </c>
      <c r="F18" s="24"/>
      <c r="G18" s="24"/>
      <c r="H18" s="24"/>
      <c r="I18" s="29"/>
      <c r="J18" s="29"/>
      <c r="K18" s="29"/>
      <c r="L18" s="29"/>
      <c r="M18" s="29"/>
      <c r="N18" s="29"/>
    </row>
    <row r="19" spans="1:14" ht="15.75" customHeight="1" x14ac:dyDescent="0.25">
      <c r="A19" s="3" t="s">
        <v>16</v>
      </c>
      <c r="B19" s="19">
        <v>0</v>
      </c>
      <c r="C19" s="26">
        <f t="shared" si="1"/>
        <v>0</v>
      </c>
      <c r="D19" s="28">
        <f t="shared" si="2"/>
        <v>0</v>
      </c>
      <c r="E19" s="52">
        <f t="shared" si="0"/>
        <v>0</v>
      </c>
      <c r="F19" s="24"/>
      <c r="G19" s="24"/>
      <c r="H19" s="24"/>
      <c r="I19" s="29"/>
      <c r="J19" s="29"/>
      <c r="K19" s="29"/>
      <c r="L19" s="29"/>
      <c r="M19" s="29"/>
      <c r="N19" s="29"/>
    </row>
    <row r="20" spans="1:14" x14ac:dyDescent="0.25">
      <c r="A20" s="3" t="s">
        <v>19</v>
      </c>
      <c r="B20" s="36"/>
      <c r="C20" s="37">
        <f>SUM(C4:C19)</f>
        <v>0.76218106711098577</v>
      </c>
      <c r="D20" s="69"/>
      <c r="E20" s="10"/>
      <c r="F20" s="10"/>
      <c r="G20" s="10"/>
      <c r="H20" s="10"/>
      <c r="I20" s="10"/>
      <c r="J20" s="10"/>
      <c r="K20" s="10"/>
      <c r="L20" s="10"/>
      <c r="M20" s="10"/>
    </row>
    <row r="21" spans="1:14" ht="14.4" thickBot="1" x14ac:dyDescent="0.3">
      <c r="A21" s="4" t="s">
        <v>21</v>
      </c>
      <c r="B21" s="41"/>
      <c r="C21" s="41"/>
      <c r="D21" s="43">
        <f>SUM(D3:D20)</f>
        <v>135</v>
      </c>
      <c r="E21" s="55">
        <f>SUM(E3:E20)</f>
        <v>135.09999999999997</v>
      </c>
      <c r="F21" s="10"/>
      <c r="G21" s="10"/>
      <c r="H21" s="10"/>
      <c r="I21" s="10"/>
      <c r="J21" s="10"/>
      <c r="K21" s="10"/>
      <c r="L21" s="10"/>
      <c r="M21" s="10"/>
    </row>
    <row r="22" spans="1:14" x14ac:dyDescent="0.25">
      <c r="A22" s="10"/>
      <c r="B22" s="44"/>
      <c r="C22" s="45"/>
      <c r="D22" s="45"/>
      <c r="E22" s="10"/>
      <c r="F22" s="10"/>
      <c r="G22" s="10"/>
      <c r="H22" s="10"/>
      <c r="I22" s="10"/>
      <c r="J22" s="10"/>
      <c r="K22" s="10"/>
      <c r="L22" s="10"/>
      <c r="M22" s="10"/>
    </row>
    <row r="23" spans="1:14" x14ac:dyDescent="0.25">
      <c r="A23" s="10"/>
      <c r="B23" s="44"/>
      <c r="C23" s="45"/>
      <c r="D23" s="45"/>
      <c r="E23" s="10"/>
      <c r="F23" s="10"/>
      <c r="G23" s="10"/>
      <c r="H23" s="10"/>
      <c r="I23" s="10"/>
      <c r="J23" s="10"/>
      <c r="K23" s="10"/>
      <c r="L23" s="10"/>
      <c r="M23" s="10"/>
    </row>
    <row r="24" spans="1:14" x14ac:dyDescent="0.25">
      <c r="A24" s="10"/>
      <c r="B24" s="44"/>
      <c r="C24" s="45"/>
      <c r="D24" s="45"/>
      <c r="E24" s="10"/>
      <c r="F24" s="10"/>
      <c r="G24" s="10"/>
      <c r="H24" s="10"/>
      <c r="I24" s="10"/>
      <c r="J24" s="10"/>
      <c r="K24" s="10"/>
      <c r="L24" s="10"/>
      <c r="M24" s="10"/>
    </row>
    <row r="25" spans="1:14" ht="15.75" customHeight="1" x14ac:dyDescent="0.25">
      <c r="A25" s="96" t="s">
        <v>25</v>
      </c>
      <c r="B25" s="96"/>
      <c r="C25" s="96"/>
      <c r="D25" s="46">
        <v>23350</v>
      </c>
      <c r="E25" s="10"/>
      <c r="F25" s="10"/>
      <c r="G25" s="10"/>
      <c r="H25" s="10"/>
      <c r="I25" s="10"/>
      <c r="J25" s="10"/>
      <c r="K25" s="10"/>
      <c r="L25" s="10"/>
      <c r="M25" s="10"/>
    </row>
    <row r="26" spans="1:14" ht="15.75" customHeight="1" x14ac:dyDescent="0.25">
      <c r="A26" s="94" t="s">
        <v>24</v>
      </c>
      <c r="B26" s="94"/>
      <c r="C26" s="94"/>
      <c r="D26" s="47">
        <f>233455-D25</f>
        <v>210105</v>
      </c>
    </row>
    <row r="27" spans="1:14" ht="15.75" customHeight="1" x14ac:dyDescent="0.25">
      <c r="A27" s="94" t="s">
        <v>65</v>
      </c>
      <c r="B27" s="94"/>
      <c r="C27" s="94"/>
      <c r="D27" s="47">
        <f>D26+D25</f>
        <v>233455</v>
      </c>
    </row>
    <row r="28" spans="1:14" ht="15.75" customHeight="1" x14ac:dyDescent="0.25">
      <c r="A28" s="94" t="s">
        <v>36</v>
      </c>
      <c r="B28" s="94"/>
      <c r="C28" s="94"/>
      <c r="D28" s="47">
        <v>20856</v>
      </c>
    </row>
    <row r="29" spans="1:14" ht="15.75" customHeight="1" x14ac:dyDescent="0.25">
      <c r="A29" s="94" t="s">
        <v>64</v>
      </c>
      <c r="B29" s="94"/>
      <c r="C29" s="94"/>
      <c r="D29" s="47">
        <f>D27-D28</f>
        <v>212599</v>
      </c>
    </row>
    <row r="30" spans="1:14" ht="15.75" customHeight="1" x14ac:dyDescent="0.25">
      <c r="A30" s="94" t="s">
        <v>66</v>
      </c>
      <c r="B30" s="94"/>
      <c r="C30" s="94"/>
      <c r="D30" s="48">
        <f>D29/D27</f>
        <v>0.91066372534321394</v>
      </c>
    </row>
    <row r="31" spans="1:14" ht="15.75" customHeight="1" x14ac:dyDescent="0.25">
      <c r="A31" s="94" t="s">
        <v>20</v>
      </c>
      <c r="B31" s="94"/>
      <c r="C31" s="94"/>
      <c r="D31" s="49">
        <v>135</v>
      </c>
    </row>
    <row r="32" spans="1:14" ht="15.75" customHeight="1" x14ac:dyDescent="0.25">
      <c r="A32" s="94" t="s">
        <v>67</v>
      </c>
      <c r="B32" s="94"/>
      <c r="C32" s="94"/>
      <c r="D32" s="50">
        <f t="shared" ref="D32" si="3">D31*D30</f>
        <v>122.93960292133389</v>
      </c>
    </row>
    <row r="33" spans="1:4" x14ac:dyDescent="0.25">
      <c r="A33" s="95"/>
      <c r="B33" s="95"/>
      <c r="C33" s="95"/>
      <c r="D33" s="51"/>
    </row>
  </sheetData>
  <mergeCells count="9">
    <mergeCell ref="A32:C32"/>
    <mergeCell ref="A27:C27"/>
    <mergeCell ref="A33:C33"/>
    <mergeCell ref="A31:C31"/>
    <mergeCell ref="A25:C25"/>
    <mergeCell ref="A26:C26"/>
    <mergeCell ref="A28:C28"/>
    <mergeCell ref="A29:C29"/>
    <mergeCell ref="A30:C30"/>
  </mergeCells>
  <pageMargins left="0.7" right="0.7" top="0.75" bottom="0.75" header="0.3" footer="0.3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3"/>
  <sheetViews>
    <sheetView zoomScaleNormal="100" zoomScaleSheetLayoutView="100" workbookViewId="0">
      <selection activeCell="E32" sqref="E32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4.88671875" style="58" customWidth="1"/>
    <col min="5" max="5" width="13.6640625" style="13" bestFit="1" customWidth="1"/>
    <col min="6" max="6" width="9.33203125" style="2" bestFit="1" customWidth="1"/>
    <col min="7" max="16384" width="9.109375" style="2"/>
  </cols>
  <sheetData>
    <row r="1" spans="1:15" s="9" customFormat="1" ht="27.6" x14ac:dyDescent="0.25">
      <c r="A1" s="14" t="s">
        <v>0</v>
      </c>
      <c r="B1" s="15" t="s">
        <v>79</v>
      </c>
      <c r="C1" s="16" t="s">
        <v>73</v>
      </c>
      <c r="D1" s="17" t="s">
        <v>86</v>
      </c>
      <c r="E1" s="64" t="s">
        <v>72</v>
      </c>
      <c r="F1" s="8" t="s">
        <v>30</v>
      </c>
      <c r="G1" s="8"/>
      <c r="H1" s="8"/>
      <c r="I1" s="8"/>
      <c r="J1" s="8"/>
      <c r="K1" s="8"/>
      <c r="L1" s="8"/>
      <c r="M1" s="8"/>
      <c r="N1" s="8"/>
    </row>
    <row r="2" spans="1:15" ht="15.75" customHeight="1" x14ac:dyDescent="0.25">
      <c r="A2" s="3" t="s">
        <v>76</v>
      </c>
      <c r="B2" s="19">
        <f>SUM(B3:B19)</f>
        <v>138238</v>
      </c>
      <c r="C2" s="20"/>
      <c r="D2" s="21"/>
      <c r="E2" s="68"/>
      <c r="F2" s="24"/>
      <c r="G2" s="24"/>
      <c r="H2" s="24"/>
      <c r="I2" s="24"/>
      <c r="J2" s="24"/>
      <c r="K2" s="24"/>
      <c r="L2" s="25"/>
      <c r="M2" s="25"/>
      <c r="N2" s="10"/>
    </row>
    <row r="3" spans="1:15" ht="15.75" customHeight="1" x14ac:dyDescent="0.25">
      <c r="A3" s="3" t="s">
        <v>18</v>
      </c>
      <c r="B3" s="19">
        <v>97860</v>
      </c>
      <c r="C3" s="26">
        <f>(B3/$B$2)</f>
        <v>0.70790954730247835</v>
      </c>
      <c r="D3" s="83">
        <f>($D$31-$D$32)*C3</f>
        <v>17.131787466382598</v>
      </c>
      <c r="E3" s="28">
        <f t="shared" ref="E3:E8" si="0">($E$31-$E$32)*C3</f>
        <v>2.4465353954773654</v>
      </c>
      <c r="F3" s="52">
        <f>ROUND(SUM(D3:E3),1)</f>
        <v>19.600000000000001</v>
      </c>
      <c r="G3" s="24"/>
      <c r="H3" s="24"/>
      <c r="I3" s="24"/>
      <c r="J3" s="29"/>
      <c r="K3" s="29"/>
      <c r="L3" s="29"/>
      <c r="M3" s="29"/>
      <c r="N3" s="29"/>
      <c r="O3" s="29"/>
    </row>
    <row r="4" spans="1:15" ht="15.75" customHeight="1" x14ac:dyDescent="0.25">
      <c r="A4" s="3" t="s">
        <v>2</v>
      </c>
      <c r="B4" s="19">
        <v>10171</v>
      </c>
      <c r="C4" s="26">
        <f>(B4/$B$2)</f>
        <v>7.3576006597317667E-2</v>
      </c>
      <c r="D4" s="83">
        <f t="shared" ref="D4:D19" si="1">($D$31-$D$32)*C4</f>
        <v>1.7805784827363313</v>
      </c>
      <c r="E4" s="28">
        <f t="shared" si="0"/>
        <v>0.25427867880032989</v>
      </c>
      <c r="F4" s="52">
        <f t="shared" ref="F4:F19" si="2">ROUND(SUM(D4:E4),1)</f>
        <v>2</v>
      </c>
      <c r="G4" s="24"/>
      <c r="H4" s="24"/>
      <c r="I4" s="24"/>
      <c r="J4" s="24"/>
      <c r="K4" s="24"/>
      <c r="L4" s="29"/>
      <c r="M4" s="29"/>
      <c r="N4" s="10"/>
    </row>
    <row r="5" spans="1:15" x14ac:dyDescent="0.25">
      <c r="A5" s="3" t="s">
        <v>3</v>
      </c>
      <c r="B5" s="19">
        <v>0</v>
      </c>
      <c r="C5" s="26">
        <f t="shared" ref="C5:C19" si="3">(B5/$B$2)</f>
        <v>0</v>
      </c>
      <c r="D5" s="83">
        <f t="shared" si="1"/>
        <v>0</v>
      </c>
      <c r="E5" s="28">
        <f t="shared" si="0"/>
        <v>0</v>
      </c>
      <c r="F5" s="52">
        <f t="shared" si="2"/>
        <v>0</v>
      </c>
      <c r="G5" s="24"/>
      <c r="H5" s="24"/>
      <c r="I5" s="24"/>
      <c r="J5" s="24"/>
      <c r="K5" s="24"/>
      <c r="L5" s="29"/>
      <c r="M5" s="29"/>
      <c r="N5" s="10"/>
    </row>
    <row r="6" spans="1:15" ht="15.75" customHeight="1" x14ac:dyDescent="0.25">
      <c r="A6" s="3" t="s">
        <v>4</v>
      </c>
      <c r="B6" s="19">
        <v>11276</v>
      </c>
      <c r="C6" s="26">
        <f t="shared" si="3"/>
        <v>8.1569467150855765E-2</v>
      </c>
      <c r="D6" s="83">
        <f t="shared" si="1"/>
        <v>1.9740244785502774</v>
      </c>
      <c r="E6" s="28">
        <f t="shared" si="0"/>
        <v>0.28190407847335758</v>
      </c>
      <c r="F6" s="52">
        <f t="shared" si="2"/>
        <v>2.2999999999999998</v>
      </c>
      <c r="G6" s="24"/>
      <c r="H6" s="24"/>
      <c r="I6" s="24"/>
      <c r="J6" s="24"/>
      <c r="K6" s="24"/>
      <c r="L6" s="29"/>
      <c r="M6" s="29"/>
      <c r="N6" s="10"/>
    </row>
    <row r="7" spans="1:15" ht="15.75" customHeight="1" x14ac:dyDescent="0.25">
      <c r="A7" s="3" t="s">
        <v>5</v>
      </c>
      <c r="B7" s="19">
        <v>0</v>
      </c>
      <c r="C7" s="26">
        <f t="shared" si="3"/>
        <v>0</v>
      </c>
      <c r="D7" s="83">
        <f t="shared" si="1"/>
        <v>0</v>
      </c>
      <c r="E7" s="28">
        <f t="shared" si="0"/>
        <v>0</v>
      </c>
      <c r="F7" s="52">
        <f t="shared" si="2"/>
        <v>0</v>
      </c>
      <c r="G7" s="24"/>
      <c r="H7" s="24"/>
      <c r="I7" s="24"/>
      <c r="J7" s="24"/>
      <c r="K7" s="24"/>
      <c r="L7" s="29"/>
      <c r="M7" s="29"/>
      <c r="N7" s="10"/>
    </row>
    <row r="8" spans="1:15" ht="15.75" customHeight="1" x14ac:dyDescent="0.25">
      <c r="A8" s="3" t="s">
        <v>6</v>
      </c>
      <c r="B8" s="19">
        <v>0</v>
      </c>
      <c r="C8" s="26">
        <f t="shared" si="3"/>
        <v>0</v>
      </c>
      <c r="D8" s="83">
        <f t="shared" si="1"/>
        <v>0</v>
      </c>
      <c r="E8" s="28">
        <f t="shared" si="0"/>
        <v>0</v>
      </c>
      <c r="F8" s="52">
        <f t="shared" si="2"/>
        <v>0</v>
      </c>
      <c r="G8" s="24"/>
      <c r="H8" s="24"/>
      <c r="I8" s="24"/>
      <c r="J8" s="24"/>
      <c r="K8" s="24"/>
      <c r="L8" s="29"/>
      <c r="M8" s="29"/>
      <c r="N8" s="10"/>
    </row>
    <row r="9" spans="1:15" ht="15.75" customHeight="1" x14ac:dyDescent="0.25">
      <c r="A9" s="3" t="s">
        <v>7</v>
      </c>
      <c r="B9" s="19">
        <v>8446</v>
      </c>
      <c r="C9" s="26">
        <f t="shared" si="3"/>
        <v>6.1097527452654121E-2</v>
      </c>
      <c r="D9" s="83">
        <f>($D$31-$D$32)*C9+D32</f>
        <v>235.27806091521836</v>
      </c>
      <c r="E9" s="28">
        <f>($E$31-$E$32)*C9+E32</f>
        <v>5.7551530548763719</v>
      </c>
      <c r="F9" s="52">
        <f t="shared" si="2"/>
        <v>241</v>
      </c>
      <c r="G9" s="24"/>
      <c r="H9" s="24"/>
      <c r="I9" s="24"/>
      <c r="J9" s="24"/>
      <c r="K9" s="24"/>
      <c r="L9" s="29"/>
      <c r="M9" s="29"/>
      <c r="N9" s="10"/>
    </row>
    <row r="10" spans="1:15" x14ac:dyDescent="0.25">
      <c r="A10" s="3" t="s">
        <v>8</v>
      </c>
      <c r="B10" s="19">
        <v>0</v>
      </c>
      <c r="C10" s="26">
        <f t="shared" si="3"/>
        <v>0</v>
      </c>
      <c r="D10" s="83">
        <f t="shared" si="1"/>
        <v>0</v>
      </c>
      <c r="E10" s="28">
        <f t="shared" ref="E10:E19" si="4">($E$31-$E$32)*C10</f>
        <v>0</v>
      </c>
      <c r="F10" s="52">
        <f t="shared" si="2"/>
        <v>0</v>
      </c>
      <c r="G10" s="24"/>
      <c r="H10" s="24"/>
      <c r="I10" s="24"/>
      <c r="J10" s="24"/>
      <c r="K10" s="24"/>
      <c r="L10" s="29"/>
      <c r="M10" s="29"/>
      <c r="N10" s="10"/>
    </row>
    <row r="11" spans="1:15" s="12" customFormat="1" ht="15.75" customHeight="1" x14ac:dyDescent="0.25">
      <c r="A11" s="3" t="s">
        <v>17</v>
      </c>
      <c r="B11" s="30">
        <v>0</v>
      </c>
      <c r="C11" s="26">
        <f t="shared" si="3"/>
        <v>0</v>
      </c>
      <c r="D11" s="83">
        <f t="shared" si="1"/>
        <v>0</v>
      </c>
      <c r="E11" s="32">
        <f t="shared" si="4"/>
        <v>0</v>
      </c>
      <c r="F11" s="52">
        <f t="shared" si="2"/>
        <v>0</v>
      </c>
      <c r="G11" s="33"/>
      <c r="H11" s="33"/>
      <c r="I11" s="33"/>
      <c r="J11" s="33"/>
      <c r="K11" s="33"/>
      <c r="L11" s="29"/>
      <c r="M11" s="29"/>
      <c r="N11" s="11"/>
    </row>
    <row r="12" spans="1:15" ht="15.75" customHeight="1" x14ac:dyDescent="0.25">
      <c r="A12" s="3" t="s">
        <v>9</v>
      </c>
      <c r="B12" s="19">
        <v>0</v>
      </c>
      <c r="C12" s="26">
        <f t="shared" si="3"/>
        <v>0</v>
      </c>
      <c r="D12" s="83">
        <f t="shared" si="1"/>
        <v>0</v>
      </c>
      <c r="E12" s="28">
        <f t="shared" si="4"/>
        <v>0</v>
      </c>
      <c r="F12" s="52">
        <f t="shared" si="2"/>
        <v>0</v>
      </c>
      <c r="G12" s="24"/>
      <c r="H12" s="24"/>
      <c r="I12" s="24"/>
      <c r="J12" s="24"/>
      <c r="K12" s="24"/>
      <c r="L12" s="29"/>
      <c r="M12" s="29"/>
      <c r="N12" s="10"/>
    </row>
    <row r="13" spans="1:15" ht="15.75" customHeight="1" x14ac:dyDescent="0.25">
      <c r="A13" s="3" t="s">
        <v>10</v>
      </c>
      <c r="B13" s="19">
        <v>0</v>
      </c>
      <c r="C13" s="26">
        <f t="shared" si="3"/>
        <v>0</v>
      </c>
      <c r="D13" s="83">
        <f t="shared" si="1"/>
        <v>0</v>
      </c>
      <c r="E13" s="28">
        <f t="shared" si="4"/>
        <v>0</v>
      </c>
      <c r="F13" s="52">
        <f t="shared" si="2"/>
        <v>0</v>
      </c>
      <c r="G13" s="34"/>
      <c r="H13" s="34"/>
      <c r="I13" s="34"/>
      <c r="J13" s="34"/>
      <c r="K13" s="34"/>
      <c r="L13" s="29"/>
      <c r="M13" s="29"/>
      <c r="N13" s="10"/>
    </row>
    <row r="14" spans="1:15" ht="15.75" customHeight="1" x14ac:dyDescent="0.25">
      <c r="A14" s="3" t="s">
        <v>11</v>
      </c>
      <c r="B14" s="19">
        <v>0</v>
      </c>
      <c r="C14" s="26">
        <f t="shared" si="3"/>
        <v>0</v>
      </c>
      <c r="D14" s="83">
        <f t="shared" si="1"/>
        <v>0</v>
      </c>
      <c r="E14" s="28">
        <f t="shared" si="4"/>
        <v>0</v>
      </c>
      <c r="F14" s="52">
        <f t="shared" si="2"/>
        <v>0</v>
      </c>
      <c r="G14" s="24"/>
      <c r="H14" s="24"/>
      <c r="I14" s="24"/>
      <c r="J14" s="24"/>
      <c r="K14" s="24"/>
      <c r="L14" s="29"/>
      <c r="M14" s="29"/>
      <c r="N14" s="10"/>
    </row>
    <row r="15" spans="1:15" ht="15.75" customHeight="1" x14ac:dyDescent="0.25">
      <c r="A15" s="3" t="s">
        <v>12</v>
      </c>
      <c r="B15" s="19">
        <v>0</v>
      </c>
      <c r="C15" s="26">
        <f t="shared" si="3"/>
        <v>0</v>
      </c>
      <c r="D15" s="83">
        <f t="shared" si="1"/>
        <v>0</v>
      </c>
      <c r="E15" s="28">
        <f t="shared" si="4"/>
        <v>0</v>
      </c>
      <c r="F15" s="52">
        <f t="shared" si="2"/>
        <v>0</v>
      </c>
      <c r="G15" s="35"/>
      <c r="H15" s="35"/>
      <c r="I15" s="35"/>
      <c r="J15" s="29"/>
      <c r="K15" s="29"/>
      <c r="L15" s="29"/>
      <c r="M15" s="29"/>
      <c r="N15" s="29"/>
      <c r="O15" s="29"/>
    </row>
    <row r="16" spans="1:15" ht="15.75" customHeight="1" x14ac:dyDescent="0.25">
      <c r="A16" s="3" t="s">
        <v>13</v>
      </c>
      <c r="B16" s="19">
        <v>0</v>
      </c>
      <c r="C16" s="26">
        <f t="shared" si="3"/>
        <v>0</v>
      </c>
      <c r="D16" s="83">
        <f t="shared" si="1"/>
        <v>0</v>
      </c>
      <c r="E16" s="28">
        <f t="shared" si="4"/>
        <v>0</v>
      </c>
      <c r="F16" s="52">
        <f t="shared" si="2"/>
        <v>0</v>
      </c>
      <c r="G16" s="24"/>
      <c r="H16" s="24"/>
      <c r="I16" s="24"/>
      <c r="J16" s="29"/>
      <c r="K16" s="29"/>
      <c r="L16" s="29"/>
      <c r="M16" s="29"/>
      <c r="N16" s="29"/>
      <c r="O16" s="29"/>
    </row>
    <row r="17" spans="1:15" ht="15.75" customHeight="1" x14ac:dyDescent="0.25">
      <c r="A17" s="3" t="s">
        <v>14</v>
      </c>
      <c r="B17" s="19">
        <v>10485</v>
      </c>
      <c r="C17" s="26">
        <f t="shared" si="3"/>
        <v>7.5847451496694113E-2</v>
      </c>
      <c r="D17" s="83">
        <f t="shared" si="1"/>
        <v>1.8355486571124213</v>
      </c>
      <c r="E17" s="28">
        <f t="shared" si="4"/>
        <v>0.26212879237257486</v>
      </c>
      <c r="F17" s="52">
        <f t="shared" si="2"/>
        <v>2.1</v>
      </c>
      <c r="G17" s="24"/>
      <c r="H17" s="24"/>
      <c r="I17" s="24"/>
      <c r="J17" s="29"/>
      <c r="K17" s="29"/>
      <c r="L17" s="29"/>
      <c r="M17" s="29"/>
      <c r="N17" s="29"/>
      <c r="O17" s="29"/>
    </row>
    <row r="18" spans="1:15" ht="15.75" customHeight="1" x14ac:dyDescent="0.25">
      <c r="A18" s="3" t="s">
        <v>15</v>
      </c>
      <c r="B18" s="19">
        <v>0</v>
      </c>
      <c r="C18" s="26">
        <f t="shared" si="3"/>
        <v>0</v>
      </c>
      <c r="D18" s="83">
        <f t="shared" si="1"/>
        <v>0</v>
      </c>
      <c r="E18" s="28">
        <f t="shared" si="4"/>
        <v>0</v>
      </c>
      <c r="F18" s="52">
        <f t="shared" si="2"/>
        <v>0</v>
      </c>
      <c r="G18" s="24"/>
      <c r="H18" s="24"/>
      <c r="I18" s="24"/>
      <c r="J18" s="29"/>
      <c r="K18" s="29"/>
      <c r="L18" s="29"/>
      <c r="M18" s="29"/>
      <c r="N18" s="29"/>
      <c r="O18" s="29"/>
    </row>
    <row r="19" spans="1:15" ht="15.75" customHeight="1" x14ac:dyDescent="0.25">
      <c r="A19" s="3" t="s">
        <v>16</v>
      </c>
      <c r="B19" s="19">
        <v>0</v>
      </c>
      <c r="C19" s="26">
        <f t="shared" si="3"/>
        <v>0</v>
      </c>
      <c r="D19" s="83">
        <f t="shared" si="1"/>
        <v>0</v>
      </c>
      <c r="E19" s="28">
        <f t="shared" si="4"/>
        <v>0</v>
      </c>
      <c r="F19" s="52">
        <f t="shared" si="2"/>
        <v>0</v>
      </c>
      <c r="G19" s="24"/>
      <c r="H19" s="24"/>
      <c r="I19" s="24"/>
      <c r="J19" s="29"/>
      <c r="K19" s="29"/>
      <c r="L19" s="29"/>
      <c r="M19" s="29"/>
      <c r="N19" s="29"/>
      <c r="O19" s="29"/>
    </row>
    <row r="20" spans="1:15" x14ac:dyDescent="0.25">
      <c r="A20" s="3" t="s">
        <v>19</v>
      </c>
      <c r="B20" s="36"/>
      <c r="C20" s="37">
        <f>SUM(C4:C19)</f>
        <v>0.29209045269752165</v>
      </c>
      <c r="D20" s="38"/>
      <c r="E20" s="69"/>
      <c r="F20" s="10"/>
      <c r="G20" s="10"/>
      <c r="H20" s="10"/>
      <c r="I20" s="10"/>
      <c r="J20" s="10"/>
      <c r="K20" s="10"/>
      <c r="L20" s="10"/>
      <c r="M20" s="10"/>
      <c r="N20" s="10"/>
    </row>
    <row r="21" spans="1:15" ht="14.4" thickBot="1" x14ac:dyDescent="0.3">
      <c r="A21" s="4" t="s">
        <v>21</v>
      </c>
      <c r="B21" s="41"/>
      <c r="C21" s="41"/>
      <c r="D21" s="84">
        <f>SUM(D3:D20)</f>
        <v>258</v>
      </c>
      <c r="E21" s="43">
        <f>SUM(E3:E20)</f>
        <v>9</v>
      </c>
      <c r="F21" s="55">
        <f>SUM(F3:F20)</f>
        <v>267</v>
      </c>
      <c r="G21" s="10"/>
      <c r="H21" s="10"/>
      <c r="I21" s="10"/>
      <c r="J21" s="10"/>
      <c r="K21" s="10"/>
      <c r="L21" s="10"/>
      <c r="M21" s="10"/>
      <c r="N21" s="10"/>
    </row>
    <row r="22" spans="1:15" x14ac:dyDescent="0.25">
      <c r="A22" s="10"/>
      <c r="B22" s="44"/>
      <c r="C22" s="45"/>
      <c r="D22" s="56"/>
      <c r="E22" s="45"/>
      <c r="F22" s="10"/>
      <c r="G22" s="10"/>
      <c r="H22" s="10"/>
      <c r="I22" s="10"/>
      <c r="J22" s="10"/>
      <c r="K22" s="10"/>
      <c r="L22" s="10"/>
      <c r="M22" s="10"/>
      <c r="N22" s="10"/>
    </row>
    <row r="23" spans="1:15" x14ac:dyDescent="0.25">
      <c r="A23" s="10"/>
      <c r="B23" s="44"/>
      <c r="C23" s="45"/>
      <c r="D23" s="56"/>
      <c r="E23" s="45"/>
      <c r="F23" s="10"/>
      <c r="G23" s="10"/>
      <c r="H23" s="10"/>
      <c r="I23" s="10"/>
      <c r="J23" s="10"/>
      <c r="K23" s="10"/>
      <c r="L23" s="10"/>
      <c r="M23" s="10"/>
      <c r="N23" s="10"/>
    </row>
    <row r="24" spans="1:15" x14ac:dyDescent="0.25">
      <c r="A24" s="10"/>
      <c r="B24" s="44"/>
      <c r="C24" s="45"/>
      <c r="D24" s="56"/>
      <c r="E24" s="45"/>
      <c r="F24" s="10"/>
      <c r="G24" s="10"/>
      <c r="H24" s="10"/>
      <c r="I24" s="10"/>
      <c r="J24" s="10"/>
      <c r="K24" s="10"/>
      <c r="L24" s="10"/>
      <c r="M24" s="10"/>
      <c r="N24" s="10"/>
    </row>
    <row r="25" spans="1:15" ht="15.75" customHeight="1" x14ac:dyDescent="0.25">
      <c r="A25" s="96" t="s">
        <v>25</v>
      </c>
      <c r="B25" s="96"/>
      <c r="C25" s="96"/>
      <c r="D25" s="46"/>
      <c r="E25" s="46">
        <v>0</v>
      </c>
      <c r="F25" s="10"/>
      <c r="G25" s="10"/>
      <c r="H25" s="10"/>
      <c r="I25" s="10"/>
      <c r="J25" s="10"/>
      <c r="K25" s="10"/>
      <c r="L25" s="10"/>
      <c r="M25" s="10"/>
      <c r="N25" s="10"/>
    </row>
    <row r="26" spans="1:15" ht="15.75" customHeight="1" x14ac:dyDescent="0.25">
      <c r="A26" s="94" t="s">
        <v>24</v>
      </c>
      <c r="B26" s="94"/>
      <c r="C26" s="94"/>
      <c r="D26" s="47"/>
      <c r="E26" s="47">
        <v>11000</v>
      </c>
    </row>
    <row r="27" spans="1:15" ht="15.75" customHeight="1" x14ac:dyDescent="0.25">
      <c r="A27" s="94" t="s">
        <v>65</v>
      </c>
      <c r="B27" s="94"/>
      <c r="C27" s="94"/>
      <c r="D27" s="47">
        <v>283975</v>
      </c>
      <c r="E27" s="47">
        <f>E26+E25</f>
        <v>11000</v>
      </c>
    </row>
    <row r="28" spans="1:15" ht="15.75" customHeight="1" x14ac:dyDescent="0.25">
      <c r="A28" s="94" t="s">
        <v>36</v>
      </c>
      <c r="B28" s="94"/>
      <c r="C28" s="94"/>
      <c r="D28" s="47">
        <v>26637</v>
      </c>
      <c r="E28" s="47">
        <v>4224</v>
      </c>
    </row>
    <row r="29" spans="1:15" ht="15.75" customHeight="1" x14ac:dyDescent="0.25">
      <c r="A29" s="94" t="s">
        <v>64</v>
      </c>
      <c r="B29" s="94"/>
      <c r="C29" s="94"/>
      <c r="D29" s="47">
        <f>D27-D28</f>
        <v>257338</v>
      </c>
      <c r="E29" s="47">
        <f>E27-E28</f>
        <v>6776</v>
      </c>
    </row>
    <row r="30" spans="1:15" ht="15.75" customHeight="1" x14ac:dyDescent="0.25">
      <c r="A30" s="94" t="s">
        <v>66</v>
      </c>
      <c r="B30" s="94"/>
      <c r="C30" s="94"/>
      <c r="D30" s="48">
        <f>D29/D27</f>
        <v>0.90619948939167183</v>
      </c>
      <c r="E30" s="48">
        <f>E29/E27</f>
        <v>0.61599999999999999</v>
      </c>
    </row>
    <row r="31" spans="1:15" ht="15.75" customHeight="1" x14ac:dyDescent="0.25">
      <c r="A31" s="94" t="s">
        <v>20</v>
      </c>
      <c r="B31" s="94"/>
      <c r="C31" s="94"/>
      <c r="D31" s="49">
        <v>258</v>
      </c>
      <c r="E31" s="49">
        <v>9</v>
      </c>
    </row>
    <row r="32" spans="1:15" ht="15.75" customHeight="1" x14ac:dyDescent="0.25">
      <c r="A32" s="94" t="s">
        <v>67</v>
      </c>
      <c r="B32" s="94"/>
      <c r="C32" s="94"/>
      <c r="D32" s="50">
        <f t="shared" ref="D32:E32" si="5">D31*D30</f>
        <v>233.79946826305132</v>
      </c>
      <c r="E32" s="50">
        <f t="shared" si="5"/>
        <v>5.5439999999999996</v>
      </c>
    </row>
    <row r="33" spans="1:5" x14ac:dyDescent="0.25">
      <c r="A33" s="95"/>
      <c r="B33" s="95"/>
      <c r="C33" s="95"/>
      <c r="D33" s="57"/>
      <c r="E33" s="51"/>
    </row>
  </sheetData>
  <mergeCells count="9">
    <mergeCell ref="A32:C32"/>
    <mergeCell ref="A27:C27"/>
    <mergeCell ref="A33:C33"/>
    <mergeCell ref="A31:C31"/>
    <mergeCell ref="A25:C25"/>
    <mergeCell ref="A26:C26"/>
    <mergeCell ref="A28:C28"/>
    <mergeCell ref="A29:C29"/>
    <mergeCell ref="A30:C30"/>
  </mergeCells>
  <pageMargins left="0.7" right="0.7" top="0.75" bottom="0.75" header="0.3" footer="0.3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3"/>
  <sheetViews>
    <sheetView zoomScaleNormal="100" zoomScaleSheetLayoutView="100" workbookViewId="0">
      <selection activeCell="D32" sqref="D32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5.88671875" style="13" customWidth="1"/>
    <col min="5" max="5" width="9.33203125" style="2" bestFit="1" customWidth="1"/>
    <col min="6" max="16384" width="9.109375" style="2"/>
  </cols>
  <sheetData>
    <row r="1" spans="1:14" s="9" customFormat="1" ht="27.6" x14ac:dyDescent="0.25">
      <c r="A1" s="14" t="s">
        <v>0</v>
      </c>
      <c r="B1" s="15" t="s">
        <v>79</v>
      </c>
      <c r="C1" s="16" t="s">
        <v>73</v>
      </c>
      <c r="D1" s="79" t="s">
        <v>81</v>
      </c>
      <c r="E1" s="8" t="s">
        <v>30</v>
      </c>
      <c r="F1" s="8"/>
      <c r="G1" s="8"/>
      <c r="H1" s="8"/>
      <c r="I1" s="8"/>
      <c r="J1" s="8"/>
      <c r="K1" s="8"/>
      <c r="L1" s="8"/>
      <c r="M1" s="8"/>
    </row>
    <row r="2" spans="1:14" ht="15.75" customHeight="1" x14ac:dyDescent="0.25">
      <c r="A2" s="3" t="s">
        <v>1</v>
      </c>
      <c r="B2" s="19">
        <f>SUM(B3:B19)</f>
        <v>242827</v>
      </c>
      <c r="C2" s="20"/>
      <c r="D2" s="23"/>
      <c r="E2" s="24"/>
      <c r="F2" s="24"/>
      <c r="G2" s="24"/>
      <c r="H2" s="24"/>
      <c r="I2" s="24"/>
      <c r="J2" s="24"/>
      <c r="K2" s="25"/>
      <c r="L2" s="25"/>
      <c r="M2" s="10"/>
    </row>
    <row r="3" spans="1:14" ht="15.75" customHeight="1" x14ac:dyDescent="0.25">
      <c r="A3" s="3" t="s">
        <v>18</v>
      </c>
      <c r="B3" s="19">
        <v>70204</v>
      </c>
      <c r="C3" s="26">
        <f t="shared" ref="C3:C19" si="0">(B3/$B$2)</f>
        <v>0.28911117791678848</v>
      </c>
      <c r="D3" s="28">
        <f t="shared" ref="D3:D18" si="1">($D$31-$D$32)*C3</f>
        <v>0</v>
      </c>
      <c r="E3" s="52">
        <f t="shared" ref="E3:E19" si="2">ROUND(SUM(D3:D3),1)</f>
        <v>0</v>
      </c>
      <c r="F3" s="24"/>
      <c r="G3" s="24"/>
      <c r="H3" s="63"/>
      <c r="I3" s="29"/>
      <c r="J3" s="29"/>
      <c r="K3" s="29"/>
      <c r="L3" s="29"/>
      <c r="M3" s="29"/>
      <c r="N3" s="29"/>
    </row>
    <row r="4" spans="1:14" ht="15.75" customHeight="1" x14ac:dyDescent="0.25">
      <c r="A4" s="3" t="s">
        <v>2</v>
      </c>
      <c r="B4" s="19">
        <v>0</v>
      </c>
      <c r="C4" s="26">
        <f t="shared" si="0"/>
        <v>0</v>
      </c>
      <c r="D4" s="28">
        <f t="shared" si="1"/>
        <v>0</v>
      </c>
      <c r="E4" s="52">
        <f t="shared" si="2"/>
        <v>0</v>
      </c>
      <c r="F4" s="24"/>
      <c r="G4" s="24"/>
      <c r="H4" s="63"/>
      <c r="I4" s="24"/>
      <c r="J4" s="24"/>
      <c r="K4" s="29"/>
      <c r="L4" s="29"/>
      <c r="M4" s="10"/>
    </row>
    <row r="5" spans="1:14" x14ac:dyDescent="0.25">
      <c r="A5" s="3" t="s">
        <v>3</v>
      </c>
      <c r="B5" s="19">
        <v>0</v>
      </c>
      <c r="C5" s="26">
        <f t="shared" si="0"/>
        <v>0</v>
      </c>
      <c r="D5" s="28">
        <f t="shared" si="1"/>
        <v>0</v>
      </c>
      <c r="E5" s="52">
        <f t="shared" si="2"/>
        <v>0</v>
      </c>
      <c r="F5" s="24"/>
      <c r="G5" s="24"/>
      <c r="H5" s="63"/>
      <c r="I5" s="24"/>
      <c r="J5" s="24"/>
      <c r="K5" s="29"/>
      <c r="L5" s="29"/>
      <c r="M5" s="10"/>
    </row>
    <row r="6" spans="1:14" ht="15.75" customHeight="1" x14ac:dyDescent="0.25">
      <c r="A6" s="3" t="s">
        <v>4</v>
      </c>
      <c r="B6" s="19">
        <v>0</v>
      </c>
      <c r="C6" s="26">
        <f t="shared" si="0"/>
        <v>0</v>
      </c>
      <c r="D6" s="28">
        <f t="shared" si="1"/>
        <v>0</v>
      </c>
      <c r="E6" s="52">
        <f t="shared" si="2"/>
        <v>0</v>
      </c>
      <c r="F6" s="24"/>
      <c r="G6" s="24"/>
      <c r="H6" s="63"/>
      <c r="I6" s="24"/>
      <c r="J6" s="24"/>
      <c r="K6" s="29"/>
      <c r="L6" s="29"/>
      <c r="M6" s="10"/>
    </row>
    <row r="7" spans="1:14" ht="15.75" customHeight="1" x14ac:dyDescent="0.25">
      <c r="A7" s="3" t="s">
        <v>5</v>
      </c>
      <c r="B7" s="19">
        <v>4073</v>
      </c>
      <c r="C7" s="26">
        <f t="shared" si="0"/>
        <v>1.677325832794541E-2</v>
      </c>
      <c r="D7" s="28">
        <f t="shared" si="1"/>
        <v>0</v>
      </c>
      <c r="E7" s="52">
        <f t="shared" si="2"/>
        <v>0</v>
      </c>
      <c r="F7" s="24"/>
      <c r="G7" s="24"/>
      <c r="H7" s="63"/>
      <c r="I7" s="24"/>
      <c r="J7" s="24"/>
      <c r="K7" s="29"/>
      <c r="L7" s="29"/>
      <c r="M7" s="10"/>
    </row>
    <row r="8" spans="1:14" ht="15.75" customHeight="1" x14ac:dyDescent="0.25">
      <c r="A8" s="3" t="s">
        <v>6</v>
      </c>
      <c r="B8" s="19">
        <v>1630</v>
      </c>
      <c r="C8" s="26">
        <f t="shared" si="0"/>
        <v>6.7125978577341067E-3</v>
      </c>
      <c r="D8" s="28">
        <f t="shared" si="1"/>
        <v>0</v>
      </c>
      <c r="E8" s="52">
        <f t="shared" si="2"/>
        <v>0</v>
      </c>
      <c r="F8" s="24"/>
      <c r="G8" s="24"/>
      <c r="H8" s="63"/>
      <c r="I8" s="24"/>
      <c r="J8" s="24"/>
      <c r="K8" s="29"/>
      <c r="L8" s="29"/>
      <c r="M8" s="10"/>
    </row>
    <row r="9" spans="1:14" ht="15.75" customHeight="1" x14ac:dyDescent="0.25">
      <c r="A9" s="3" t="s">
        <v>7</v>
      </c>
      <c r="B9" s="19">
        <v>0</v>
      </c>
      <c r="C9" s="26">
        <f t="shared" si="0"/>
        <v>0</v>
      </c>
      <c r="D9" s="28">
        <f t="shared" si="1"/>
        <v>0</v>
      </c>
      <c r="E9" s="52">
        <f t="shared" si="2"/>
        <v>0</v>
      </c>
      <c r="F9" s="24"/>
      <c r="G9" s="24"/>
      <c r="H9" s="63"/>
      <c r="I9" s="24"/>
      <c r="J9" s="24"/>
      <c r="K9" s="29"/>
      <c r="L9" s="29"/>
      <c r="M9" s="10"/>
    </row>
    <row r="10" spans="1:14" x14ac:dyDescent="0.25">
      <c r="A10" s="3" t="s">
        <v>8</v>
      </c>
      <c r="B10" s="19">
        <v>2817</v>
      </c>
      <c r="C10" s="26">
        <f t="shared" si="0"/>
        <v>1.1600851635114711E-2</v>
      </c>
      <c r="D10" s="28">
        <f t="shared" si="1"/>
        <v>0</v>
      </c>
      <c r="E10" s="52">
        <f t="shared" si="2"/>
        <v>0</v>
      </c>
      <c r="F10" s="24"/>
      <c r="G10" s="24"/>
      <c r="H10" s="63"/>
      <c r="I10" s="24"/>
      <c r="J10" s="24"/>
      <c r="K10" s="29"/>
      <c r="L10" s="29"/>
      <c r="M10" s="10"/>
    </row>
    <row r="11" spans="1:14" s="12" customFormat="1" ht="15.75" customHeight="1" x14ac:dyDescent="0.25">
      <c r="A11" s="3" t="s">
        <v>17</v>
      </c>
      <c r="B11" s="30">
        <v>30559</v>
      </c>
      <c r="C11" s="26">
        <f t="shared" si="0"/>
        <v>0.12584679627883225</v>
      </c>
      <c r="D11" s="28">
        <f t="shared" si="1"/>
        <v>0</v>
      </c>
      <c r="E11" s="52">
        <f t="shared" si="2"/>
        <v>0</v>
      </c>
      <c r="F11" s="33"/>
      <c r="G11" s="33"/>
      <c r="H11" s="63"/>
      <c r="I11" s="33"/>
      <c r="J11" s="33"/>
      <c r="K11" s="29"/>
      <c r="L11" s="29"/>
      <c r="M11" s="11"/>
    </row>
    <row r="12" spans="1:14" ht="15.75" customHeight="1" x14ac:dyDescent="0.25">
      <c r="A12" s="3" t="s">
        <v>9</v>
      </c>
      <c r="B12" s="19">
        <v>3076</v>
      </c>
      <c r="C12" s="26">
        <f t="shared" si="0"/>
        <v>1.2667454607601296E-2</v>
      </c>
      <c r="D12" s="28">
        <f t="shared" si="1"/>
        <v>0</v>
      </c>
      <c r="E12" s="52">
        <f t="shared" si="2"/>
        <v>0</v>
      </c>
      <c r="F12" s="24"/>
      <c r="G12" s="24"/>
      <c r="H12" s="63"/>
      <c r="I12" s="24"/>
      <c r="J12" s="24"/>
      <c r="K12" s="29"/>
      <c r="L12" s="29"/>
      <c r="M12" s="10"/>
    </row>
    <row r="13" spans="1:14" ht="15.75" customHeight="1" x14ac:dyDescent="0.25">
      <c r="A13" s="3" t="s">
        <v>10</v>
      </c>
      <c r="B13" s="19">
        <v>666</v>
      </c>
      <c r="C13" s="26">
        <f t="shared" si="0"/>
        <v>2.7426933578226474E-3</v>
      </c>
      <c r="D13" s="28">
        <f t="shared" si="1"/>
        <v>0</v>
      </c>
      <c r="E13" s="52">
        <f t="shared" si="2"/>
        <v>0</v>
      </c>
      <c r="F13" s="34"/>
      <c r="G13" s="34"/>
      <c r="H13" s="63"/>
      <c r="I13" s="34"/>
      <c r="J13" s="34"/>
      <c r="K13" s="29"/>
      <c r="L13" s="29"/>
      <c r="M13" s="10"/>
    </row>
    <row r="14" spans="1:14" ht="15.75" customHeight="1" x14ac:dyDescent="0.25">
      <c r="A14" s="3" t="s">
        <v>11</v>
      </c>
      <c r="B14" s="19">
        <v>109162</v>
      </c>
      <c r="C14" s="26">
        <f t="shared" si="0"/>
        <v>0.44954638487482856</v>
      </c>
      <c r="D14" s="28">
        <f t="shared" si="1"/>
        <v>0</v>
      </c>
      <c r="E14" s="52">
        <f t="shared" si="2"/>
        <v>0</v>
      </c>
      <c r="F14" s="24"/>
      <c r="G14" s="24"/>
      <c r="H14" s="63"/>
      <c r="I14" s="24"/>
      <c r="J14" s="24"/>
      <c r="K14" s="29"/>
      <c r="L14" s="29"/>
      <c r="M14" s="10"/>
    </row>
    <row r="15" spans="1:14" ht="15.75" customHeight="1" x14ac:dyDescent="0.25">
      <c r="A15" s="3" t="s">
        <v>12</v>
      </c>
      <c r="B15" s="19">
        <v>0</v>
      </c>
      <c r="C15" s="26">
        <f t="shared" si="0"/>
        <v>0</v>
      </c>
      <c r="D15" s="28">
        <f t="shared" si="1"/>
        <v>0</v>
      </c>
      <c r="E15" s="52">
        <f t="shared" si="2"/>
        <v>0</v>
      </c>
      <c r="F15" s="35"/>
      <c r="G15" s="35"/>
      <c r="H15" s="63"/>
      <c r="I15" s="29"/>
      <c r="J15" s="29"/>
      <c r="K15" s="29"/>
      <c r="L15" s="29"/>
      <c r="M15" s="29"/>
      <c r="N15" s="29"/>
    </row>
    <row r="16" spans="1:14" ht="15.75" customHeight="1" x14ac:dyDescent="0.25">
      <c r="A16" s="3" t="s">
        <v>13</v>
      </c>
      <c r="B16" s="19">
        <v>0</v>
      </c>
      <c r="C16" s="26">
        <f t="shared" si="0"/>
        <v>0</v>
      </c>
      <c r="D16" s="28">
        <f t="shared" si="1"/>
        <v>0</v>
      </c>
      <c r="E16" s="52">
        <f t="shared" si="2"/>
        <v>0</v>
      </c>
      <c r="F16" s="24"/>
      <c r="G16" s="24"/>
      <c r="H16" s="63"/>
      <c r="I16" s="29"/>
      <c r="J16" s="29"/>
      <c r="K16" s="29"/>
      <c r="L16" s="29"/>
      <c r="M16" s="29"/>
      <c r="N16" s="29"/>
    </row>
    <row r="17" spans="1:14" ht="15.75" customHeight="1" x14ac:dyDescent="0.25">
      <c r="A17" s="3" t="s">
        <v>14</v>
      </c>
      <c r="B17" s="19">
        <v>0</v>
      </c>
      <c r="C17" s="26">
        <f t="shared" si="0"/>
        <v>0</v>
      </c>
      <c r="D17" s="28">
        <f t="shared" si="1"/>
        <v>0</v>
      </c>
      <c r="E17" s="52">
        <f t="shared" si="2"/>
        <v>0</v>
      </c>
      <c r="F17" s="24"/>
      <c r="G17" s="24"/>
      <c r="H17" s="63"/>
      <c r="I17" s="29"/>
      <c r="J17" s="29"/>
      <c r="K17" s="29"/>
      <c r="L17" s="29"/>
      <c r="M17" s="29"/>
      <c r="N17" s="29"/>
    </row>
    <row r="18" spans="1:14" ht="15.75" customHeight="1" x14ac:dyDescent="0.25">
      <c r="A18" s="3" t="s">
        <v>15</v>
      </c>
      <c r="B18" s="19">
        <v>0</v>
      </c>
      <c r="C18" s="26">
        <f t="shared" si="0"/>
        <v>0</v>
      </c>
      <c r="D18" s="28">
        <f t="shared" si="1"/>
        <v>0</v>
      </c>
      <c r="E18" s="52">
        <f t="shared" si="2"/>
        <v>0</v>
      </c>
      <c r="F18" s="24"/>
      <c r="G18" s="24"/>
      <c r="H18" s="63"/>
      <c r="I18" s="29"/>
      <c r="J18" s="29"/>
      <c r="K18" s="29"/>
      <c r="L18" s="29"/>
      <c r="M18" s="29"/>
      <c r="N18" s="29"/>
    </row>
    <row r="19" spans="1:14" ht="15.75" customHeight="1" x14ac:dyDescent="0.25">
      <c r="A19" s="3" t="s">
        <v>16</v>
      </c>
      <c r="B19" s="19">
        <v>20640</v>
      </c>
      <c r="C19" s="26">
        <f t="shared" si="0"/>
        <v>8.4998785143332492E-2</v>
      </c>
      <c r="D19" s="28">
        <f>($D$31-$D$32)*C19+D32</f>
        <v>0</v>
      </c>
      <c r="E19" s="52">
        <f t="shared" si="2"/>
        <v>0</v>
      </c>
      <c r="F19" s="24"/>
      <c r="G19" s="24"/>
      <c r="H19" s="63"/>
      <c r="I19" s="29"/>
      <c r="J19" s="29"/>
      <c r="K19" s="29"/>
      <c r="L19" s="29"/>
      <c r="M19" s="29"/>
      <c r="N19" s="29"/>
    </row>
    <row r="20" spans="1:14" x14ac:dyDescent="0.25">
      <c r="A20" s="3" t="s">
        <v>19</v>
      </c>
      <c r="B20" s="36"/>
      <c r="C20" s="37">
        <f>SUM(C4:C19)</f>
        <v>0.71088882208321147</v>
      </c>
      <c r="D20" s="40"/>
      <c r="E20" s="10"/>
      <c r="F20" s="10"/>
      <c r="G20" s="10"/>
      <c r="H20" s="10"/>
      <c r="I20" s="10"/>
      <c r="J20" s="10"/>
      <c r="K20" s="10"/>
      <c r="L20" s="10"/>
      <c r="M20" s="10"/>
    </row>
    <row r="21" spans="1:14" ht="14.4" thickBot="1" x14ac:dyDescent="0.3">
      <c r="A21" s="4" t="s">
        <v>21</v>
      </c>
      <c r="B21" s="41"/>
      <c r="C21" s="41"/>
      <c r="D21" s="66">
        <f>SUM(D3:D19)</f>
        <v>0</v>
      </c>
      <c r="E21" s="55">
        <f>SUM(E3:E20)</f>
        <v>0</v>
      </c>
      <c r="F21" s="10"/>
      <c r="G21" s="10"/>
      <c r="H21" s="10"/>
      <c r="I21" s="10"/>
      <c r="J21" s="10"/>
      <c r="K21" s="10"/>
      <c r="L21" s="10"/>
      <c r="M21" s="10"/>
    </row>
    <row r="22" spans="1:14" x14ac:dyDescent="0.25">
      <c r="A22" s="10"/>
      <c r="B22" s="44"/>
      <c r="C22" s="45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4" x14ac:dyDescent="0.25">
      <c r="A23" s="10"/>
      <c r="B23" s="44"/>
      <c r="C23" s="45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4" x14ac:dyDescent="0.25">
      <c r="A24" s="10"/>
      <c r="B24" s="44"/>
      <c r="C24" s="45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4" ht="15.75" customHeight="1" x14ac:dyDescent="0.25">
      <c r="A25" s="96" t="s">
        <v>25</v>
      </c>
      <c r="B25" s="96"/>
      <c r="C25" s="96"/>
      <c r="D25" s="76"/>
      <c r="E25" s="10"/>
      <c r="F25" s="10"/>
      <c r="G25" s="10"/>
      <c r="H25" s="10"/>
      <c r="I25" s="10"/>
      <c r="J25" s="10"/>
      <c r="K25" s="10"/>
      <c r="L25" s="10"/>
      <c r="M25" s="10"/>
    </row>
    <row r="26" spans="1:14" ht="15.75" customHeight="1" x14ac:dyDescent="0.25">
      <c r="A26" s="94" t="s">
        <v>24</v>
      </c>
      <c r="B26" s="94"/>
      <c r="C26" s="94"/>
      <c r="D26" s="76"/>
    </row>
    <row r="27" spans="1:14" ht="15.75" customHeight="1" x14ac:dyDescent="0.25">
      <c r="A27" s="94" t="s">
        <v>65</v>
      </c>
      <c r="B27" s="94"/>
      <c r="C27" s="94"/>
      <c r="D27" s="76">
        <v>1655000</v>
      </c>
    </row>
    <row r="28" spans="1:14" ht="15.75" customHeight="1" x14ac:dyDescent="0.25">
      <c r="A28" s="94" t="s">
        <v>36</v>
      </c>
      <c r="B28" s="94"/>
      <c r="C28" s="94"/>
      <c r="D28" s="76">
        <v>935656</v>
      </c>
    </row>
    <row r="29" spans="1:14" ht="15.75" customHeight="1" x14ac:dyDescent="0.25">
      <c r="A29" s="94" t="s">
        <v>64</v>
      </c>
      <c r="B29" s="94"/>
      <c r="C29" s="94"/>
      <c r="D29" s="47">
        <f>D27-D28</f>
        <v>719344</v>
      </c>
    </row>
    <row r="30" spans="1:14" ht="15.75" customHeight="1" x14ac:dyDescent="0.25">
      <c r="A30" s="94" t="s">
        <v>66</v>
      </c>
      <c r="B30" s="94"/>
      <c r="C30" s="94"/>
      <c r="D30" s="48">
        <f>D29/D27</f>
        <v>0.43464894259818732</v>
      </c>
    </row>
    <row r="31" spans="1:14" ht="15.75" customHeight="1" x14ac:dyDescent="0.25">
      <c r="A31" s="94" t="s">
        <v>20</v>
      </c>
      <c r="B31" s="94"/>
      <c r="C31" s="94"/>
      <c r="D31" s="77">
        <v>0</v>
      </c>
      <c r="E31" s="74"/>
    </row>
    <row r="32" spans="1:14" ht="15.75" customHeight="1" x14ac:dyDescent="0.25">
      <c r="A32" s="94" t="s">
        <v>67</v>
      </c>
      <c r="B32" s="94"/>
      <c r="C32" s="94"/>
      <c r="D32" s="50">
        <f>D31*D30</f>
        <v>0</v>
      </c>
    </row>
    <row r="33" spans="1:4" x14ac:dyDescent="0.25">
      <c r="A33" s="95"/>
      <c r="B33" s="95"/>
      <c r="C33" s="95"/>
      <c r="D33" s="51"/>
    </row>
  </sheetData>
  <mergeCells count="9">
    <mergeCell ref="A31:C31"/>
    <mergeCell ref="A32:C32"/>
    <mergeCell ref="A33:C33"/>
    <mergeCell ref="A25:C25"/>
    <mergeCell ref="A26:C26"/>
    <mergeCell ref="A27:C27"/>
    <mergeCell ref="A28:C28"/>
    <mergeCell ref="A29:C29"/>
    <mergeCell ref="A30:C30"/>
  </mergeCells>
  <pageMargins left="0.7" right="0.7" top="0.75" bottom="0.75" header="0.3" footer="0.3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Melbourne North</vt:lpstr>
      <vt:lpstr>Melbourne Central</vt:lpstr>
      <vt:lpstr>Cape Canaveral BRL</vt:lpstr>
      <vt:lpstr>Palm Bay Central</vt:lpstr>
      <vt:lpstr>Titusville North</vt:lpstr>
      <vt:lpstr>Rockledge North</vt:lpstr>
      <vt:lpstr>Cocoa North</vt:lpstr>
      <vt:lpstr>Indian Harbour Beach BRL</vt:lpstr>
      <vt:lpstr>West Melbourne Central</vt:lpstr>
      <vt:lpstr>Cocoa Beach BRL</vt:lpstr>
      <vt:lpstr>Unincorporated BRL</vt:lpstr>
      <vt:lpstr>Unincorporated North</vt:lpstr>
      <vt:lpstr>Unincorporated Central</vt:lpstr>
      <vt:lpstr>SJRWMD Central</vt:lpstr>
      <vt:lpstr>Summary</vt:lpstr>
      <vt:lpstr>'Cape Canaveral BRL'!Print_Area</vt:lpstr>
      <vt:lpstr>'Cocoa Beach BRL'!Print_Area</vt:lpstr>
      <vt:lpstr>'Cocoa North'!Print_Area</vt:lpstr>
      <vt:lpstr>'Indian Harbour Beach BRL'!Print_Area</vt:lpstr>
      <vt:lpstr>'Melbourne Central'!Print_Area</vt:lpstr>
      <vt:lpstr>'Melbourne North'!Print_Area</vt:lpstr>
      <vt:lpstr>'Palm Bay Central'!Print_Area</vt:lpstr>
      <vt:lpstr>'Rockledge North'!Print_Area</vt:lpstr>
      <vt:lpstr>'SJRWMD Central'!Print_Area</vt:lpstr>
      <vt:lpstr>'Titusville North'!Print_Area</vt:lpstr>
      <vt:lpstr>'Unincorporated BRL'!Print_Area</vt:lpstr>
      <vt:lpstr>'Unincorporated Central'!Print_Area</vt:lpstr>
      <vt:lpstr>'Unincorporated North'!Print_Area</vt:lpstr>
      <vt:lpstr>'West Melbourne Central'!Print_Area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judith.straub</dc:creator>
  <cp:lastModifiedBy>Frick, Marcy</cp:lastModifiedBy>
  <cp:lastPrinted>2017-05-18T20:13:07Z</cp:lastPrinted>
  <dcterms:created xsi:type="dcterms:W3CDTF">2017-05-11T17:19:49Z</dcterms:created>
  <dcterms:modified xsi:type="dcterms:W3CDTF">2019-04-17T19:01:20Z</dcterms:modified>
</cp:coreProperties>
</file>