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Wet Pond Calcs" sheetId="3" r:id="rId2"/>
    <sheet name="Retention BMP Calcs" sheetId="4" r:id="rId3"/>
    <sheet name="Orange Ave BB" sheetId="15" r:id="rId4"/>
    <sheet name="Barton Ave BB" sheetId="16" r:id="rId5"/>
    <sheet name="Hardee Circle BB" sheetId="17" r:id="rId6"/>
    <sheet name="Rockledge Ave BB" sheetId="18" r:id="rId7"/>
    <sheet name="Bougainvillea Dr BB" sheetId="19" r:id="rId8"/>
    <sheet name="Park Ave BB" sheetId="20" r:id="rId9"/>
    <sheet name="Little John BB" sheetId="21" r:id="rId10"/>
    <sheet name="Fernwood BB" sheetId="22" r:id="rId11"/>
    <sheet name="Valencia BB" sheetId="23" r:id="rId12"/>
    <sheet name="Knollwood BB" sheetId="24" r:id="rId13"/>
    <sheet name="Sutton BB" sheetId="25" r:id="rId14"/>
    <sheet name="River Groves BB" sheetId="26" r:id="rId15"/>
    <sheet name="Summer PL BB" sheetId="27" r:id="rId16"/>
    <sheet name="Sweet St Swale" sheetId="28" r:id="rId17"/>
    <sheet name="Levitt Park" sheetId="5" r:id="rId18"/>
    <sheet name="Community Park" sheetId="7" r:id="rId19"/>
    <sheet name="Pineland Park" sheetId="8" r:id="rId20"/>
    <sheet name="Barton Park" sheetId="10" r:id="rId21"/>
    <sheet name="Florida Ave" sheetId="11" r:id="rId22"/>
    <sheet name="Police Dept" sheetId="13" r:id="rId23"/>
    <sheet name="Huntingon Lakes" sheetId="14" r:id="rId24"/>
    <sheet name="Street Sweeping" sheetId="30" r:id="rId25"/>
    <sheet name="TP Factors" sheetId="29" r:id="rId26"/>
  </sheets>
  <definedNames>
    <definedName name="_xlnm._FilterDatabase" localSheetId="20" hidden="1">'Barton Park'!$A$1:$AB$222</definedName>
    <definedName name="_xlnm.Print_Area" localSheetId="0">Summary!$A$1:$J$26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E19" i="1"/>
  <c r="D19"/>
  <c r="AB223" i="10"/>
  <c r="AD223"/>
  <c r="AF3"/>
  <c r="AG3" s="1"/>
  <c r="AF4"/>
  <c r="AG4" s="1"/>
  <c r="AF5"/>
  <c r="AG5" s="1"/>
  <c r="AF6"/>
  <c r="AG6" s="1"/>
  <c r="AF7"/>
  <c r="AG7" s="1"/>
  <c r="AF8"/>
  <c r="AG8" s="1"/>
  <c r="AF9"/>
  <c r="AG9" s="1"/>
  <c r="AF10"/>
  <c r="AG10" s="1"/>
  <c r="AF11"/>
  <c r="AG11" s="1"/>
  <c r="AF12"/>
  <c r="AG12" s="1"/>
  <c r="AF13"/>
  <c r="AG13" s="1"/>
  <c r="AF14"/>
  <c r="AG14" s="1"/>
  <c r="AF15"/>
  <c r="AG15" s="1"/>
  <c r="AF16"/>
  <c r="AG16" s="1"/>
  <c r="AF17"/>
  <c r="AG17" s="1"/>
  <c r="AF18"/>
  <c r="AG18" s="1"/>
  <c r="AF19"/>
  <c r="AG19" s="1"/>
  <c r="AF20"/>
  <c r="AG20" s="1"/>
  <c r="AF21"/>
  <c r="AG21" s="1"/>
  <c r="AF22"/>
  <c r="AG22" s="1"/>
  <c r="AF23"/>
  <c r="AG23" s="1"/>
  <c r="AF24"/>
  <c r="AG24" s="1"/>
  <c r="AF25"/>
  <c r="AG25" s="1"/>
  <c r="AF26"/>
  <c r="AG26" s="1"/>
  <c r="AF27"/>
  <c r="AG27" s="1"/>
  <c r="AF28"/>
  <c r="AG28" s="1"/>
  <c r="AF29"/>
  <c r="AG29" s="1"/>
  <c r="AF30"/>
  <c r="AG30" s="1"/>
  <c r="AF31"/>
  <c r="AG31" s="1"/>
  <c r="AF32"/>
  <c r="AG32" s="1"/>
  <c r="AF33"/>
  <c r="AG33" s="1"/>
  <c r="AF34"/>
  <c r="AG34" s="1"/>
  <c r="AF35"/>
  <c r="AG35" s="1"/>
  <c r="AF36"/>
  <c r="AG36" s="1"/>
  <c r="AF37"/>
  <c r="AG37" s="1"/>
  <c r="AF38"/>
  <c r="AG38" s="1"/>
  <c r="AF39"/>
  <c r="AG39" s="1"/>
  <c r="AF40"/>
  <c r="AG40" s="1"/>
  <c r="AF41"/>
  <c r="AG41" s="1"/>
  <c r="AF42"/>
  <c r="AG42" s="1"/>
  <c r="AF43"/>
  <c r="AG43" s="1"/>
  <c r="AF44"/>
  <c r="AG44" s="1"/>
  <c r="AF45"/>
  <c r="AG45" s="1"/>
  <c r="AF46"/>
  <c r="AG46" s="1"/>
  <c r="AF47"/>
  <c r="AG47" s="1"/>
  <c r="AF48"/>
  <c r="AG48" s="1"/>
  <c r="AF49"/>
  <c r="AG49" s="1"/>
  <c r="AF50"/>
  <c r="AG50" s="1"/>
  <c r="AF51"/>
  <c r="AG51" s="1"/>
  <c r="AF52"/>
  <c r="AG52" s="1"/>
  <c r="AF53"/>
  <c r="AG53" s="1"/>
  <c r="AF54"/>
  <c r="AG54" s="1"/>
  <c r="AF55"/>
  <c r="AG55" s="1"/>
  <c r="AF56"/>
  <c r="AG56" s="1"/>
  <c r="AF57"/>
  <c r="AG57" s="1"/>
  <c r="AF58"/>
  <c r="AG58" s="1"/>
  <c r="AF59"/>
  <c r="AG59" s="1"/>
  <c r="AF60"/>
  <c r="AG60" s="1"/>
  <c r="AF61"/>
  <c r="AG61" s="1"/>
  <c r="AF62"/>
  <c r="AG62" s="1"/>
  <c r="AF63"/>
  <c r="AG63" s="1"/>
  <c r="AF64"/>
  <c r="AG64" s="1"/>
  <c r="AF65"/>
  <c r="AG65" s="1"/>
  <c r="AF66"/>
  <c r="AG66" s="1"/>
  <c r="AF67"/>
  <c r="AG67" s="1"/>
  <c r="AF68"/>
  <c r="AG68" s="1"/>
  <c r="AF69"/>
  <c r="AG69" s="1"/>
  <c r="AF70"/>
  <c r="AG70" s="1"/>
  <c r="AF71"/>
  <c r="AG71" s="1"/>
  <c r="AF72"/>
  <c r="AG72" s="1"/>
  <c r="AF73"/>
  <c r="AG73" s="1"/>
  <c r="AF74"/>
  <c r="AG74" s="1"/>
  <c r="AF75"/>
  <c r="AG75" s="1"/>
  <c r="AF76"/>
  <c r="AG76" s="1"/>
  <c r="AF77"/>
  <c r="AG77" s="1"/>
  <c r="AF78"/>
  <c r="AG78" s="1"/>
  <c r="AF79"/>
  <c r="AG79" s="1"/>
  <c r="AF80"/>
  <c r="AG80" s="1"/>
  <c r="AF81"/>
  <c r="AG81" s="1"/>
  <c r="AF82"/>
  <c r="AG82" s="1"/>
  <c r="AF83"/>
  <c r="AG83" s="1"/>
  <c r="AF84"/>
  <c r="AG84" s="1"/>
  <c r="AF85"/>
  <c r="AG85" s="1"/>
  <c r="AF86"/>
  <c r="AG86" s="1"/>
  <c r="AF87"/>
  <c r="AG87" s="1"/>
  <c r="AF88"/>
  <c r="AG88" s="1"/>
  <c r="AF89"/>
  <c r="AG89" s="1"/>
  <c r="AF90"/>
  <c r="AG90" s="1"/>
  <c r="AF91"/>
  <c r="AG91" s="1"/>
  <c r="AF92"/>
  <c r="AG92" s="1"/>
  <c r="AF93"/>
  <c r="AG93" s="1"/>
  <c r="AF94"/>
  <c r="AG94" s="1"/>
  <c r="AF95"/>
  <c r="AG95" s="1"/>
  <c r="AF96"/>
  <c r="AG96" s="1"/>
  <c r="AF97"/>
  <c r="AG97" s="1"/>
  <c r="AF98"/>
  <c r="AG98" s="1"/>
  <c r="AF99"/>
  <c r="AG99" s="1"/>
  <c r="AF100"/>
  <c r="AG100" s="1"/>
  <c r="AF101"/>
  <c r="AG101" s="1"/>
  <c r="AF102"/>
  <c r="AG102" s="1"/>
  <c r="AF103"/>
  <c r="AG103" s="1"/>
  <c r="AF104"/>
  <c r="AG104" s="1"/>
  <c r="AF105"/>
  <c r="AG105" s="1"/>
  <c r="AF106"/>
  <c r="AG106" s="1"/>
  <c r="AF107"/>
  <c r="AG107" s="1"/>
  <c r="AF108"/>
  <c r="AG108" s="1"/>
  <c r="AF109"/>
  <c r="AG109" s="1"/>
  <c r="AF110"/>
  <c r="AG110" s="1"/>
  <c r="AF111"/>
  <c r="AG111" s="1"/>
  <c r="AF112"/>
  <c r="AG112" s="1"/>
  <c r="AF113"/>
  <c r="AG113" s="1"/>
  <c r="AF114"/>
  <c r="AG114" s="1"/>
  <c r="AF115"/>
  <c r="AG115" s="1"/>
  <c r="AF116"/>
  <c r="AG116" s="1"/>
  <c r="AF117"/>
  <c r="AG117" s="1"/>
  <c r="AF118"/>
  <c r="AG118" s="1"/>
  <c r="AF119"/>
  <c r="AG119" s="1"/>
  <c r="AF120"/>
  <c r="AG120" s="1"/>
  <c r="AF121"/>
  <c r="AG121" s="1"/>
  <c r="AF122"/>
  <c r="AG122" s="1"/>
  <c r="AF123"/>
  <c r="AG123" s="1"/>
  <c r="AF124"/>
  <c r="AG124" s="1"/>
  <c r="AF125"/>
  <c r="AG125" s="1"/>
  <c r="AF126"/>
  <c r="AG126" s="1"/>
  <c r="AF127"/>
  <c r="AG127" s="1"/>
  <c r="AF128"/>
  <c r="AG128" s="1"/>
  <c r="AF129"/>
  <c r="AG129" s="1"/>
  <c r="AF130"/>
  <c r="AG130" s="1"/>
  <c r="AF131"/>
  <c r="AG131" s="1"/>
  <c r="AF132"/>
  <c r="AG132" s="1"/>
  <c r="AF133"/>
  <c r="AG133" s="1"/>
  <c r="AF134"/>
  <c r="AG134" s="1"/>
  <c r="AF135"/>
  <c r="AG135" s="1"/>
  <c r="AF136"/>
  <c r="AG136" s="1"/>
  <c r="AF137"/>
  <c r="AG137" s="1"/>
  <c r="AF138"/>
  <c r="AG138" s="1"/>
  <c r="AF139"/>
  <c r="AG139" s="1"/>
  <c r="AF140"/>
  <c r="AG140" s="1"/>
  <c r="AF141"/>
  <c r="AG141" s="1"/>
  <c r="AF142"/>
  <c r="AG142" s="1"/>
  <c r="AF143"/>
  <c r="AG143" s="1"/>
  <c r="AF144"/>
  <c r="AG144" s="1"/>
  <c r="AF145"/>
  <c r="AG145" s="1"/>
  <c r="AF146"/>
  <c r="AG146" s="1"/>
  <c r="AF147"/>
  <c r="AG147" s="1"/>
  <c r="AF148"/>
  <c r="AG148" s="1"/>
  <c r="AF149"/>
  <c r="AG149" s="1"/>
  <c r="AF150"/>
  <c r="AG150" s="1"/>
  <c r="AF151"/>
  <c r="AG151" s="1"/>
  <c r="AF152"/>
  <c r="AG152" s="1"/>
  <c r="AF153"/>
  <c r="AG153" s="1"/>
  <c r="AF154"/>
  <c r="AG154" s="1"/>
  <c r="AF155"/>
  <c r="AG155" s="1"/>
  <c r="AF156"/>
  <c r="AG156" s="1"/>
  <c r="AF157"/>
  <c r="AG157" s="1"/>
  <c r="AF158"/>
  <c r="AG158" s="1"/>
  <c r="AF159"/>
  <c r="AG159" s="1"/>
  <c r="AF160"/>
  <c r="AG160" s="1"/>
  <c r="AF161"/>
  <c r="AG161" s="1"/>
  <c r="AF162"/>
  <c r="AG162" s="1"/>
  <c r="AF163"/>
  <c r="AG163" s="1"/>
  <c r="AF164"/>
  <c r="AG164" s="1"/>
  <c r="AF165"/>
  <c r="AG165" s="1"/>
  <c r="AF166"/>
  <c r="AG166" s="1"/>
  <c r="AF167"/>
  <c r="AG167" s="1"/>
  <c r="AF168"/>
  <c r="AG168" s="1"/>
  <c r="AF169"/>
  <c r="AG169" s="1"/>
  <c r="AF170"/>
  <c r="AG170" s="1"/>
  <c r="AF171"/>
  <c r="AG171" s="1"/>
  <c r="AF172"/>
  <c r="AG172" s="1"/>
  <c r="AF173"/>
  <c r="AG173" s="1"/>
  <c r="AF174"/>
  <c r="AG174" s="1"/>
  <c r="AF175"/>
  <c r="AG175" s="1"/>
  <c r="AF176"/>
  <c r="AG176" s="1"/>
  <c r="AF177"/>
  <c r="AG177" s="1"/>
  <c r="AF178"/>
  <c r="AG178" s="1"/>
  <c r="AF179"/>
  <c r="AG179" s="1"/>
  <c r="AF180"/>
  <c r="AG180" s="1"/>
  <c r="AF181"/>
  <c r="AG181" s="1"/>
  <c r="AF182"/>
  <c r="AG182" s="1"/>
  <c r="AF183"/>
  <c r="AG183" s="1"/>
  <c r="AF184"/>
  <c r="AG184" s="1"/>
  <c r="AF185"/>
  <c r="AG185" s="1"/>
  <c r="AF186"/>
  <c r="AG186" s="1"/>
  <c r="AF187"/>
  <c r="AG187" s="1"/>
  <c r="AF188"/>
  <c r="AG188" s="1"/>
  <c r="AF189"/>
  <c r="AG189" s="1"/>
  <c r="AF190"/>
  <c r="AG190" s="1"/>
  <c r="AF191"/>
  <c r="AG191" s="1"/>
  <c r="AF192"/>
  <c r="AG192" s="1"/>
  <c r="AF193"/>
  <c r="AG193" s="1"/>
  <c r="AF194"/>
  <c r="AG194" s="1"/>
  <c r="AF195"/>
  <c r="AG195" s="1"/>
  <c r="AF196"/>
  <c r="AG196" s="1"/>
  <c r="AF197"/>
  <c r="AG197" s="1"/>
  <c r="AF198"/>
  <c r="AG198" s="1"/>
  <c r="AF199"/>
  <c r="AG199" s="1"/>
  <c r="AF200"/>
  <c r="AG200" s="1"/>
  <c r="AF201"/>
  <c r="AG201" s="1"/>
  <c r="AF202"/>
  <c r="AG202" s="1"/>
  <c r="AF203"/>
  <c r="AG203" s="1"/>
  <c r="AF204"/>
  <c r="AG204" s="1"/>
  <c r="AF205"/>
  <c r="AG205" s="1"/>
  <c r="AF206"/>
  <c r="AG206" s="1"/>
  <c r="AF207"/>
  <c r="AG207" s="1"/>
  <c r="AF208"/>
  <c r="AG208" s="1"/>
  <c r="AF209"/>
  <c r="AG209" s="1"/>
  <c r="AF210"/>
  <c r="AG210" s="1"/>
  <c r="AF211"/>
  <c r="AG211" s="1"/>
  <c r="AF212"/>
  <c r="AG212" s="1"/>
  <c r="AF213"/>
  <c r="AG213" s="1"/>
  <c r="AF214"/>
  <c r="AG214" s="1"/>
  <c r="AF215"/>
  <c r="AG215" s="1"/>
  <c r="AF216"/>
  <c r="AG216" s="1"/>
  <c r="AF217"/>
  <c r="AG217" s="1"/>
  <c r="AF218"/>
  <c r="AG218" s="1"/>
  <c r="AF219"/>
  <c r="AG219" s="1"/>
  <c r="AF220"/>
  <c r="AG220" s="1"/>
  <c r="AF221"/>
  <c r="AG221" s="1"/>
  <c r="AF222"/>
  <c r="AG222" s="1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E206"/>
  <c r="AE207"/>
  <c r="AE208"/>
  <c r="AE209"/>
  <c r="AE210"/>
  <c r="AE211"/>
  <c r="AE212"/>
  <c r="AE213"/>
  <c r="AE214"/>
  <c r="AE215"/>
  <c r="AE216"/>
  <c r="AE217"/>
  <c r="AE218"/>
  <c r="AE219"/>
  <c r="AE220"/>
  <c r="AE221"/>
  <c r="AE222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26"/>
  <c r="AC127"/>
  <c r="AC128"/>
  <c r="AC129"/>
  <c r="AC130"/>
  <c r="AC131"/>
  <c r="AC132"/>
  <c r="AC133"/>
  <c r="AC134"/>
  <c r="AC135"/>
  <c r="AC136"/>
  <c r="AC137"/>
  <c r="AC138"/>
  <c r="AC139"/>
  <c r="AC140"/>
  <c r="AC141"/>
  <c r="AC142"/>
  <c r="AC143"/>
  <c r="AC144"/>
  <c r="AC145"/>
  <c r="AC146"/>
  <c r="AC147"/>
  <c r="AC148"/>
  <c r="AC149"/>
  <c r="AC150"/>
  <c r="AC151"/>
  <c r="AC152"/>
  <c r="AC153"/>
  <c r="AC154"/>
  <c r="AC155"/>
  <c r="AC156"/>
  <c r="AC157"/>
  <c r="AC158"/>
  <c r="AC159"/>
  <c r="AC160"/>
  <c r="AC161"/>
  <c r="AC162"/>
  <c r="AC163"/>
  <c r="AC164"/>
  <c r="AC165"/>
  <c r="AC166"/>
  <c r="AC167"/>
  <c r="AC168"/>
  <c r="AC169"/>
  <c r="AC170"/>
  <c r="AC171"/>
  <c r="AC172"/>
  <c r="AC173"/>
  <c r="AC174"/>
  <c r="AC175"/>
  <c r="AC176"/>
  <c r="AC177"/>
  <c r="AC178"/>
  <c r="AC179"/>
  <c r="AC180"/>
  <c r="AC181"/>
  <c r="AC182"/>
  <c r="AC183"/>
  <c r="AC184"/>
  <c r="AC185"/>
  <c r="AC186"/>
  <c r="AC187"/>
  <c r="AC188"/>
  <c r="AC189"/>
  <c r="AC190"/>
  <c r="AC191"/>
  <c r="AC192"/>
  <c r="AC193"/>
  <c r="AC194"/>
  <c r="AC195"/>
  <c r="AC196"/>
  <c r="AC197"/>
  <c r="AC198"/>
  <c r="AC199"/>
  <c r="AC200"/>
  <c r="AC201"/>
  <c r="AC202"/>
  <c r="AC203"/>
  <c r="AC204"/>
  <c r="AC205"/>
  <c r="AC206"/>
  <c r="AC207"/>
  <c r="AC208"/>
  <c r="AC209"/>
  <c r="AC210"/>
  <c r="AC211"/>
  <c r="AC212"/>
  <c r="AC213"/>
  <c r="AC214"/>
  <c r="AC215"/>
  <c r="AC216"/>
  <c r="AC217"/>
  <c r="AC218"/>
  <c r="AC219"/>
  <c r="AC220"/>
  <c r="AC221"/>
  <c r="AC222"/>
  <c r="AF2"/>
  <c r="AC2"/>
  <c r="AD2" s="1"/>
  <c r="Y178"/>
  <c r="Z178"/>
  <c r="Y179"/>
  <c r="Z179"/>
  <c r="Y180"/>
  <c r="Z180"/>
  <c r="Y181"/>
  <c r="Z181"/>
  <c r="Y182"/>
  <c r="Z182"/>
  <c r="Y183"/>
  <c r="Z183"/>
  <c r="Y184"/>
  <c r="Z184"/>
  <c r="Y185"/>
  <c r="Z185"/>
  <c r="Y186"/>
  <c r="Z186"/>
  <c r="Y187"/>
  <c r="Z187"/>
  <c r="Y188"/>
  <c r="Z188"/>
  <c r="Y189"/>
  <c r="Z189"/>
  <c r="Y190"/>
  <c r="Z190"/>
  <c r="Y191"/>
  <c r="Z191"/>
  <c r="Y192"/>
  <c r="Z192"/>
  <c r="Y193"/>
  <c r="Z193"/>
  <c r="Y194"/>
  <c r="Z194"/>
  <c r="Y195"/>
  <c r="Z195"/>
  <c r="Y196"/>
  <c r="Z196"/>
  <c r="Y197"/>
  <c r="Z197"/>
  <c r="Y198"/>
  <c r="Z198"/>
  <c r="Y199"/>
  <c r="Z199"/>
  <c r="Y200"/>
  <c r="Z200"/>
  <c r="Y201"/>
  <c r="Z201"/>
  <c r="Y202"/>
  <c r="Z202"/>
  <c r="Y203"/>
  <c r="Z203"/>
  <c r="Y204"/>
  <c r="Z204"/>
  <c r="Y205"/>
  <c r="Z205"/>
  <c r="Y206"/>
  <c r="Z206"/>
  <c r="Y207"/>
  <c r="Z207"/>
  <c r="Y208"/>
  <c r="Z208"/>
  <c r="Y209"/>
  <c r="Z209"/>
  <c r="Y210"/>
  <c r="Z210"/>
  <c r="Y211"/>
  <c r="Z211"/>
  <c r="Y212"/>
  <c r="Z212"/>
  <c r="Y213"/>
  <c r="Z213"/>
  <c r="Y214"/>
  <c r="Z214"/>
  <c r="Y215"/>
  <c r="Z215"/>
  <c r="Y216"/>
  <c r="Z216"/>
  <c r="Y217"/>
  <c r="Z217"/>
  <c r="Y218"/>
  <c r="Z218"/>
  <c r="Y219"/>
  <c r="Z219"/>
  <c r="Y220"/>
  <c r="Z220"/>
  <c r="Y221"/>
  <c r="Z221"/>
  <c r="Y222"/>
  <c r="Z222"/>
  <c r="Z177"/>
  <c r="Y177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Y97"/>
  <c r="Z97"/>
  <c r="Y98"/>
  <c r="Z98"/>
  <c r="Y99"/>
  <c r="Z99"/>
  <c r="Y100"/>
  <c r="Z100"/>
  <c r="Y101"/>
  <c r="Z101"/>
  <c r="Y102"/>
  <c r="Z102"/>
  <c r="Y103"/>
  <c r="Z103"/>
  <c r="Y104"/>
  <c r="Z104"/>
  <c r="Y105"/>
  <c r="Z105"/>
  <c r="Y106"/>
  <c r="Z106"/>
  <c r="Y107"/>
  <c r="Z107"/>
  <c r="Y108"/>
  <c r="Z108"/>
  <c r="Y109"/>
  <c r="Z109"/>
  <c r="Y110"/>
  <c r="Z110"/>
  <c r="Y111"/>
  <c r="Z111"/>
  <c r="Y112"/>
  <c r="Z112"/>
  <c r="Y113"/>
  <c r="Z113"/>
  <c r="Y114"/>
  <c r="Z114"/>
  <c r="Y115"/>
  <c r="Z115"/>
  <c r="Y116"/>
  <c r="Z116"/>
  <c r="Y117"/>
  <c r="Z117"/>
  <c r="Y118"/>
  <c r="Z118"/>
  <c r="Y119"/>
  <c r="Z119"/>
  <c r="Y120"/>
  <c r="Z120"/>
  <c r="Y121"/>
  <c r="Z121"/>
  <c r="Y122"/>
  <c r="Z122"/>
  <c r="Y123"/>
  <c r="Z123"/>
  <c r="Y124"/>
  <c r="Z124"/>
  <c r="Y125"/>
  <c r="Z125"/>
  <c r="Y126"/>
  <c r="Z126"/>
  <c r="Y127"/>
  <c r="Z127"/>
  <c r="Y128"/>
  <c r="Z128"/>
  <c r="Y129"/>
  <c r="Z129"/>
  <c r="Y130"/>
  <c r="Z130"/>
  <c r="Y131"/>
  <c r="Z131"/>
  <c r="Y132"/>
  <c r="Z132"/>
  <c r="Y133"/>
  <c r="Z133"/>
  <c r="Y134"/>
  <c r="Z134"/>
  <c r="Y135"/>
  <c r="Z135"/>
  <c r="Y136"/>
  <c r="Z136"/>
  <c r="Y137"/>
  <c r="Z137"/>
  <c r="Y138"/>
  <c r="Z138"/>
  <c r="Y139"/>
  <c r="Z139"/>
  <c r="Y140"/>
  <c r="Z140"/>
  <c r="Y141"/>
  <c r="Z141"/>
  <c r="Y142"/>
  <c r="Z142"/>
  <c r="Y143"/>
  <c r="Z143"/>
  <c r="Y144"/>
  <c r="Z144"/>
  <c r="Y145"/>
  <c r="Z145"/>
  <c r="Y146"/>
  <c r="Z146"/>
  <c r="Y147"/>
  <c r="Z147"/>
  <c r="Y148"/>
  <c r="Z148"/>
  <c r="Y149"/>
  <c r="Z149"/>
  <c r="Y150"/>
  <c r="Z150"/>
  <c r="Y151"/>
  <c r="Z151"/>
  <c r="Y152"/>
  <c r="Z152"/>
  <c r="Y153"/>
  <c r="Z153"/>
  <c r="Y154"/>
  <c r="Z154"/>
  <c r="Y155"/>
  <c r="Z155"/>
  <c r="Y156"/>
  <c r="Z156"/>
  <c r="Y157"/>
  <c r="Z157"/>
  <c r="Y158"/>
  <c r="Z158"/>
  <c r="Y159"/>
  <c r="Z159"/>
  <c r="Y160"/>
  <c r="Z160"/>
  <c r="Y161"/>
  <c r="Z161"/>
  <c r="Y162"/>
  <c r="Z162"/>
  <c r="Y163"/>
  <c r="Z163"/>
  <c r="Y164"/>
  <c r="Z164"/>
  <c r="Y165"/>
  <c r="Z165"/>
  <c r="Y166"/>
  <c r="Z166"/>
  <c r="Y167"/>
  <c r="Z167"/>
  <c r="Y168"/>
  <c r="Z168"/>
  <c r="Y169"/>
  <c r="Z169"/>
  <c r="Y170"/>
  <c r="Z170"/>
  <c r="Y171"/>
  <c r="Z171"/>
  <c r="Y172"/>
  <c r="Z172"/>
  <c r="Y173"/>
  <c r="Z173"/>
  <c r="Y174"/>
  <c r="Z174"/>
  <c r="Y175"/>
  <c r="Z175"/>
  <c r="Y176"/>
  <c r="Z176"/>
  <c r="Z2"/>
  <c r="Y2"/>
  <c r="E18" i="1"/>
  <c r="D18"/>
  <c r="AB11" i="8"/>
  <c r="AD11"/>
  <c r="AF3"/>
  <c r="AG3" s="1"/>
  <c r="AF4"/>
  <c r="AG4" s="1"/>
  <c r="AF5"/>
  <c r="AG5" s="1"/>
  <c r="AF6"/>
  <c r="AG6" s="1"/>
  <c r="AF7"/>
  <c r="AG7" s="1"/>
  <c r="AF8"/>
  <c r="AG8" s="1"/>
  <c r="AF9"/>
  <c r="AG9" s="1"/>
  <c r="AF10"/>
  <c r="AG10" s="1"/>
  <c r="AE3"/>
  <c r="AE4"/>
  <c r="AE5"/>
  <c r="AE6"/>
  <c r="AE7"/>
  <c r="AE8"/>
  <c r="AE9"/>
  <c r="AE10"/>
  <c r="AD3"/>
  <c r="AD4"/>
  <c r="AD5"/>
  <c r="AD6"/>
  <c r="AD7"/>
  <c r="AD8"/>
  <c r="AD9"/>
  <c r="AD10"/>
  <c r="AC3"/>
  <c r="AC4"/>
  <c r="AC5"/>
  <c r="AC6"/>
  <c r="AC7"/>
  <c r="AC8"/>
  <c r="AC9"/>
  <c r="AC10"/>
  <c r="AF2"/>
  <c r="AD2"/>
  <c r="AC2"/>
  <c r="AE2" s="1"/>
  <c r="AG2" s="1"/>
  <c r="AG11" s="1"/>
  <c r="H18" i="1" s="1"/>
  <c r="Z10" i="8"/>
  <c r="Y10"/>
  <c r="Y3"/>
  <c r="Z3"/>
  <c r="Y4"/>
  <c r="Z4"/>
  <c r="Y5"/>
  <c r="Z5"/>
  <c r="Y6"/>
  <c r="Z6"/>
  <c r="Y7"/>
  <c r="Z7"/>
  <c r="Y8"/>
  <c r="Z8"/>
  <c r="Y9"/>
  <c r="Z9"/>
  <c r="Z2"/>
  <c r="Y2"/>
  <c r="E17" i="1"/>
  <c r="D17"/>
  <c r="AB22" i="7"/>
  <c r="AD22"/>
  <c r="AG4"/>
  <c r="AG6"/>
  <c r="AG8"/>
  <c r="AG10"/>
  <c r="AG12"/>
  <c r="AG14"/>
  <c r="AG16"/>
  <c r="AG18"/>
  <c r="AG20"/>
  <c r="AF3"/>
  <c r="AG3" s="1"/>
  <c r="AF4"/>
  <c r="AF5"/>
  <c r="AG5" s="1"/>
  <c r="AF6"/>
  <c r="AF7"/>
  <c r="AG7" s="1"/>
  <c r="AF8"/>
  <c r="AF9"/>
  <c r="AG9" s="1"/>
  <c r="AF10"/>
  <c r="AF11"/>
  <c r="AG11" s="1"/>
  <c r="AF12"/>
  <c r="AF13"/>
  <c r="AG13" s="1"/>
  <c r="AF14"/>
  <c r="AF15"/>
  <c r="AG15" s="1"/>
  <c r="AF16"/>
  <c r="AF17"/>
  <c r="AG17" s="1"/>
  <c r="AF18"/>
  <c r="AF19"/>
  <c r="AG19" s="1"/>
  <c r="AF20"/>
  <c r="AF21"/>
  <c r="AG21" s="1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F2"/>
  <c r="AC2"/>
  <c r="AD2" s="1"/>
  <c r="Y21"/>
  <c r="Z21"/>
  <c r="Z20"/>
  <c r="Y20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Z2"/>
  <c r="Y2"/>
  <c r="E20" i="1"/>
  <c r="D20"/>
  <c r="AB22" i="11"/>
  <c r="AD22"/>
  <c r="AG3"/>
  <c r="AG5"/>
  <c r="AG7"/>
  <c r="AG9"/>
  <c r="AG11"/>
  <c r="AG13"/>
  <c r="AG15"/>
  <c r="AG17"/>
  <c r="AG19"/>
  <c r="AG21"/>
  <c r="AF3"/>
  <c r="AF4"/>
  <c r="AG4" s="1"/>
  <c r="AF5"/>
  <c r="AF6"/>
  <c r="AG6" s="1"/>
  <c r="AF7"/>
  <c r="AF8"/>
  <c r="AG8" s="1"/>
  <c r="AF9"/>
  <c r="AF10"/>
  <c r="AG10" s="1"/>
  <c r="AF11"/>
  <c r="AF12"/>
  <c r="AG12" s="1"/>
  <c r="AF13"/>
  <c r="AF14"/>
  <c r="AG14" s="1"/>
  <c r="AF15"/>
  <c r="AF16"/>
  <c r="AG16" s="1"/>
  <c r="AF17"/>
  <c r="AF18"/>
  <c r="AG18" s="1"/>
  <c r="AF19"/>
  <c r="AF20"/>
  <c r="AG20" s="1"/>
  <c r="AF21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F2"/>
  <c r="AC2"/>
  <c r="AD2" s="1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Z12"/>
  <c r="Y12"/>
  <c r="Y3"/>
  <c r="Z3"/>
  <c r="Y4"/>
  <c r="Z4"/>
  <c r="Y5"/>
  <c r="Z5"/>
  <c r="Y6"/>
  <c r="Z6"/>
  <c r="Y7"/>
  <c r="Z7"/>
  <c r="Y8"/>
  <c r="Z8"/>
  <c r="Y9"/>
  <c r="Z9"/>
  <c r="Y10"/>
  <c r="Z10"/>
  <c r="Y11"/>
  <c r="Z11"/>
  <c r="Z2"/>
  <c r="Y2"/>
  <c r="J23" i="1"/>
  <c r="G23"/>
  <c r="A30" i="30"/>
  <c r="A19"/>
  <c r="A31" s="1"/>
  <c r="A26"/>
  <c r="A27" s="1"/>
  <c r="AE2" i="10" l="1"/>
  <c r="AG2" s="1"/>
  <c r="AG223" s="1"/>
  <c r="H19" i="1" s="1"/>
  <c r="AE2" i="7"/>
  <c r="AG2" s="1"/>
  <c r="AG22" s="1"/>
  <c r="H17" i="1" s="1"/>
  <c r="AE2" i="11"/>
  <c r="AG2" s="1"/>
  <c r="AG22" s="1"/>
  <c r="H20" i="1" s="1"/>
  <c r="A18" i="30"/>
  <c r="C3"/>
  <c r="C4"/>
  <c r="C5"/>
  <c r="C6"/>
  <c r="C7"/>
  <c r="C8"/>
  <c r="C9"/>
  <c r="C10"/>
  <c r="C11"/>
  <c r="C12"/>
  <c r="C13"/>
  <c r="C2"/>
  <c r="C14" s="1"/>
  <c r="B14"/>
  <c r="E22" i="1"/>
  <c r="D22"/>
  <c r="AB12" i="14"/>
  <c r="AD12"/>
  <c r="AG4"/>
  <c r="AG6"/>
  <c r="AG8"/>
  <c r="AG10"/>
  <c r="AF3"/>
  <c r="AG3" s="1"/>
  <c r="AF4"/>
  <c r="AF5"/>
  <c r="AG5" s="1"/>
  <c r="AF6"/>
  <c r="AF7"/>
  <c r="AG7" s="1"/>
  <c r="AF8"/>
  <c r="AF9"/>
  <c r="AG9" s="1"/>
  <c r="AF10"/>
  <c r="AF11"/>
  <c r="AG11" s="1"/>
  <c r="AE3"/>
  <c r="AE4"/>
  <c r="AE5"/>
  <c r="AE6"/>
  <c r="AE7"/>
  <c r="AE8"/>
  <c r="AE9"/>
  <c r="AE10"/>
  <c r="AE11"/>
  <c r="AD3"/>
  <c r="AD4"/>
  <c r="AD5"/>
  <c r="AD6"/>
  <c r="AD7"/>
  <c r="AD8"/>
  <c r="AD9"/>
  <c r="AD10"/>
  <c r="AD11"/>
  <c r="AC3"/>
  <c r="AC4"/>
  <c r="AC5"/>
  <c r="AC6"/>
  <c r="AC7"/>
  <c r="AC8"/>
  <c r="AC9"/>
  <c r="AC10"/>
  <c r="AC11"/>
  <c r="AF2"/>
  <c r="AC2"/>
  <c r="AD2" s="1"/>
  <c r="Y3"/>
  <c r="Z3"/>
  <c r="Y4"/>
  <c r="Z4"/>
  <c r="Y5"/>
  <c r="Z5"/>
  <c r="Y6"/>
  <c r="Z6"/>
  <c r="Y7"/>
  <c r="Z7"/>
  <c r="Y8"/>
  <c r="Z8"/>
  <c r="Y9"/>
  <c r="Z9"/>
  <c r="Y10"/>
  <c r="Z10"/>
  <c r="Y11"/>
  <c r="Z11"/>
  <c r="Z2"/>
  <c r="Y2"/>
  <c r="E21" i="1"/>
  <c r="D21"/>
  <c r="AB6" i="13"/>
  <c r="AD6"/>
  <c r="AG3"/>
  <c r="AG5"/>
  <c r="AF3"/>
  <c r="AF4"/>
  <c r="AG4" s="1"/>
  <c r="AF5"/>
  <c r="AE3"/>
  <c r="AE4"/>
  <c r="AE5"/>
  <c r="AD3"/>
  <c r="AD4"/>
  <c r="AD5"/>
  <c r="AC3"/>
  <c r="AC4"/>
  <c r="AC5"/>
  <c r="AF2"/>
  <c r="AC2"/>
  <c r="AD2" s="1"/>
  <c r="Y3"/>
  <c r="Z3"/>
  <c r="Y4"/>
  <c r="Z4"/>
  <c r="Y5"/>
  <c r="Z5"/>
  <c r="Z2"/>
  <c r="Y2"/>
  <c r="E15" i="1"/>
  <c r="D15"/>
  <c r="AB4" i="28"/>
  <c r="AD4"/>
  <c r="AF3"/>
  <c r="AG3" s="1"/>
  <c r="AE3"/>
  <c r="AD3"/>
  <c r="AC3"/>
  <c r="AF2"/>
  <c r="AD2"/>
  <c r="AC2"/>
  <c r="AE2" s="1"/>
  <c r="AG2" s="1"/>
  <c r="AG4" s="1"/>
  <c r="H15" i="1" s="1"/>
  <c r="Z3" i="28"/>
  <c r="Y3"/>
  <c r="Z2"/>
  <c r="Y2"/>
  <c r="E14" i="1"/>
  <c r="D14"/>
  <c r="AB8" i="27"/>
  <c r="AD8"/>
  <c r="AG4"/>
  <c r="AG6"/>
  <c r="AF3"/>
  <c r="AG3" s="1"/>
  <c r="AF4"/>
  <c r="AF5"/>
  <c r="AG5" s="1"/>
  <c r="AF6"/>
  <c r="AF7"/>
  <c r="AG7" s="1"/>
  <c r="AE3"/>
  <c r="AE4"/>
  <c r="AE5"/>
  <c r="AE6"/>
  <c r="AE7"/>
  <c r="AD3"/>
  <c r="AD4"/>
  <c r="AD5"/>
  <c r="AD6"/>
  <c r="AD7"/>
  <c r="AC3"/>
  <c r="AC4"/>
  <c r="AC5"/>
  <c r="AC6"/>
  <c r="AC7"/>
  <c r="AF2"/>
  <c r="AD2"/>
  <c r="AC2"/>
  <c r="AE2" s="1"/>
  <c r="AG2" s="1"/>
  <c r="AG8" s="1"/>
  <c r="H14" i="1" s="1"/>
  <c r="J14" s="1"/>
  <c r="Y7" i="27"/>
  <c r="Z7"/>
  <c r="Z6"/>
  <c r="Y6"/>
  <c r="Y3"/>
  <c r="Z3"/>
  <c r="Y4"/>
  <c r="Z4"/>
  <c r="Y5"/>
  <c r="Z5"/>
  <c r="Z2"/>
  <c r="Y2"/>
  <c r="E13" i="1"/>
  <c r="D13"/>
  <c r="AB20" i="26"/>
  <c r="AD20"/>
  <c r="AG4"/>
  <c r="AG6"/>
  <c r="AG8"/>
  <c r="AG10"/>
  <c r="AG12"/>
  <c r="AG14"/>
  <c r="AG16"/>
  <c r="AG18"/>
  <c r="AF3"/>
  <c r="AG3" s="1"/>
  <c r="AF4"/>
  <c r="AF5"/>
  <c r="AG5" s="1"/>
  <c r="AF6"/>
  <c r="AF7"/>
  <c r="AG7" s="1"/>
  <c r="AF8"/>
  <c r="AF9"/>
  <c r="AG9" s="1"/>
  <c r="AF10"/>
  <c r="AF11"/>
  <c r="AG11" s="1"/>
  <c r="AF12"/>
  <c r="AF13"/>
  <c r="AG13" s="1"/>
  <c r="AF14"/>
  <c r="AF15"/>
  <c r="AG15" s="1"/>
  <c r="AF16"/>
  <c r="AF17"/>
  <c r="AG17" s="1"/>
  <c r="AF18"/>
  <c r="AF19"/>
  <c r="AG19" s="1"/>
  <c r="AE3"/>
  <c r="AE4"/>
  <c r="AE5"/>
  <c r="AE6"/>
  <c r="AE7"/>
  <c r="AE8"/>
  <c r="AE9"/>
  <c r="AE10"/>
  <c r="AE11"/>
  <c r="AE12"/>
  <c r="AE13"/>
  <c r="AE14"/>
  <c r="AE15"/>
  <c r="AE16"/>
  <c r="AE17"/>
  <c r="AE18"/>
  <c r="AE19"/>
  <c r="AD3"/>
  <c r="AD4"/>
  <c r="AD5"/>
  <c r="AD6"/>
  <c r="AD7"/>
  <c r="AD8"/>
  <c r="AD9"/>
  <c r="AD10"/>
  <c r="AD11"/>
  <c r="AD12"/>
  <c r="AD13"/>
  <c r="AD14"/>
  <c r="AD15"/>
  <c r="AD16"/>
  <c r="AD17"/>
  <c r="AD18"/>
  <c r="AD19"/>
  <c r="AC3"/>
  <c r="AC4"/>
  <c r="AC5"/>
  <c r="AC6"/>
  <c r="AC7"/>
  <c r="AC8"/>
  <c r="AC9"/>
  <c r="AC10"/>
  <c r="AC11"/>
  <c r="AC12"/>
  <c r="AC13"/>
  <c r="AC14"/>
  <c r="AC15"/>
  <c r="AC16"/>
  <c r="AC17"/>
  <c r="AC18"/>
  <c r="AC19"/>
  <c r="AF2"/>
  <c r="AC2"/>
  <c r="AD2" s="1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Z10"/>
  <c r="Y10"/>
  <c r="Y3"/>
  <c r="Z3"/>
  <c r="Y4"/>
  <c r="Z4"/>
  <c r="Y5"/>
  <c r="Z5"/>
  <c r="Y6"/>
  <c r="Z6"/>
  <c r="Y7"/>
  <c r="Z7"/>
  <c r="Y8"/>
  <c r="Z8"/>
  <c r="Y9"/>
  <c r="Z9"/>
  <c r="Z2"/>
  <c r="Y2"/>
  <c r="E12" i="1"/>
  <c r="D12"/>
  <c r="AB4" i="25"/>
  <c r="AD4"/>
  <c r="AG3"/>
  <c r="AF3"/>
  <c r="AE3"/>
  <c r="AD3"/>
  <c r="AC3"/>
  <c r="AF2"/>
  <c r="AC2"/>
  <c r="AD2" s="1"/>
  <c r="Z3"/>
  <c r="Y3"/>
  <c r="Z2"/>
  <c r="Y2"/>
  <c r="E11" i="1"/>
  <c r="D11"/>
  <c r="AB35" i="24"/>
  <c r="AD35"/>
  <c r="AF3"/>
  <c r="AG3" s="1"/>
  <c r="AF4"/>
  <c r="AG4" s="1"/>
  <c r="AF5"/>
  <c r="AG5" s="1"/>
  <c r="AF6"/>
  <c r="AG6" s="1"/>
  <c r="AF7"/>
  <c r="AG7" s="1"/>
  <c r="AF8"/>
  <c r="AG8" s="1"/>
  <c r="AF9"/>
  <c r="AG9" s="1"/>
  <c r="AF10"/>
  <c r="AG10" s="1"/>
  <c r="AF11"/>
  <c r="AG11" s="1"/>
  <c r="AF12"/>
  <c r="AG12" s="1"/>
  <c r="AF13"/>
  <c r="AG13" s="1"/>
  <c r="AF14"/>
  <c r="AG14" s="1"/>
  <c r="AF15"/>
  <c r="AG15" s="1"/>
  <c r="AF16"/>
  <c r="AG16" s="1"/>
  <c r="AF17"/>
  <c r="AG17" s="1"/>
  <c r="AF18"/>
  <c r="AG18" s="1"/>
  <c r="AF19"/>
  <c r="AG19" s="1"/>
  <c r="AF20"/>
  <c r="AG20" s="1"/>
  <c r="AF21"/>
  <c r="AG21" s="1"/>
  <c r="AF22"/>
  <c r="AG22" s="1"/>
  <c r="AF23"/>
  <c r="AG23" s="1"/>
  <c r="AF24"/>
  <c r="AG24" s="1"/>
  <c r="AF25"/>
  <c r="AG25" s="1"/>
  <c r="AF26"/>
  <c r="AG26" s="1"/>
  <c r="AF27"/>
  <c r="AG27" s="1"/>
  <c r="AF28"/>
  <c r="AG28" s="1"/>
  <c r="AF29"/>
  <c r="AG29" s="1"/>
  <c r="AF30"/>
  <c r="AG30" s="1"/>
  <c r="AF31"/>
  <c r="AG31" s="1"/>
  <c r="AF32"/>
  <c r="AG32" s="1"/>
  <c r="AF33"/>
  <c r="AG33" s="1"/>
  <c r="AF34"/>
  <c r="AG34" s="1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F2"/>
  <c r="AC2"/>
  <c r="AD2" s="1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Z22"/>
  <c r="Y22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Z2"/>
  <c r="Y2"/>
  <c r="E10" i="1"/>
  <c r="D10"/>
  <c r="AB6" i="23"/>
  <c r="AD6"/>
  <c r="AF3"/>
  <c r="AG3" s="1"/>
  <c r="AF4"/>
  <c r="AG4" s="1"/>
  <c r="AF5"/>
  <c r="AG5" s="1"/>
  <c r="AE3"/>
  <c r="AE4"/>
  <c r="AE5"/>
  <c r="AD3"/>
  <c r="AD4"/>
  <c r="AD5"/>
  <c r="AC3"/>
  <c r="AC4"/>
  <c r="AC5"/>
  <c r="AF2"/>
  <c r="AD2"/>
  <c r="AC2"/>
  <c r="AE2" s="1"/>
  <c r="AG2" s="1"/>
  <c r="Y5"/>
  <c r="Z5"/>
  <c r="Z4"/>
  <c r="Y4"/>
  <c r="Y3"/>
  <c r="Z3"/>
  <c r="Z2"/>
  <c r="Y2"/>
  <c r="E9" i="1"/>
  <c r="D9"/>
  <c r="AB7" i="22"/>
  <c r="AD7"/>
  <c r="AF3"/>
  <c r="AG3" s="1"/>
  <c r="AF4"/>
  <c r="AG4" s="1"/>
  <c r="AF5"/>
  <c r="AG5" s="1"/>
  <c r="AF6"/>
  <c r="AG6" s="1"/>
  <c r="AE3"/>
  <c r="AE4"/>
  <c r="AE5"/>
  <c r="AE6"/>
  <c r="AD3"/>
  <c r="AD4"/>
  <c r="AD5"/>
  <c r="AD6"/>
  <c r="AC3"/>
  <c r="AC4"/>
  <c r="AC5"/>
  <c r="AC6"/>
  <c r="AF2"/>
  <c r="AC2"/>
  <c r="AD2" s="1"/>
  <c r="Y5"/>
  <c r="Z5"/>
  <c r="Y6"/>
  <c r="Z6"/>
  <c r="Z4"/>
  <c r="Y4"/>
  <c r="Y3"/>
  <c r="Z3"/>
  <c r="Z2"/>
  <c r="Y2"/>
  <c r="E8" i="1"/>
  <c r="D8"/>
  <c r="AB10" i="21"/>
  <c r="AD10"/>
  <c r="AF3"/>
  <c r="AG3" s="1"/>
  <c r="AF4"/>
  <c r="AG4" s="1"/>
  <c r="AF5"/>
  <c r="AG5" s="1"/>
  <c r="AF6"/>
  <c r="AG6" s="1"/>
  <c r="AF7"/>
  <c r="AG7" s="1"/>
  <c r="AF8"/>
  <c r="AG8" s="1"/>
  <c r="AF9"/>
  <c r="AG9" s="1"/>
  <c r="AE3"/>
  <c r="AE4"/>
  <c r="AE5"/>
  <c r="AE6"/>
  <c r="AE7"/>
  <c r="AE8"/>
  <c r="AE9"/>
  <c r="AD3"/>
  <c r="AD4"/>
  <c r="AD5"/>
  <c r="AD6"/>
  <c r="AD7"/>
  <c r="AD8"/>
  <c r="AD9"/>
  <c r="AC3"/>
  <c r="AC4"/>
  <c r="AC5"/>
  <c r="AC6"/>
  <c r="AC7"/>
  <c r="AC8"/>
  <c r="AC9"/>
  <c r="AF2"/>
  <c r="AC2"/>
  <c r="AD2" s="1"/>
  <c r="Y8"/>
  <c r="Z8"/>
  <c r="Y9"/>
  <c r="Z9"/>
  <c r="Z7"/>
  <c r="Y7"/>
  <c r="Y3"/>
  <c r="Z3"/>
  <c r="Y4"/>
  <c r="Z4"/>
  <c r="Y5"/>
  <c r="Z5"/>
  <c r="Y6"/>
  <c r="Z6"/>
  <c r="Z2"/>
  <c r="Y2"/>
  <c r="E7" i="1"/>
  <c r="G7" s="1"/>
  <c r="D7"/>
  <c r="AB12" i="20"/>
  <c r="AD12"/>
  <c r="AF3"/>
  <c r="AG3" s="1"/>
  <c r="AF4"/>
  <c r="AG4" s="1"/>
  <c r="AF5"/>
  <c r="AG5" s="1"/>
  <c r="AF6"/>
  <c r="AG6" s="1"/>
  <c r="AF7"/>
  <c r="AG7" s="1"/>
  <c r="AF8"/>
  <c r="AG8" s="1"/>
  <c r="AF9"/>
  <c r="AG9" s="1"/>
  <c r="AF10"/>
  <c r="AG10" s="1"/>
  <c r="AF11"/>
  <c r="AG11" s="1"/>
  <c r="AE3"/>
  <c r="AE4"/>
  <c r="AE5"/>
  <c r="AE6"/>
  <c r="AE7"/>
  <c r="AE8"/>
  <c r="AE9"/>
  <c r="AE10"/>
  <c r="AE11"/>
  <c r="AD3"/>
  <c r="AD4"/>
  <c r="AD5"/>
  <c r="AD6"/>
  <c r="AD7"/>
  <c r="AD8"/>
  <c r="AD9"/>
  <c r="AD10"/>
  <c r="AD11"/>
  <c r="AC3"/>
  <c r="AC4"/>
  <c r="AC5"/>
  <c r="AC6"/>
  <c r="AC7"/>
  <c r="AC8"/>
  <c r="AC9"/>
  <c r="AC10"/>
  <c r="AC11"/>
  <c r="AC2"/>
  <c r="AF2"/>
  <c r="AD2"/>
  <c r="Y3"/>
  <c r="Z3"/>
  <c r="Y4"/>
  <c r="Z4"/>
  <c r="Y5"/>
  <c r="Z5"/>
  <c r="Y6"/>
  <c r="Z6"/>
  <c r="Y7"/>
  <c r="Z7"/>
  <c r="Y8"/>
  <c r="Z8"/>
  <c r="Y9"/>
  <c r="Z9"/>
  <c r="Y10"/>
  <c r="Z10"/>
  <c r="Y11"/>
  <c r="Z11"/>
  <c r="Z2"/>
  <c r="Y2"/>
  <c r="E6" i="1"/>
  <c r="D6"/>
  <c r="AB12" i="19"/>
  <c r="AD12"/>
  <c r="AF3"/>
  <c r="AG3" s="1"/>
  <c r="AF4"/>
  <c r="AG4" s="1"/>
  <c r="AF5"/>
  <c r="AG5" s="1"/>
  <c r="AF6"/>
  <c r="AG6" s="1"/>
  <c r="AF7"/>
  <c r="AG7" s="1"/>
  <c r="AF8"/>
  <c r="AG8" s="1"/>
  <c r="AF9"/>
  <c r="AG9" s="1"/>
  <c r="AF10"/>
  <c r="AG10" s="1"/>
  <c r="AF11"/>
  <c r="AG11" s="1"/>
  <c r="AE3"/>
  <c r="AE4"/>
  <c r="AE5"/>
  <c r="AE6"/>
  <c r="AE7"/>
  <c r="AE8"/>
  <c r="AE9"/>
  <c r="AE10"/>
  <c r="AE11"/>
  <c r="AD3"/>
  <c r="AD4"/>
  <c r="AD5"/>
  <c r="AD6"/>
  <c r="AD7"/>
  <c r="AD8"/>
  <c r="AD9"/>
  <c r="AD10"/>
  <c r="AD11"/>
  <c r="AC3"/>
  <c r="AC4"/>
  <c r="AC5"/>
  <c r="AC6"/>
  <c r="AC7"/>
  <c r="AC8"/>
  <c r="AC9"/>
  <c r="AC10"/>
  <c r="AC11"/>
  <c r="AF2"/>
  <c r="AC2"/>
  <c r="AD2" s="1"/>
  <c r="Y10"/>
  <c r="Z10"/>
  <c r="Y11"/>
  <c r="Z11"/>
  <c r="Z9"/>
  <c r="Y9"/>
  <c r="Y3"/>
  <c r="Z3"/>
  <c r="Y4"/>
  <c r="Z4"/>
  <c r="Y5"/>
  <c r="Z5"/>
  <c r="Y6"/>
  <c r="Z6"/>
  <c r="Y7"/>
  <c r="Z7"/>
  <c r="Y8"/>
  <c r="Z8"/>
  <c r="Z2"/>
  <c r="Y2"/>
  <c r="E5" i="1"/>
  <c r="D5"/>
  <c r="AB13" i="18"/>
  <c r="AD13"/>
  <c r="AF3"/>
  <c r="AG3" s="1"/>
  <c r="AF4"/>
  <c r="AG4" s="1"/>
  <c r="AF5"/>
  <c r="AG5" s="1"/>
  <c r="AF6"/>
  <c r="AG6" s="1"/>
  <c r="AF7"/>
  <c r="AG7" s="1"/>
  <c r="AF8"/>
  <c r="AG8" s="1"/>
  <c r="AF9"/>
  <c r="AG9" s="1"/>
  <c r="AF10"/>
  <c r="AG10" s="1"/>
  <c r="AF11"/>
  <c r="AG11" s="1"/>
  <c r="AF12"/>
  <c r="AG12" s="1"/>
  <c r="AE3"/>
  <c r="AE4"/>
  <c r="AE5"/>
  <c r="AE6"/>
  <c r="AE7"/>
  <c r="AE8"/>
  <c r="AE9"/>
  <c r="AE10"/>
  <c r="AE11"/>
  <c r="AE12"/>
  <c r="AD3"/>
  <c r="AD4"/>
  <c r="AD5"/>
  <c r="AD6"/>
  <c r="AD7"/>
  <c r="AD8"/>
  <c r="AD9"/>
  <c r="AD10"/>
  <c r="AD11"/>
  <c r="AD12"/>
  <c r="AC3"/>
  <c r="AC4"/>
  <c r="AC5"/>
  <c r="AC6"/>
  <c r="AC7"/>
  <c r="AC8"/>
  <c r="AC9"/>
  <c r="AC10"/>
  <c r="AC11"/>
  <c r="AC12"/>
  <c r="AF2"/>
  <c r="AC2"/>
  <c r="AD2" s="1"/>
  <c r="Y10"/>
  <c r="Z10"/>
  <c r="Y11"/>
  <c r="Z11"/>
  <c r="Y12"/>
  <c r="Z12"/>
  <c r="Z9"/>
  <c r="Y9"/>
  <c r="Y3"/>
  <c r="Z3"/>
  <c r="Y4"/>
  <c r="Z4"/>
  <c r="Y5"/>
  <c r="Z5"/>
  <c r="Y6"/>
  <c r="Z6"/>
  <c r="Y7"/>
  <c r="Z7"/>
  <c r="Y8"/>
  <c r="Z8"/>
  <c r="Z2"/>
  <c r="Y2"/>
  <c r="E4" i="1"/>
  <c r="G4" s="1"/>
  <c r="D4"/>
  <c r="AB5" i="17"/>
  <c r="AD5"/>
  <c r="AF3"/>
  <c r="AG3" s="1"/>
  <c r="AF4"/>
  <c r="AG4" s="1"/>
  <c r="AE3"/>
  <c r="AE4"/>
  <c r="AD3"/>
  <c r="AD4"/>
  <c r="AC3"/>
  <c r="AC4"/>
  <c r="AF2"/>
  <c r="AC2"/>
  <c r="AD2" s="1"/>
  <c r="Z4"/>
  <c r="Y4"/>
  <c r="Y3"/>
  <c r="Z3"/>
  <c r="Z2"/>
  <c r="Y2"/>
  <c r="E3" i="1"/>
  <c r="D3"/>
  <c r="AB6" i="16"/>
  <c r="AD6"/>
  <c r="AF3"/>
  <c r="AG3" s="1"/>
  <c r="AF4"/>
  <c r="AG4" s="1"/>
  <c r="AF5"/>
  <c r="AG5" s="1"/>
  <c r="AE3"/>
  <c r="AE4"/>
  <c r="AE5"/>
  <c r="AD3"/>
  <c r="AD4"/>
  <c r="AD5"/>
  <c r="AC3"/>
  <c r="AC4"/>
  <c r="AC5"/>
  <c r="AF2"/>
  <c r="AD2"/>
  <c r="AC2"/>
  <c r="AE2" s="1"/>
  <c r="AG2" s="1"/>
  <c r="Z5"/>
  <c r="Y5"/>
  <c r="Y3"/>
  <c r="Z3"/>
  <c r="Y4"/>
  <c r="Z4"/>
  <c r="Z2"/>
  <c r="Y2"/>
  <c r="G3" i="1"/>
  <c r="G5"/>
  <c r="G6"/>
  <c r="G8"/>
  <c r="G9"/>
  <c r="G10"/>
  <c r="G11"/>
  <c r="G12"/>
  <c r="G13"/>
  <c r="G14"/>
  <c r="E2"/>
  <c r="G2" s="1"/>
  <c r="D2"/>
  <c r="AF3" i="15"/>
  <c r="AG3" s="1"/>
  <c r="AF4"/>
  <c r="AG4" s="1"/>
  <c r="AF5"/>
  <c r="AG5" s="1"/>
  <c r="AF6"/>
  <c r="AG6" s="1"/>
  <c r="AF7"/>
  <c r="AG7" s="1"/>
  <c r="AF2"/>
  <c r="D7" i="29"/>
  <c r="D6"/>
  <c r="D5"/>
  <c r="D4"/>
  <c r="D3"/>
  <c r="D2"/>
  <c r="AD8" i="15"/>
  <c r="AB8"/>
  <c r="AE3"/>
  <c r="AE4"/>
  <c r="AE5"/>
  <c r="AE6"/>
  <c r="AE7"/>
  <c r="AD3"/>
  <c r="AD4"/>
  <c r="AD5"/>
  <c r="AD6"/>
  <c r="AD7"/>
  <c r="AC3"/>
  <c r="AC4"/>
  <c r="AC5"/>
  <c r="AC6"/>
  <c r="AC7"/>
  <c r="AD2"/>
  <c r="AC2"/>
  <c r="AE2" s="1"/>
  <c r="AG6" i="16" l="1"/>
  <c r="H3" i="1" s="1"/>
  <c r="J3" s="1"/>
  <c r="AG6" i="23"/>
  <c r="H10" i="1" s="1"/>
  <c r="J10" s="1"/>
  <c r="AE2" i="14"/>
  <c r="AG2" s="1"/>
  <c r="AG12" s="1"/>
  <c r="H22" i="1" s="1"/>
  <c r="AE2" i="13"/>
  <c r="AG2" s="1"/>
  <c r="AG6" s="1"/>
  <c r="H21" i="1" s="1"/>
  <c r="AE2" i="26"/>
  <c r="AG2" s="1"/>
  <c r="AG20" s="1"/>
  <c r="H13" i="1" s="1"/>
  <c r="J13" s="1"/>
  <c r="AE2" i="25"/>
  <c r="AG2" s="1"/>
  <c r="AG4" s="1"/>
  <c r="H12" i="1" s="1"/>
  <c r="J12" s="1"/>
  <c r="AE2" i="24"/>
  <c r="AG2" s="1"/>
  <c r="AG35" s="1"/>
  <c r="H11" i="1" s="1"/>
  <c r="J11" s="1"/>
  <c r="AE2" i="22"/>
  <c r="AG2" s="1"/>
  <c r="AG7" s="1"/>
  <c r="H9" i="1" s="1"/>
  <c r="J9" s="1"/>
  <c r="AE2" i="21"/>
  <c r="AG2" s="1"/>
  <c r="AG10" s="1"/>
  <c r="H8" i="1" s="1"/>
  <c r="J8" s="1"/>
  <c r="AE2" i="20"/>
  <c r="AG2" s="1"/>
  <c r="AG12" s="1"/>
  <c r="H7" i="1" s="1"/>
  <c r="J7" s="1"/>
  <c r="AE2" i="19"/>
  <c r="AG2" s="1"/>
  <c r="AG12" s="1"/>
  <c r="H6" i="1" s="1"/>
  <c r="J6" s="1"/>
  <c r="AE2" i="18"/>
  <c r="AG2" s="1"/>
  <c r="AG13" s="1"/>
  <c r="H5" i="1" s="1"/>
  <c r="J5" s="1"/>
  <c r="AE2" i="17"/>
  <c r="AG2" s="1"/>
  <c r="AG5" s="1"/>
  <c r="H4" i="1" s="1"/>
  <c r="J4" s="1"/>
  <c r="AG2" i="15"/>
  <c r="AG8" s="1"/>
  <c r="H2" i="1" s="1"/>
  <c r="J2" s="1"/>
  <c r="Y7" i="15"/>
  <c r="Z7"/>
  <c r="Z6"/>
  <c r="Y6"/>
  <c r="Y3"/>
  <c r="Z3"/>
  <c r="Y4"/>
  <c r="Z4"/>
  <c r="Y5"/>
  <c r="Z5"/>
  <c r="Z2"/>
  <c r="Y2"/>
  <c r="I15" i="1"/>
  <c r="J15" s="1"/>
  <c r="B3" i="4"/>
  <c r="F15" i="1" s="1"/>
  <c r="G15" s="1"/>
  <c r="D41" i="3" l="1"/>
  <c r="B41"/>
  <c r="F41" s="1"/>
  <c r="I22" i="1" s="1"/>
  <c r="J22" s="1"/>
  <c r="D40" i="3"/>
  <c r="B40"/>
  <c r="F40" s="1"/>
  <c r="F22" i="1" s="1"/>
  <c r="G22" s="1"/>
  <c r="D34" i="3"/>
  <c r="B34"/>
  <c r="D33"/>
  <c r="B33"/>
  <c r="B28"/>
  <c r="I20" i="1" s="1"/>
  <c r="J20" s="1"/>
  <c r="B27" i="3"/>
  <c r="F20" i="1" s="1"/>
  <c r="G20" s="1"/>
  <c r="B23" i="3"/>
  <c r="I19" i="1" s="1"/>
  <c r="J19" s="1"/>
  <c r="B22" i="3"/>
  <c r="F19" i="1" s="1"/>
  <c r="G19" s="1"/>
  <c r="D18" i="3"/>
  <c r="B18"/>
  <c r="D17"/>
  <c r="B17"/>
  <c r="F17" s="1"/>
  <c r="F18" i="1" s="1"/>
  <c r="G18" s="1"/>
  <c r="D11" i="3"/>
  <c r="D10"/>
  <c r="B11"/>
  <c r="B10"/>
  <c r="B4"/>
  <c r="I16" i="1" s="1"/>
  <c r="B3" i="3"/>
  <c r="F16" i="1" s="1"/>
  <c r="G16" s="1"/>
  <c r="F18" i="3" l="1"/>
  <c r="I18" i="1" s="1"/>
  <c r="J18" s="1"/>
  <c r="F33" i="3"/>
  <c r="F21" i="1" s="1"/>
  <c r="G21" s="1"/>
  <c r="F34" i="3"/>
  <c r="I21" i="1" s="1"/>
  <c r="J21" s="1"/>
  <c r="F10" i="3"/>
  <c r="F17" i="1" s="1"/>
  <c r="G17" s="1"/>
  <c r="F11" i="3"/>
  <c r="I17" i="1" s="1"/>
  <c r="J17" s="1"/>
  <c r="J26" l="1"/>
  <c r="J28" s="1"/>
  <c r="G26"/>
  <c r="G28" s="1"/>
</calcChain>
</file>

<file path=xl/sharedStrings.xml><?xml version="1.0" encoding="utf-8"?>
<sst xmlns="http://schemas.openxmlformats.org/spreadsheetml/2006/main" count="3128" uniqueCount="226">
  <si>
    <t>Project Name</t>
  </si>
  <si>
    <t>Project Number</t>
  </si>
  <si>
    <t>Treated Acres</t>
  </si>
  <si>
    <t>Huntington Lakes II</t>
  </si>
  <si>
    <t>ROCK-1</t>
  </si>
  <si>
    <t>ROCK-2</t>
  </si>
  <si>
    <t>ROCK-3</t>
  </si>
  <si>
    <t>ROCK-4</t>
  </si>
  <si>
    <t>ROCK-5</t>
  </si>
  <si>
    <t>ROCK-6</t>
  </si>
  <si>
    <t>ROCK-7</t>
  </si>
  <si>
    <t>ROCK-8</t>
  </si>
  <si>
    <t>ROCK-9</t>
  </si>
  <si>
    <t>ROCK-10</t>
  </si>
  <si>
    <t>ROCK-11</t>
  </si>
  <si>
    <t>ROCK-12</t>
  </si>
  <si>
    <t>ROCK-13</t>
  </si>
  <si>
    <t>ROCK-14</t>
  </si>
  <si>
    <t>ROCK-15</t>
  </si>
  <si>
    <t>ROCK-16</t>
  </si>
  <si>
    <t>ROCK-17</t>
  </si>
  <si>
    <t>ROCK-18</t>
  </si>
  <si>
    <t>ROCK-19</t>
  </si>
  <si>
    <t>ROCK-20</t>
  </si>
  <si>
    <t>ROCK-21</t>
  </si>
  <si>
    <t>ROCK-22</t>
  </si>
  <si>
    <t>2nd generation baffle box</t>
  </si>
  <si>
    <t>Swale</t>
  </si>
  <si>
    <t>Wet detention pond</t>
  </si>
  <si>
    <t>Project Type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</si>
  <si>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</si>
  <si>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</si>
  <si>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</si>
  <si>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</si>
  <si>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</si>
  <si>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</si>
  <si>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</si>
  <si>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</si>
  <si>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TN Base Load (lbs/yr)</t>
  </si>
  <si>
    <t>Hardee Circle Baffle Box</t>
  </si>
  <si>
    <t>Orange Ave Baffle Box</t>
  </si>
  <si>
    <t>Barton Ave Baffle Box</t>
  </si>
  <si>
    <t>Rockledge Ave Baffle Box</t>
  </si>
  <si>
    <t>Bougainvillea Drive Baffle Box</t>
  </si>
  <si>
    <t>Park Ave Baffle Box</t>
  </si>
  <si>
    <t>Little John Lane Baffle Box</t>
  </si>
  <si>
    <t>Fernwood Dr Baffle Box</t>
  </si>
  <si>
    <t>Valcenia Dr Baffle Box</t>
  </si>
  <si>
    <t>Knollwood Baffle Box</t>
  </si>
  <si>
    <t>Sutton St Baffle Box</t>
  </si>
  <si>
    <t>River Groves Baffle Box</t>
  </si>
  <si>
    <t>Summer Pl Baffle Box</t>
  </si>
  <si>
    <t>Sweet St Swale</t>
  </si>
  <si>
    <t>Levitt Park Retention</t>
  </si>
  <si>
    <t xml:space="preserve">Community Park of Rockledge Regional Facility Phase 1 </t>
  </si>
  <si>
    <t>Pineland Park Unit three</t>
  </si>
  <si>
    <t>Barton Park Regional Detention System</t>
  </si>
  <si>
    <t>Florida Ave Stormwater Facility</t>
  </si>
  <si>
    <t>Police Department Pond</t>
  </si>
  <si>
    <t>residence time</t>
  </si>
  <si>
    <t>days</t>
  </si>
  <si>
    <t>TN efficiency</t>
  </si>
  <si>
    <t>TP efficiency</t>
  </si>
  <si>
    <t>Levitt Park</t>
  </si>
  <si>
    <t>Community Park</t>
  </si>
  <si>
    <t>ppv volume</t>
  </si>
  <si>
    <t>Provided</t>
  </si>
  <si>
    <t>ac-ft</t>
  </si>
  <si>
    <t>Required</t>
  </si>
  <si>
    <t>Difference</t>
  </si>
  <si>
    <t>Pineland Park</t>
  </si>
  <si>
    <t>Barton Park</t>
  </si>
  <si>
    <t>Florida Ave</t>
  </si>
  <si>
    <t>Police Dept</t>
  </si>
  <si>
    <t>Huntington Lakes</t>
  </si>
  <si>
    <t>Sweet Street</t>
  </si>
  <si>
    <t>retention</t>
  </si>
  <si>
    <t>inches</t>
  </si>
  <si>
    <t>efficiency</t>
  </si>
  <si>
    <t>15% of Required Reductions</t>
  </si>
  <si>
    <t>Reductions Remaining</t>
  </si>
  <si>
    <t>STATION</t>
  </si>
  <si>
    <t>RAINZ98_99</t>
  </si>
  <si>
    <t>SITE_NAME</t>
  </si>
  <si>
    <t>RAIN98_99</t>
  </si>
  <si>
    <t>Impounded</t>
  </si>
  <si>
    <t>GROUP_LC</t>
  </si>
  <si>
    <t>TSS_MG_L</t>
  </si>
  <si>
    <t>Segment</t>
  </si>
  <si>
    <t>SUB_BASIN</t>
  </si>
  <si>
    <t>RO_VOL_M3</t>
  </si>
  <si>
    <t>Shape_Leng</t>
  </si>
  <si>
    <t>Shape_Area</t>
  </si>
  <si>
    <t>TN_KG</t>
  </si>
  <si>
    <t>TP_KG</t>
  </si>
  <si>
    <t>Join</t>
  </si>
  <si>
    <t>OID_</t>
  </si>
  <si>
    <t>Unique_ID</t>
  </si>
  <si>
    <t>LCCODE</t>
  </si>
  <si>
    <t>HYDRO_G</t>
  </si>
  <si>
    <t>LC_HYDRO</t>
  </si>
  <si>
    <t>MEAN_ANNUA</t>
  </si>
  <si>
    <t>GRD_CODE_1</t>
  </si>
  <si>
    <t>EMC_TN</t>
  </si>
  <si>
    <t>EMC_TP</t>
  </si>
  <si>
    <t>ROC</t>
  </si>
  <si>
    <t>Acres</t>
  </si>
  <si>
    <t>Melbourne AP</t>
  </si>
  <si>
    <t>Kiwanis Park</t>
  </si>
  <si>
    <t>No</t>
  </si>
  <si>
    <t>IR8</t>
  </si>
  <si>
    <t>IRL North</t>
  </si>
  <si>
    <t>A</t>
  </si>
  <si>
    <t>1200 A</t>
  </si>
  <si>
    <t>U</t>
  </si>
  <si>
    <t>1200 U</t>
  </si>
  <si>
    <t>1400 U</t>
  </si>
  <si>
    <t>1300 A</t>
  </si>
  <si>
    <t>1100 A</t>
  </si>
  <si>
    <t>1400 A</t>
  </si>
  <si>
    <t>1700 U</t>
  </si>
  <si>
    <t>W</t>
  </si>
  <si>
    <t>1200 W</t>
  </si>
  <si>
    <t>1700 A</t>
  </si>
  <si>
    <t>3100 U</t>
  </si>
  <si>
    <t>3100 A</t>
  </si>
  <si>
    <t>1100 W</t>
  </si>
  <si>
    <t>4200 A</t>
  </si>
  <si>
    <t>8140 A</t>
  </si>
  <si>
    <t>B/D</t>
  </si>
  <si>
    <t>8140 B/D</t>
  </si>
  <si>
    <t>1100 B/D</t>
  </si>
  <si>
    <t>3200 A</t>
  </si>
  <si>
    <t>C</t>
  </si>
  <si>
    <t>8140 C</t>
  </si>
  <si>
    <t>3200 C</t>
  </si>
  <si>
    <t>4200 C</t>
  </si>
  <si>
    <t>D</t>
  </si>
  <si>
    <t>1100 D</t>
  </si>
  <si>
    <t>2430 A</t>
  </si>
  <si>
    <t>2430 B/D</t>
  </si>
  <si>
    <t>Outside model boundary</t>
  </si>
  <si>
    <t>outside model boundary</t>
  </si>
  <si>
    <t>4340 B/D</t>
  </si>
  <si>
    <t>4340 D</t>
  </si>
  <si>
    <t>6300 B/D</t>
  </si>
  <si>
    <t>6300 A</t>
  </si>
  <si>
    <t>6300 D</t>
  </si>
  <si>
    <t>6430 B/D</t>
  </si>
  <si>
    <t>6430 D</t>
  </si>
  <si>
    <t>6430 A</t>
  </si>
  <si>
    <t>5300 B/D</t>
  </si>
  <si>
    <t>5300 A</t>
  </si>
  <si>
    <t>3100 B/D</t>
  </si>
  <si>
    <t>3200 B/D</t>
  </si>
  <si>
    <t>3200 D</t>
  </si>
  <si>
    <t>6460 B/D</t>
  </si>
  <si>
    <t>6460 D</t>
  </si>
  <si>
    <t>6460 A</t>
  </si>
  <si>
    <t>1400 B/D</t>
  </si>
  <si>
    <t>4340 A</t>
  </si>
  <si>
    <t>1300 B/D</t>
  </si>
  <si>
    <t>TN EMC</t>
  </si>
  <si>
    <t>TP EMC</t>
  </si>
  <si>
    <t>Annual Runoff (m3)</t>
  </si>
  <si>
    <t>TN Load (lbs/yr)</t>
  </si>
  <si>
    <t>TP Load (lbs/yr)</t>
  </si>
  <si>
    <t>TP Factor</t>
  </si>
  <si>
    <t>Adjusted TP (lbs/yr)</t>
  </si>
  <si>
    <t>PLSM TP</t>
  </si>
  <si>
    <t>TMDL TP</t>
  </si>
  <si>
    <t>IR1-3</t>
  </si>
  <si>
    <t>IR4</t>
  </si>
  <si>
    <t>IR5</t>
  </si>
  <si>
    <t>IR6-7</t>
  </si>
  <si>
    <t>IR9-11</t>
  </si>
  <si>
    <t>N/A</t>
  </si>
  <si>
    <t>Street Sweeping</t>
  </si>
  <si>
    <t>Month</t>
  </si>
  <si>
    <t>Yards</t>
  </si>
  <si>
    <t>Total</t>
  </si>
  <si>
    <t xml:space="preserve">1 Yard = 2,000lbs </t>
  </si>
  <si>
    <t>Pounds</t>
  </si>
  <si>
    <t>lbs/yr dry</t>
  </si>
  <si>
    <t>72% of material collected in IRL Basin</t>
  </si>
  <si>
    <t>From FSA study for street sweeping residential areas (median values)</t>
  </si>
  <si>
    <t>TP (mg/kg)</t>
  </si>
  <si>
    <t>TN (mg/kg)</t>
  </si>
  <si>
    <t>TN reduction</t>
  </si>
  <si>
    <t>mg/yr</t>
  </si>
  <si>
    <t>lbs/yr</t>
  </si>
  <si>
    <t>TP reduction</t>
  </si>
  <si>
    <t>kg/yr dry</t>
  </si>
  <si>
    <t>1100 U</t>
  </si>
  <si>
    <t>6410 B/D</t>
  </si>
  <si>
    <t>4110 B/D</t>
  </si>
  <si>
    <t>4110 D</t>
  </si>
  <si>
    <t>1400 D</t>
  </si>
  <si>
    <t>1550 B/D</t>
  </si>
  <si>
    <t>1550 D</t>
  </si>
  <si>
    <t>6410 D</t>
  </si>
  <si>
    <t>1300 D</t>
  </si>
  <si>
    <t>5300 D</t>
  </si>
  <si>
    <t>1200 B/D</t>
  </si>
  <si>
    <t>8120 A</t>
  </si>
  <si>
    <t>8120 D</t>
  </si>
  <si>
    <t>8120 U</t>
  </si>
  <si>
    <t>5300 W</t>
  </si>
  <si>
    <t>1750 B/D</t>
  </si>
  <si>
    <t>1750 A</t>
  </si>
  <si>
    <t>3200 U</t>
  </si>
  <si>
    <t>1800 B/D</t>
  </si>
  <si>
    <t>1800 A</t>
  </si>
  <si>
    <t>6460 U</t>
  </si>
  <si>
    <t>1700 B/D</t>
  </si>
  <si>
    <t>1300 W</t>
  </si>
  <si>
    <t>1300 U</t>
  </si>
  <si>
    <t>1550 U</t>
  </si>
  <si>
    <t>1550 A</t>
  </si>
  <si>
    <t>1700 W</t>
  </si>
  <si>
    <t>8140 D</t>
  </si>
  <si>
    <t>8140 W</t>
  </si>
  <si>
    <t>8140 U</t>
  </si>
  <si>
    <t>1700 D</t>
  </si>
  <si>
    <t>8120 B/D</t>
  </si>
  <si>
    <t>1750 U</t>
  </si>
</sst>
</file>

<file path=xl/styles.xml><?xml version="1.0" encoding="utf-8"?>
<styleSheet xmlns="http://schemas.openxmlformats.org/spreadsheetml/2006/main">
  <numFmts count="6">
    <numFmt numFmtId="164" formatCode="0.0%"/>
    <numFmt numFmtId="165" formatCode="0.0"/>
    <numFmt numFmtId="166" formatCode="#,##0.0"/>
    <numFmt numFmtId="167" formatCode="0.00000000000"/>
    <numFmt numFmtId="168" formatCode="0.000000"/>
    <numFmt numFmtId="169" formatCode="0.00000000000000000"/>
  </numFmts>
  <fonts count="10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6" fillId="0" borderId="0" xfId="0" applyFont="1" applyBorder="1"/>
    <xf numFmtId="0" fontId="7" fillId="0" borderId="0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64" fontId="6" fillId="0" borderId="1" xfId="0" applyNumberFormat="1" applyFont="1" applyBorder="1"/>
    <xf numFmtId="164" fontId="0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3" fillId="0" borderId="0" xfId="0" applyFont="1"/>
    <xf numFmtId="0" fontId="2" fillId="0" borderId="0" xfId="0" applyFont="1"/>
    <xf numFmtId="10" fontId="0" fillId="0" borderId="0" xfId="0" applyNumberFormat="1"/>
    <xf numFmtId="164" fontId="0" fillId="0" borderId="0" xfId="0" applyNumberFormat="1"/>
    <xf numFmtId="0" fontId="6" fillId="0" borderId="1" xfId="0" applyFont="1" applyFill="1" applyBorder="1" applyAlignment="1">
      <alignment horizontal="center" wrapText="1"/>
    </xf>
    <xf numFmtId="164" fontId="6" fillId="0" borderId="1" xfId="0" applyNumberFormat="1" applyFont="1" applyFill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166" fontId="5" fillId="0" borderId="0" xfId="0" applyNumberFormat="1" applyFont="1" applyBorder="1"/>
    <xf numFmtId="1" fontId="0" fillId="0" borderId="0" xfId="0" applyNumberFormat="1"/>
    <xf numFmtId="2" fontId="0" fillId="0" borderId="0" xfId="0" applyNumberFormat="1"/>
    <xf numFmtId="165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" fontId="0" fillId="0" borderId="0" xfId="0" applyNumberFormat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0" fillId="0" borderId="1" xfId="0" applyBorder="1"/>
    <xf numFmtId="166" fontId="0" fillId="0" borderId="1" xfId="0" applyNumberFormat="1" applyBorder="1"/>
    <xf numFmtId="3" fontId="0" fillId="0" borderId="1" xfId="0" applyNumberFormat="1" applyBorder="1"/>
    <xf numFmtId="166" fontId="5" fillId="2" borderId="1" xfId="0" applyNumberFormat="1" applyFont="1" applyFill="1" applyBorder="1" applyAlignment="1">
      <alignment horizontal="center" wrapText="1"/>
    </xf>
    <xf numFmtId="166" fontId="7" fillId="0" borderId="1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left"/>
    </xf>
    <xf numFmtId="166" fontId="7" fillId="0" borderId="0" xfId="0" applyNumberFormat="1" applyFont="1" applyFill="1" applyBorder="1" applyAlignment="1">
      <alignment wrapText="1"/>
    </xf>
    <xf numFmtId="166" fontId="6" fillId="0" borderId="0" xfId="0" applyNumberFormat="1" applyFont="1" applyBorder="1"/>
    <xf numFmtId="166" fontId="4" fillId="2" borderId="1" xfId="0" applyNumberFormat="1" applyFont="1" applyFill="1" applyBorder="1" applyAlignment="1">
      <alignment horizontal="center" wrapText="1"/>
    </xf>
    <xf numFmtId="166" fontId="7" fillId="0" borderId="1" xfId="0" applyNumberFormat="1" applyFont="1" applyFill="1" applyBorder="1" applyAlignment="1">
      <alignment horizontal="center" wrapText="1"/>
    </xf>
    <xf numFmtId="166" fontId="7" fillId="0" borderId="1" xfId="0" applyNumberFormat="1" applyFont="1" applyFill="1" applyBorder="1" applyAlignment="1">
      <alignment wrapText="1"/>
    </xf>
    <xf numFmtId="166" fontId="8" fillId="0" borderId="0" xfId="0" applyNumberFormat="1" applyFont="1" applyFill="1" applyBorder="1" applyAlignment="1">
      <alignment wrapText="1"/>
    </xf>
    <xf numFmtId="166" fontId="0" fillId="0" borderId="0" xfId="0" applyNumberFormat="1" applyFont="1" applyAlignment="1">
      <alignment horizontal="right"/>
    </xf>
    <xf numFmtId="166" fontId="7" fillId="0" borderId="1" xfId="0" applyNumberFormat="1" applyFont="1" applyFill="1" applyBorder="1" applyAlignment="1"/>
    <xf numFmtId="166" fontId="7" fillId="0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6" fontId="6" fillId="0" borderId="1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8" fontId="3" fillId="0" borderId="0" xfId="0" applyNumberFormat="1" applyFont="1"/>
    <xf numFmtId="16" fontId="0" fillId="0" borderId="1" xfId="0" applyNumberFormat="1" applyBorder="1"/>
    <xf numFmtId="0" fontId="9" fillId="4" borderId="1" xfId="0" applyFont="1" applyFill="1" applyBorder="1"/>
    <xf numFmtId="3" fontId="0" fillId="0" borderId="0" xfId="0" applyNumberFormat="1"/>
    <xf numFmtId="0" fontId="9" fillId="0" borderId="0" xfId="0" applyFont="1" applyFill="1" applyBorder="1"/>
    <xf numFmtId="0" fontId="0" fillId="0" borderId="0" xfId="0" applyFill="1"/>
    <xf numFmtId="166" fontId="0" fillId="0" borderId="0" xfId="0" applyNumberFormat="1"/>
    <xf numFmtId="0" fontId="6" fillId="0" borderId="1" xfId="0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7"/>
  <sheetViews>
    <sheetView tabSelected="1" zoomScaleNormal="100" zoomScaleSheetLayoutView="75" workbookViewId="0">
      <pane ySplit="1" topLeftCell="A2" activePane="bottomLeft" state="frozen"/>
      <selection pane="bottomLeft" activeCell="D34" sqref="D34"/>
    </sheetView>
  </sheetViews>
  <sheetFormatPr defaultRowHeight="15"/>
  <cols>
    <col min="1" max="1" width="8.5703125" style="4" customWidth="1"/>
    <col min="2" max="2" width="30" style="4" customWidth="1"/>
    <col min="3" max="3" width="25.42578125" style="4" customWidth="1"/>
    <col min="4" max="4" width="9.140625" style="37" customWidth="1"/>
    <col min="5" max="5" width="13.140625" style="37" customWidth="1"/>
    <col min="6" max="6" width="12.7109375" style="4" customWidth="1"/>
    <col min="7" max="7" width="10.5703125" style="4" customWidth="1"/>
    <col min="8" max="8" width="12.5703125" style="37" customWidth="1"/>
    <col min="9" max="9" width="13.140625" style="4" customWidth="1"/>
    <col min="10" max="10" width="11.140625" style="37" customWidth="1"/>
    <col min="11" max="16384" width="9.140625" style="4"/>
  </cols>
  <sheetData>
    <row r="1" spans="1:10" s="2" customFormat="1" ht="30">
      <c r="A1" s="1" t="s">
        <v>1</v>
      </c>
      <c r="B1" s="1" t="s">
        <v>0</v>
      </c>
      <c r="C1" s="1" t="s">
        <v>29</v>
      </c>
      <c r="D1" s="33" t="s">
        <v>2</v>
      </c>
      <c r="E1" s="38" t="s">
        <v>38</v>
      </c>
      <c r="F1" s="6" t="s">
        <v>30</v>
      </c>
      <c r="G1" s="7" t="s">
        <v>31</v>
      </c>
      <c r="H1" s="38" t="s">
        <v>32</v>
      </c>
      <c r="I1" s="6" t="s">
        <v>33</v>
      </c>
      <c r="J1" s="38" t="s">
        <v>34</v>
      </c>
    </row>
    <row r="2" spans="1:10">
      <c r="A2" s="3" t="s">
        <v>4</v>
      </c>
      <c r="B2" s="3" t="s">
        <v>40</v>
      </c>
      <c r="C2" s="3" t="s">
        <v>26</v>
      </c>
      <c r="D2" s="43">
        <f>'Orange Ave BB'!AB8</f>
        <v>10.440100729605021</v>
      </c>
      <c r="E2" s="40">
        <f>'Orange Ave BB'!AD8</f>
        <v>91</v>
      </c>
      <c r="F2" s="8">
        <v>0.1905</v>
      </c>
      <c r="G2" s="45">
        <f>ROUND(E2*F2,0)</f>
        <v>17</v>
      </c>
      <c r="H2" s="46">
        <f>'Orange Ave BB'!AG8</f>
        <v>15.099999999999998</v>
      </c>
      <c r="I2" s="8">
        <v>0.155</v>
      </c>
      <c r="J2" s="46">
        <f>ROUND(H2*I2,1)</f>
        <v>2.2999999999999998</v>
      </c>
    </row>
    <row r="3" spans="1:10">
      <c r="A3" s="3" t="s">
        <v>5</v>
      </c>
      <c r="B3" s="3" t="s">
        <v>41</v>
      </c>
      <c r="C3" s="3" t="s">
        <v>26</v>
      </c>
      <c r="D3" s="43">
        <f>'Barton Ave BB'!AB6</f>
        <v>14.610748208913389</v>
      </c>
      <c r="E3" s="40">
        <f>'Barton Ave BB'!AD6</f>
        <v>105</v>
      </c>
      <c r="F3" s="8">
        <v>0.1905</v>
      </c>
      <c r="G3" s="45">
        <f t="shared" ref="G3:G21" si="0">ROUND(E3*F3,0)</f>
        <v>20</v>
      </c>
      <c r="H3" s="46">
        <f>'Barton Ave BB'!AG6</f>
        <v>18.899999999999999</v>
      </c>
      <c r="I3" s="8">
        <v>0.155</v>
      </c>
      <c r="J3" s="46">
        <f t="shared" ref="J3:J22" si="1">ROUND(H3*I3,1)</f>
        <v>2.9</v>
      </c>
    </row>
    <row r="4" spans="1:10">
      <c r="A4" s="3" t="s">
        <v>6</v>
      </c>
      <c r="B4" s="3" t="s">
        <v>39</v>
      </c>
      <c r="C4" s="3" t="s">
        <v>26</v>
      </c>
      <c r="D4" s="43">
        <f>'Hardee Circle BB'!AB5</f>
        <v>14.578020019086091</v>
      </c>
      <c r="E4" s="40">
        <f>'Hardee Circle BB'!AD5</f>
        <v>89</v>
      </c>
      <c r="F4" s="8">
        <v>0.1905</v>
      </c>
      <c r="G4" s="45">
        <f t="shared" si="0"/>
        <v>17</v>
      </c>
      <c r="H4" s="46">
        <f>'Hardee Circle BB'!AG5</f>
        <v>12.8</v>
      </c>
      <c r="I4" s="8">
        <v>0.155</v>
      </c>
      <c r="J4" s="46">
        <f t="shared" si="1"/>
        <v>2</v>
      </c>
    </row>
    <row r="5" spans="1:10">
      <c r="A5" s="3" t="s">
        <v>7</v>
      </c>
      <c r="B5" s="3" t="s">
        <v>42</v>
      </c>
      <c r="C5" s="3" t="s">
        <v>26</v>
      </c>
      <c r="D5" s="43">
        <f>'Rockledge Ave BB'!AB13</f>
        <v>29.848722838108777</v>
      </c>
      <c r="E5" s="40">
        <f>'Rockledge Ave BB'!AD13</f>
        <v>341</v>
      </c>
      <c r="F5" s="8">
        <v>0.1905</v>
      </c>
      <c r="G5" s="45">
        <f t="shared" si="0"/>
        <v>65</v>
      </c>
      <c r="H5" s="46">
        <f>'Rockledge Ave BB'!AG13</f>
        <v>86.499999999999986</v>
      </c>
      <c r="I5" s="8">
        <v>0.155</v>
      </c>
      <c r="J5" s="46">
        <f t="shared" si="1"/>
        <v>13.4</v>
      </c>
    </row>
    <row r="6" spans="1:10">
      <c r="A6" s="3" t="s">
        <v>8</v>
      </c>
      <c r="B6" s="3" t="s">
        <v>43</v>
      </c>
      <c r="C6" s="3" t="s">
        <v>26</v>
      </c>
      <c r="D6" s="43">
        <f>'Bougainvillea Dr BB'!AB12</f>
        <v>27.86994110016618</v>
      </c>
      <c r="E6" s="40">
        <f>'Bougainvillea Dr BB'!AD12</f>
        <v>363</v>
      </c>
      <c r="F6" s="8">
        <v>0.1905</v>
      </c>
      <c r="G6" s="45">
        <f t="shared" si="0"/>
        <v>69</v>
      </c>
      <c r="H6" s="46">
        <f>'Bougainvillea Dr BB'!AG12</f>
        <v>76.8</v>
      </c>
      <c r="I6" s="8">
        <v>0.155</v>
      </c>
      <c r="J6" s="46">
        <f t="shared" si="1"/>
        <v>11.9</v>
      </c>
    </row>
    <row r="7" spans="1:10">
      <c r="A7" s="3" t="s">
        <v>9</v>
      </c>
      <c r="B7" s="3" t="s">
        <v>44</v>
      </c>
      <c r="C7" s="3" t="s">
        <v>26</v>
      </c>
      <c r="D7" s="43">
        <f>'Park Ave BB'!AB12</f>
        <v>9.1051874885856705</v>
      </c>
      <c r="E7" s="40">
        <f>'Park Ave BB'!AD12</f>
        <v>31</v>
      </c>
      <c r="F7" s="8">
        <v>0.1905</v>
      </c>
      <c r="G7" s="45">
        <f t="shared" si="0"/>
        <v>6</v>
      </c>
      <c r="H7" s="46">
        <f>'Park Ave BB'!AG12</f>
        <v>3.9000000000000004</v>
      </c>
      <c r="I7" s="8">
        <v>0.155</v>
      </c>
      <c r="J7" s="46">
        <f t="shared" si="1"/>
        <v>0.6</v>
      </c>
    </row>
    <row r="8" spans="1:10">
      <c r="A8" s="3" t="s">
        <v>10</v>
      </c>
      <c r="B8" s="3" t="s">
        <v>45</v>
      </c>
      <c r="C8" s="3" t="s">
        <v>26</v>
      </c>
      <c r="D8" s="43">
        <f>'Little John BB'!AB10</f>
        <v>7.773728830458789</v>
      </c>
      <c r="E8" s="40">
        <f>'Little John BB'!AD10</f>
        <v>56</v>
      </c>
      <c r="F8" s="8">
        <v>0.1905</v>
      </c>
      <c r="G8" s="45">
        <f t="shared" si="0"/>
        <v>11</v>
      </c>
      <c r="H8" s="46">
        <f>'Little John BB'!AG10</f>
        <v>8.6999999999999993</v>
      </c>
      <c r="I8" s="8">
        <v>0.155</v>
      </c>
      <c r="J8" s="46">
        <f t="shared" si="1"/>
        <v>1.3</v>
      </c>
    </row>
    <row r="9" spans="1:10">
      <c r="A9" s="3" t="s">
        <v>11</v>
      </c>
      <c r="B9" s="3" t="s">
        <v>46</v>
      </c>
      <c r="C9" s="3" t="s">
        <v>26</v>
      </c>
      <c r="D9" s="43">
        <f>'Fernwood BB'!AB7</f>
        <v>13.230303154112905</v>
      </c>
      <c r="E9" s="40">
        <f>'Fernwood BB'!AD7</f>
        <v>75</v>
      </c>
      <c r="F9" s="8">
        <v>0.1905</v>
      </c>
      <c r="G9" s="45">
        <f t="shared" si="0"/>
        <v>14</v>
      </c>
      <c r="H9" s="46">
        <f>'Fernwood BB'!AG7</f>
        <v>10.5</v>
      </c>
      <c r="I9" s="8">
        <v>0.155</v>
      </c>
      <c r="J9" s="46">
        <f t="shared" si="1"/>
        <v>1.6</v>
      </c>
    </row>
    <row r="10" spans="1:10">
      <c r="A10" s="3" t="s">
        <v>12</v>
      </c>
      <c r="B10" s="3" t="s">
        <v>47</v>
      </c>
      <c r="C10" s="3" t="s">
        <v>26</v>
      </c>
      <c r="D10" s="43">
        <f>'Valencia BB'!AB6</f>
        <v>9.5660378326320803</v>
      </c>
      <c r="E10" s="40">
        <f>'Valencia BB'!AD6</f>
        <v>55</v>
      </c>
      <c r="F10" s="8">
        <v>0.1905</v>
      </c>
      <c r="G10" s="45">
        <f t="shared" si="0"/>
        <v>10</v>
      </c>
      <c r="H10" s="46">
        <f>'Valencia BB'!AG6</f>
        <v>7.7</v>
      </c>
      <c r="I10" s="8">
        <v>0.155</v>
      </c>
      <c r="J10" s="46">
        <f t="shared" si="1"/>
        <v>1.2</v>
      </c>
    </row>
    <row r="11" spans="1:10">
      <c r="A11" s="3" t="s">
        <v>13</v>
      </c>
      <c r="B11" s="3" t="s">
        <v>48</v>
      </c>
      <c r="C11" s="3" t="s">
        <v>26</v>
      </c>
      <c r="D11" s="43">
        <f>'Knollwood BB'!AB35</f>
        <v>25.941749359559083</v>
      </c>
      <c r="E11" s="40">
        <f>'Knollwood BB'!AD35</f>
        <v>121</v>
      </c>
      <c r="F11" s="8">
        <v>0.1905</v>
      </c>
      <c r="G11" s="45">
        <f t="shared" si="0"/>
        <v>23</v>
      </c>
      <c r="H11" s="46">
        <f>'Knollwood BB'!AG35</f>
        <v>16.7</v>
      </c>
      <c r="I11" s="8">
        <v>0.155</v>
      </c>
      <c r="J11" s="46">
        <f t="shared" si="1"/>
        <v>2.6</v>
      </c>
    </row>
    <row r="12" spans="1:10">
      <c r="A12" s="3" t="s">
        <v>14</v>
      </c>
      <c r="B12" s="3" t="s">
        <v>49</v>
      </c>
      <c r="C12" s="3" t="s">
        <v>26</v>
      </c>
      <c r="D12" s="43">
        <f>'Sutton BB'!AB4</f>
        <v>5.1150043059186725</v>
      </c>
      <c r="E12" s="40">
        <f>'Sutton BB'!AD4</f>
        <v>29</v>
      </c>
      <c r="F12" s="8">
        <v>0.1905</v>
      </c>
      <c r="G12" s="45">
        <f t="shared" si="0"/>
        <v>6</v>
      </c>
      <c r="H12" s="46">
        <f>'Sutton BB'!AG4</f>
        <v>4.0999999999999996</v>
      </c>
      <c r="I12" s="8">
        <v>0.155</v>
      </c>
      <c r="J12" s="46">
        <f t="shared" si="1"/>
        <v>0.6</v>
      </c>
    </row>
    <row r="13" spans="1:10">
      <c r="A13" s="3" t="s">
        <v>15</v>
      </c>
      <c r="B13" s="3" t="s">
        <v>50</v>
      </c>
      <c r="C13" s="3" t="s">
        <v>26</v>
      </c>
      <c r="D13" s="43">
        <f>'River Groves BB'!AB20</f>
        <v>8.888577482092348</v>
      </c>
      <c r="E13" s="40">
        <f>'River Groves BB'!AD20</f>
        <v>28</v>
      </c>
      <c r="F13" s="8">
        <v>0.1905</v>
      </c>
      <c r="G13" s="45">
        <f t="shared" si="0"/>
        <v>5</v>
      </c>
      <c r="H13" s="46">
        <f>'River Groves BB'!AG20</f>
        <v>3.0000000000000004</v>
      </c>
      <c r="I13" s="8">
        <v>0.155</v>
      </c>
      <c r="J13" s="46">
        <f t="shared" si="1"/>
        <v>0.5</v>
      </c>
    </row>
    <row r="14" spans="1:10">
      <c r="A14" s="3" t="s">
        <v>16</v>
      </c>
      <c r="B14" s="3" t="s">
        <v>51</v>
      </c>
      <c r="C14" s="3" t="s">
        <v>26</v>
      </c>
      <c r="D14" s="43">
        <f>'Summer PL BB'!AB8</f>
        <v>10.570173541258898</v>
      </c>
      <c r="E14" s="40">
        <f>'Summer PL BB'!AD8</f>
        <v>37</v>
      </c>
      <c r="F14" s="8">
        <v>0.1905</v>
      </c>
      <c r="G14" s="45">
        <f t="shared" si="0"/>
        <v>7</v>
      </c>
      <c r="H14" s="46">
        <f>'Summer PL BB'!AG8</f>
        <v>4.7</v>
      </c>
      <c r="I14" s="8">
        <v>0.155</v>
      </c>
      <c r="J14" s="46">
        <f t="shared" si="1"/>
        <v>0.7</v>
      </c>
    </row>
    <row r="15" spans="1:10">
      <c r="A15" s="3" t="s">
        <v>17</v>
      </c>
      <c r="B15" s="17" t="s">
        <v>52</v>
      </c>
      <c r="C15" s="17" t="s">
        <v>27</v>
      </c>
      <c r="D15" s="43">
        <f>'Sweet St Swale'!AB4</f>
        <v>6.3159272940214191</v>
      </c>
      <c r="E15" s="40">
        <f>'Sweet St Swale'!AD4</f>
        <v>35</v>
      </c>
      <c r="F15" s="18">
        <f>'Retention BMP Calcs'!B3</f>
        <v>0.87</v>
      </c>
      <c r="G15" s="45">
        <f t="shared" si="0"/>
        <v>30</v>
      </c>
      <c r="H15" s="47">
        <f>'Sweet St Swale'!AG4</f>
        <v>4.9000000000000004</v>
      </c>
      <c r="I15" s="18">
        <f>'Retention BMP Calcs'!B3</f>
        <v>0.87</v>
      </c>
      <c r="J15" s="46">
        <f t="shared" si="1"/>
        <v>4.3</v>
      </c>
    </row>
    <row r="16" spans="1:10">
      <c r="A16" s="3" t="s">
        <v>18</v>
      </c>
      <c r="B16" s="3" t="s">
        <v>53</v>
      </c>
      <c r="C16" s="3" t="s">
        <v>28</v>
      </c>
      <c r="D16" s="35" t="s">
        <v>142</v>
      </c>
      <c r="E16" s="39"/>
      <c r="F16" s="8">
        <f>'Wet Pond Calcs'!B3</f>
        <v>0.39100000000000001</v>
      </c>
      <c r="G16" s="45">
        <f t="shared" si="0"/>
        <v>0</v>
      </c>
      <c r="H16" s="46" t="s">
        <v>176</v>
      </c>
      <c r="I16" s="8">
        <f>'Wet Pond Calcs'!B4</f>
        <v>0.68500000000000005</v>
      </c>
      <c r="J16" s="46">
        <v>0</v>
      </c>
    </row>
    <row r="17" spans="1:11" ht="30">
      <c r="A17" s="3" t="s">
        <v>19</v>
      </c>
      <c r="B17" s="3" t="s">
        <v>54</v>
      </c>
      <c r="C17" s="3" t="s">
        <v>28</v>
      </c>
      <c r="D17" s="34">
        <f>'Community Park'!AB22</f>
        <v>37.434868668631999</v>
      </c>
      <c r="E17" s="40">
        <f>'Community Park'!AD22</f>
        <v>194</v>
      </c>
      <c r="F17" s="18">
        <f>'Wet Pond Calcs'!F10</f>
        <v>4.0999999999999925E-2</v>
      </c>
      <c r="G17" s="57">
        <f t="shared" si="0"/>
        <v>8</v>
      </c>
      <c r="H17" s="47">
        <f>'Community Park'!AG22</f>
        <v>20.6</v>
      </c>
      <c r="I17" s="18">
        <f>'Wet Pond Calcs'!F11</f>
        <v>6.3000000000000167E-2</v>
      </c>
      <c r="J17" s="47">
        <f t="shared" si="1"/>
        <v>1.3</v>
      </c>
    </row>
    <row r="18" spans="1:11">
      <c r="A18" s="3" t="s">
        <v>20</v>
      </c>
      <c r="B18" s="3" t="s">
        <v>55</v>
      </c>
      <c r="C18" s="3" t="s">
        <v>28</v>
      </c>
      <c r="D18" s="34">
        <f>'Pineland Park'!AB11</f>
        <v>24.147065508824248</v>
      </c>
      <c r="E18" s="44">
        <f>'Pineland Park'!AD11</f>
        <v>314</v>
      </c>
      <c r="F18" s="18">
        <f>'Wet Pond Calcs'!F17</f>
        <v>1.0000000000000009E-3</v>
      </c>
      <c r="G18" s="57">
        <f t="shared" si="0"/>
        <v>0</v>
      </c>
      <c r="H18" s="47">
        <f>'Pineland Park'!AG11</f>
        <v>80.09999999999998</v>
      </c>
      <c r="I18" s="18">
        <f>'Wet Pond Calcs'!F18</f>
        <v>1.0000000000000009E-3</v>
      </c>
      <c r="J18" s="47">
        <f t="shared" si="1"/>
        <v>0.1</v>
      </c>
    </row>
    <row r="19" spans="1:11" ht="30">
      <c r="A19" s="3" t="s">
        <v>21</v>
      </c>
      <c r="B19" s="3" t="s">
        <v>56</v>
      </c>
      <c r="C19" s="3" t="s">
        <v>28</v>
      </c>
      <c r="D19" s="34">
        <f>'Barton Park'!AB223</f>
        <v>736.56336711504139</v>
      </c>
      <c r="E19" s="44">
        <f>'Barton Park'!AD223</f>
        <v>5879</v>
      </c>
      <c r="F19" s="18">
        <f>'Wet Pond Calcs'!B22</f>
        <v>0.42399999999999999</v>
      </c>
      <c r="G19" s="58">
        <f t="shared" si="0"/>
        <v>2493</v>
      </c>
      <c r="H19" s="47">
        <f>'Barton Park'!AG223</f>
        <v>1447.9999999999995</v>
      </c>
      <c r="I19" s="18">
        <f>'Wet Pond Calcs'!B23</f>
        <v>0.78500000000000003</v>
      </c>
      <c r="J19" s="46">
        <f t="shared" si="1"/>
        <v>1136.7</v>
      </c>
    </row>
    <row r="20" spans="1:11">
      <c r="A20" s="3" t="s">
        <v>22</v>
      </c>
      <c r="B20" s="3" t="s">
        <v>57</v>
      </c>
      <c r="C20" s="3" t="s">
        <v>28</v>
      </c>
      <c r="D20" s="34">
        <f>'Florida Ave'!AB22</f>
        <v>28.003552211187859</v>
      </c>
      <c r="E20" s="44">
        <f>'Florida Ave'!AD22</f>
        <v>643</v>
      </c>
      <c r="F20" s="18">
        <f>'Wet Pond Calcs'!B27</f>
        <v>0.13699999999999998</v>
      </c>
      <c r="G20" s="57">
        <f t="shared" si="0"/>
        <v>88</v>
      </c>
      <c r="H20" s="47">
        <f>'Florida Ave'!AG22</f>
        <v>132.39999999999998</v>
      </c>
      <c r="I20" s="18">
        <f>'Wet Pond Calcs'!B28</f>
        <v>0.48899999999999999</v>
      </c>
      <c r="J20" s="47">
        <f t="shared" si="1"/>
        <v>64.7</v>
      </c>
    </row>
    <row r="21" spans="1:11">
      <c r="A21" s="3" t="s">
        <v>23</v>
      </c>
      <c r="B21" s="3" t="s">
        <v>58</v>
      </c>
      <c r="C21" s="3" t="s">
        <v>28</v>
      </c>
      <c r="D21" s="43">
        <f>'Police Dept'!AB6</f>
        <v>5.6237507932037145</v>
      </c>
      <c r="E21" s="40">
        <f>'Police Dept'!AD6</f>
        <v>27</v>
      </c>
      <c r="F21" s="8">
        <f>'Wet Pond Calcs'!F33</f>
        <v>3.5999999999999921E-2</v>
      </c>
      <c r="G21" s="45">
        <f t="shared" si="0"/>
        <v>1</v>
      </c>
      <c r="H21" s="46">
        <f>'Police Dept'!AG6</f>
        <v>1.8</v>
      </c>
      <c r="I21" s="8">
        <f>'Wet Pond Calcs'!F34</f>
        <v>5.3000000000000158E-2</v>
      </c>
      <c r="J21" s="46">
        <f t="shared" si="1"/>
        <v>0.1</v>
      </c>
    </row>
    <row r="22" spans="1:11">
      <c r="A22" s="3" t="s">
        <v>24</v>
      </c>
      <c r="B22" s="3" t="s">
        <v>3</v>
      </c>
      <c r="C22" s="3" t="s">
        <v>28</v>
      </c>
      <c r="D22" s="43">
        <f>'Huntingon Lakes'!AB12</f>
        <v>37.224927502658424</v>
      </c>
      <c r="E22" s="40">
        <f>'Huntingon Lakes'!AD12</f>
        <v>13</v>
      </c>
      <c r="F22" s="8">
        <f>'Wet Pond Calcs'!F40</f>
        <v>5.8999999999999997E-2</v>
      </c>
      <c r="G22" s="45">
        <f>ROUND(E22*F22,0)</f>
        <v>1</v>
      </c>
      <c r="H22" s="46">
        <f>'Huntingon Lakes'!AG12</f>
        <v>2.4000000000000004</v>
      </c>
      <c r="I22" s="8">
        <f>'Wet Pond Calcs'!F41</f>
        <v>0.12300000000000011</v>
      </c>
      <c r="J22" s="46">
        <f t="shared" si="1"/>
        <v>0.3</v>
      </c>
    </row>
    <row r="23" spans="1:11">
      <c r="A23" s="3" t="s">
        <v>25</v>
      </c>
      <c r="B23" s="3" t="s">
        <v>177</v>
      </c>
      <c r="C23" s="3" t="s">
        <v>177</v>
      </c>
      <c r="D23" s="34" t="s">
        <v>176</v>
      </c>
      <c r="E23" s="34" t="s">
        <v>176</v>
      </c>
      <c r="F23" s="34" t="s">
        <v>176</v>
      </c>
      <c r="G23" s="57">
        <f>ROUND('Street Sweeping'!A27,0)</f>
        <v>750</v>
      </c>
      <c r="H23" s="34" t="s">
        <v>176</v>
      </c>
      <c r="I23" s="34" t="s">
        <v>176</v>
      </c>
      <c r="J23" s="47">
        <f>ROUND('Street Sweeping'!A31,1)</f>
        <v>337.9</v>
      </c>
    </row>
    <row r="24" spans="1:11">
      <c r="B24" s="5"/>
      <c r="C24" s="5"/>
      <c r="D24" s="36"/>
      <c r="E24" s="36"/>
    </row>
    <row r="25" spans="1:11">
      <c r="B25" s="5"/>
      <c r="C25" s="5"/>
      <c r="D25" s="36"/>
      <c r="E25" s="36"/>
      <c r="F25" s="9"/>
      <c r="G25" s="10" t="s">
        <v>35</v>
      </c>
      <c r="H25" s="42"/>
      <c r="I25" s="9"/>
      <c r="J25" s="49" t="s">
        <v>36</v>
      </c>
    </row>
    <row r="26" spans="1:11">
      <c r="B26" s="5"/>
      <c r="C26" s="5"/>
      <c r="D26" s="36"/>
      <c r="E26" s="36"/>
      <c r="F26" s="11" t="s">
        <v>37</v>
      </c>
      <c r="G26" s="12">
        <f>SUM(G2:G23)</f>
        <v>3641</v>
      </c>
      <c r="H26" s="42"/>
      <c r="I26" s="9"/>
      <c r="J26" s="48">
        <f>SUM(J2:J23)</f>
        <v>1587</v>
      </c>
    </row>
    <row r="27" spans="1:11">
      <c r="B27" s="5"/>
      <c r="C27" s="5"/>
      <c r="D27" s="36"/>
      <c r="E27" s="41"/>
      <c r="F27" s="19" t="s">
        <v>79</v>
      </c>
      <c r="G27" s="21">
        <v>2096.4</v>
      </c>
      <c r="H27" s="21"/>
      <c r="I27" s="20"/>
      <c r="J27" s="21">
        <v>593.70000000000005</v>
      </c>
      <c r="K27" s="20"/>
    </row>
    <row r="28" spans="1:11">
      <c r="B28" s="5"/>
      <c r="C28" s="5"/>
      <c r="D28" s="36"/>
      <c r="E28" s="41"/>
      <c r="F28" s="19" t="s">
        <v>80</v>
      </c>
      <c r="G28" s="21">
        <f>G27-G26</f>
        <v>-1544.6</v>
      </c>
      <c r="H28" s="21"/>
      <c r="I28" s="20"/>
      <c r="J28" s="21">
        <f>J27-J26</f>
        <v>-993.3</v>
      </c>
      <c r="K28" s="20"/>
    </row>
    <row r="29" spans="1:11">
      <c r="B29" s="5"/>
      <c r="C29" s="5"/>
      <c r="D29" s="36"/>
      <c r="E29" s="36"/>
    </row>
    <row r="30" spans="1:11">
      <c r="B30" s="5"/>
      <c r="C30" s="5"/>
      <c r="D30" s="36"/>
      <c r="E30" s="36"/>
    </row>
    <row r="31" spans="1:11">
      <c r="A31" s="5"/>
      <c r="B31" s="5"/>
      <c r="C31" s="5"/>
      <c r="D31" s="36"/>
      <c r="E31" s="36"/>
    </row>
    <row r="32" spans="1:11">
      <c r="A32" s="5"/>
      <c r="B32" s="5"/>
      <c r="C32" s="5"/>
      <c r="D32" s="36"/>
      <c r="E32" s="36"/>
    </row>
    <row r="33" spans="1:5">
      <c r="A33" s="5"/>
      <c r="B33" s="5"/>
      <c r="C33" s="5"/>
      <c r="D33" s="36"/>
      <c r="E33" s="36"/>
    </row>
    <row r="34" spans="1:5">
      <c r="A34" s="5"/>
      <c r="B34" s="5"/>
      <c r="C34" s="5"/>
      <c r="D34" s="36"/>
      <c r="E34" s="36"/>
    </row>
    <row r="35" spans="1:5">
      <c r="A35" s="5"/>
      <c r="B35" s="5"/>
      <c r="C35" s="5"/>
      <c r="D35" s="36"/>
      <c r="E35" s="36"/>
    </row>
    <row r="36" spans="1:5">
      <c r="A36" s="5"/>
      <c r="B36" s="5"/>
      <c r="C36" s="5"/>
      <c r="D36" s="36"/>
      <c r="E36" s="36"/>
    </row>
    <row r="37" spans="1:5">
      <c r="A37" s="5"/>
      <c r="B37" s="5"/>
      <c r="C37" s="5"/>
      <c r="D37" s="36"/>
      <c r="E37" s="36"/>
    </row>
    <row r="38" spans="1:5">
      <c r="A38" s="5"/>
      <c r="B38" s="5"/>
      <c r="C38" s="5"/>
      <c r="D38" s="36"/>
      <c r="E38" s="36"/>
    </row>
    <row r="39" spans="1:5">
      <c r="A39" s="5"/>
      <c r="B39" s="5"/>
      <c r="C39" s="5"/>
      <c r="D39" s="36"/>
      <c r="E39" s="36"/>
    </row>
    <row r="40" spans="1:5">
      <c r="A40" s="5"/>
      <c r="B40" s="5"/>
      <c r="C40" s="5"/>
      <c r="D40" s="36"/>
      <c r="E40" s="36"/>
    </row>
    <row r="41" spans="1:5">
      <c r="A41" s="5"/>
      <c r="B41" s="5"/>
      <c r="C41" s="5"/>
      <c r="D41" s="36"/>
      <c r="E41" s="36"/>
    </row>
    <row r="42" spans="1:5">
      <c r="A42" s="5"/>
      <c r="B42" s="5"/>
      <c r="C42" s="5"/>
      <c r="D42" s="36"/>
      <c r="E42" s="36"/>
    </row>
    <row r="43" spans="1:5">
      <c r="A43" s="5"/>
      <c r="B43" s="5"/>
      <c r="C43" s="5"/>
      <c r="D43" s="36"/>
      <c r="E43" s="36"/>
    </row>
    <row r="44" spans="1:5">
      <c r="A44" s="5"/>
      <c r="B44" s="5"/>
      <c r="C44" s="5"/>
      <c r="D44" s="36"/>
      <c r="E44" s="36"/>
    </row>
    <row r="45" spans="1:5">
      <c r="A45" s="5"/>
      <c r="B45" s="5"/>
      <c r="C45" s="5"/>
      <c r="D45" s="36"/>
      <c r="E45" s="36"/>
    </row>
    <row r="46" spans="1:5">
      <c r="A46" s="5"/>
      <c r="B46" s="5"/>
      <c r="C46" s="5"/>
      <c r="D46" s="36"/>
      <c r="E46" s="36"/>
    </row>
    <row r="47" spans="1:5">
      <c r="A47" s="5"/>
      <c r="B47" s="5"/>
      <c r="C47" s="5"/>
      <c r="D47" s="36"/>
      <c r="E47" s="36"/>
    </row>
    <row r="48" spans="1:5">
      <c r="A48" s="5"/>
      <c r="B48" s="5"/>
      <c r="C48" s="5"/>
      <c r="D48" s="36"/>
      <c r="E48" s="36"/>
    </row>
    <row r="49" spans="1:5">
      <c r="A49" s="5"/>
      <c r="B49" s="5"/>
      <c r="C49" s="5"/>
      <c r="D49" s="36"/>
      <c r="E49" s="36"/>
    </row>
    <row r="50" spans="1:5">
      <c r="A50" s="5"/>
      <c r="B50" s="5"/>
      <c r="C50" s="5"/>
      <c r="D50" s="36"/>
      <c r="E50" s="36"/>
    </row>
    <row r="51" spans="1:5">
      <c r="A51" s="5"/>
      <c r="B51" s="5"/>
      <c r="C51" s="5"/>
      <c r="D51" s="36"/>
      <c r="E51" s="36"/>
    </row>
    <row r="52" spans="1:5">
      <c r="A52" s="5"/>
      <c r="B52" s="5"/>
      <c r="C52" s="5"/>
      <c r="D52" s="36"/>
      <c r="E52" s="36"/>
    </row>
    <row r="53" spans="1:5">
      <c r="A53" s="5"/>
      <c r="B53" s="5"/>
      <c r="C53" s="5"/>
      <c r="D53" s="36"/>
      <c r="E53" s="36"/>
    </row>
    <row r="54" spans="1:5">
      <c r="A54" s="5"/>
      <c r="B54" s="5"/>
      <c r="C54" s="5"/>
      <c r="D54" s="36"/>
      <c r="E54" s="36"/>
    </row>
    <row r="55" spans="1:5">
      <c r="A55" s="5"/>
      <c r="B55" s="5"/>
      <c r="C55" s="5"/>
      <c r="D55" s="36"/>
      <c r="E55" s="36"/>
    </row>
    <row r="56" spans="1:5">
      <c r="A56" s="5"/>
      <c r="B56" s="5"/>
      <c r="C56" s="5"/>
      <c r="D56" s="36"/>
      <c r="E56" s="36"/>
    </row>
    <row r="57" spans="1:5">
      <c r="A57" s="5"/>
      <c r="B57" s="5"/>
      <c r="C57" s="5"/>
      <c r="D57" s="36"/>
      <c r="E57" s="36"/>
    </row>
    <row r="58" spans="1:5">
      <c r="A58" s="5"/>
      <c r="B58" s="5"/>
      <c r="C58" s="5"/>
      <c r="D58" s="36"/>
      <c r="E58" s="36"/>
    </row>
    <row r="59" spans="1:5">
      <c r="A59" s="5"/>
      <c r="B59" s="5"/>
      <c r="C59" s="5"/>
      <c r="D59" s="36"/>
      <c r="E59" s="36"/>
    </row>
    <row r="60" spans="1:5">
      <c r="A60" s="5"/>
      <c r="B60" s="5"/>
      <c r="C60" s="5"/>
      <c r="D60" s="36"/>
      <c r="E60" s="36"/>
    </row>
    <row r="61" spans="1:5">
      <c r="A61" s="5"/>
      <c r="B61" s="5"/>
      <c r="C61" s="5"/>
      <c r="D61" s="36"/>
      <c r="E61" s="36"/>
    </row>
    <row r="62" spans="1:5">
      <c r="A62" s="5"/>
      <c r="B62" s="5"/>
      <c r="C62" s="5"/>
      <c r="D62" s="36"/>
      <c r="E62" s="36"/>
    </row>
    <row r="63" spans="1:5">
      <c r="A63" s="5"/>
      <c r="B63" s="5"/>
      <c r="C63" s="5"/>
      <c r="D63" s="36"/>
      <c r="E63" s="36"/>
    </row>
    <row r="64" spans="1:5">
      <c r="A64" s="5"/>
      <c r="B64" s="5"/>
      <c r="C64" s="5"/>
      <c r="D64" s="36"/>
      <c r="E64" s="36"/>
    </row>
    <row r="65" spans="1:5">
      <c r="A65" s="5"/>
      <c r="B65" s="5"/>
      <c r="C65" s="5"/>
      <c r="D65" s="36"/>
      <c r="E65" s="36"/>
    </row>
    <row r="66" spans="1:5">
      <c r="A66" s="5"/>
      <c r="B66" s="5"/>
      <c r="C66" s="5"/>
      <c r="D66" s="36"/>
      <c r="E66" s="36"/>
    </row>
    <row r="67" spans="1:5">
      <c r="A67" s="5"/>
      <c r="B67" s="5"/>
      <c r="C67" s="5"/>
      <c r="D67" s="36"/>
      <c r="E67" s="36"/>
    </row>
    <row r="68" spans="1:5">
      <c r="A68" s="5"/>
      <c r="B68" s="5"/>
      <c r="C68" s="5"/>
      <c r="D68" s="36"/>
      <c r="E68" s="36"/>
    </row>
    <row r="69" spans="1:5">
      <c r="A69" s="5"/>
      <c r="B69" s="5"/>
      <c r="C69" s="5"/>
      <c r="D69" s="36"/>
      <c r="E69" s="36"/>
    </row>
    <row r="70" spans="1:5">
      <c r="A70" s="5"/>
      <c r="B70" s="5"/>
      <c r="C70" s="5"/>
      <c r="D70" s="36"/>
      <c r="E70" s="36"/>
    </row>
    <row r="71" spans="1:5">
      <c r="A71" s="5"/>
      <c r="B71" s="5"/>
      <c r="C71" s="5"/>
      <c r="D71" s="36"/>
      <c r="E71" s="36"/>
    </row>
    <row r="72" spans="1:5">
      <c r="A72" s="5"/>
      <c r="B72" s="5"/>
      <c r="C72" s="5"/>
      <c r="D72" s="36"/>
      <c r="E72" s="36"/>
    </row>
    <row r="73" spans="1:5">
      <c r="A73" s="5"/>
      <c r="B73" s="5"/>
      <c r="C73" s="5"/>
      <c r="D73" s="36"/>
      <c r="E73" s="36"/>
    </row>
    <row r="74" spans="1:5">
      <c r="A74" s="5"/>
      <c r="B74" s="5"/>
      <c r="C74" s="5"/>
      <c r="D74" s="36"/>
      <c r="E74" s="36"/>
    </row>
    <row r="75" spans="1:5">
      <c r="A75" s="5"/>
      <c r="B75" s="5"/>
      <c r="C75" s="5"/>
      <c r="D75" s="36"/>
      <c r="E75" s="36"/>
    </row>
    <row r="76" spans="1:5">
      <c r="A76" s="5"/>
      <c r="B76" s="5"/>
      <c r="C76" s="5"/>
      <c r="D76" s="36"/>
      <c r="E76" s="36"/>
    </row>
    <row r="77" spans="1:5">
      <c r="A77" s="5"/>
      <c r="B77" s="5"/>
      <c r="C77" s="5"/>
      <c r="D77" s="36"/>
      <c r="E77" s="36"/>
    </row>
    <row r="78" spans="1:5">
      <c r="A78" s="5"/>
      <c r="B78" s="5"/>
      <c r="C78" s="5"/>
      <c r="D78" s="36"/>
      <c r="E78" s="36"/>
    </row>
    <row r="79" spans="1:5">
      <c r="A79" s="5"/>
      <c r="B79" s="5"/>
      <c r="C79" s="5"/>
      <c r="D79" s="36"/>
      <c r="E79" s="36"/>
    </row>
    <row r="80" spans="1:5">
      <c r="A80" s="5"/>
      <c r="B80" s="5"/>
      <c r="C80" s="5"/>
      <c r="D80" s="36"/>
      <c r="E80" s="36"/>
    </row>
    <row r="81" spans="1:5">
      <c r="A81" s="5"/>
      <c r="B81" s="5"/>
      <c r="C81" s="5"/>
      <c r="D81" s="36"/>
      <c r="E81" s="36"/>
    </row>
    <row r="82" spans="1:5">
      <c r="A82" s="5"/>
      <c r="B82" s="5"/>
      <c r="C82" s="5"/>
      <c r="D82" s="36"/>
      <c r="E82" s="36"/>
    </row>
    <row r="83" spans="1:5">
      <c r="A83" s="5"/>
      <c r="B83" s="5"/>
      <c r="C83" s="5"/>
      <c r="D83" s="36"/>
      <c r="E83" s="36"/>
    </row>
    <row r="84" spans="1:5">
      <c r="A84" s="5"/>
      <c r="B84" s="5"/>
      <c r="C84" s="5"/>
      <c r="D84" s="36"/>
      <c r="E84" s="36"/>
    </row>
    <row r="85" spans="1:5">
      <c r="A85" s="5"/>
      <c r="B85" s="5"/>
      <c r="C85" s="5"/>
      <c r="D85" s="36"/>
      <c r="E85" s="36"/>
    </row>
    <row r="86" spans="1:5">
      <c r="A86" s="5"/>
      <c r="B86" s="5"/>
      <c r="C86" s="5"/>
      <c r="D86" s="36"/>
      <c r="E86" s="36"/>
    </row>
    <row r="87" spans="1:5">
      <c r="A87" s="5"/>
    </row>
  </sheetData>
  <phoneticPr fontId="1" type="noConversion"/>
  <pageMargins left="0.5" right="0.25" top="1" bottom="0.75" header="0.5" footer="0.5"/>
  <pageSetup scale="91" fitToWidth="11" fitToHeight="8" orientation="landscape" blackAndWhite="1" r:id="rId1"/>
  <headerFooter alignWithMargins="0">
    <oddHeader>&amp;C&amp;"Arial,Bold"North IRL Project Zone B
Rockledge Projects</oddHeader>
    <oddFooter>&amp;CPage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AG10"/>
  <sheetViews>
    <sheetView topLeftCell="J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6.7109375" style="25" bestFit="1" customWidth="1"/>
    <col min="12" max="12" width="18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19.85546875" style="27" bestFit="1" customWidth="1"/>
    <col min="29" max="29" width="14.140625" customWidth="1"/>
    <col min="33" max="33" width="12.710937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50" t="s">
        <v>162</v>
      </c>
      <c r="Z1" s="50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29</v>
      </c>
      <c r="H2" s="22" t="s">
        <v>110</v>
      </c>
      <c r="I2" s="22" t="s">
        <v>111</v>
      </c>
      <c r="J2" s="22">
        <v>86686</v>
      </c>
      <c r="K2" s="25">
        <v>7631.2604058899997</v>
      </c>
      <c r="L2" s="25">
        <v>714933.55359499995</v>
      </c>
      <c r="M2" s="23">
        <v>193.31</v>
      </c>
      <c r="N2" s="23">
        <v>27.39</v>
      </c>
      <c r="O2" s="22">
        <v>51779</v>
      </c>
      <c r="P2" s="22">
        <v>50598</v>
      </c>
      <c r="Q2" s="26">
        <v>51779</v>
      </c>
      <c r="R2" s="26">
        <v>1200</v>
      </c>
      <c r="S2" s="22" t="s">
        <v>112</v>
      </c>
      <c r="T2" s="22" t="s">
        <v>113</v>
      </c>
      <c r="U2" s="26">
        <v>48.29</v>
      </c>
      <c r="V2" s="26">
        <v>1</v>
      </c>
      <c r="W2" s="26">
        <v>2.39</v>
      </c>
      <c r="X2" s="26">
        <v>0.316</v>
      </c>
      <c r="Y2" s="26">
        <f>W2</f>
        <v>2.39</v>
      </c>
      <c r="Z2" s="26">
        <f>X2</f>
        <v>0.316</v>
      </c>
      <c r="AA2" s="26">
        <v>0.22</v>
      </c>
      <c r="AB2" s="27">
        <v>6.9426623403321504</v>
      </c>
      <c r="AC2">
        <f>ROUND(AB2*AA2*U2*102.79,0)</f>
        <v>7582</v>
      </c>
      <c r="AD2">
        <f>ROUND(Y2*AC2*0.002205,0)</f>
        <v>40</v>
      </c>
      <c r="AE2">
        <f>ROUND(Z2*AC2*0.002205,1)</f>
        <v>5.3</v>
      </c>
      <c r="AF2">
        <f>'TP Factors'!$D$6</f>
        <v>1.0585839223673177</v>
      </c>
      <c r="AG2">
        <f>ROUND(AE2*AF2,1)</f>
        <v>5.6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105</v>
      </c>
      <c r="H3" s="22" t="s">
        <v>110</v>
      </c>
      <c r="I3" s="22" t="s">
        <v>111</v>
      </c>
      <c r="J3" s="22">
        <v>163541</v>
      </c>
      <c r="K3" s="25">
        <v>4731.8150239200004</v>
      </c>
      <c r="L3" s="25">
        <v>333406.97712200001</v>
      </c>
      <c r="M3" s="23">
        <v>315.63</v>
      </c>
      <c r="N3" s="23">
        <v>81.28</v>
      </c>
      <c r="O3" s="22">
        <v>51875</v>
      </c>
      <c r="P3" s="22">
        <v>50679</v>
      </c>
      <c r="Q3" s="26">
        <v>51875</v>
      </c>
      <c r="R3" s="26">
        <v>1400</v>
      </c>
      <c r="S3" s="22" t="s">
        <v>114</v>
      </c>
      <c r="T3" s="22" t="s">
        <v>116</v>
      </c>
      <c r="U3" s="26">
        <v>48.29</v>
      </c>
      <c r="V3" s="26">
        <v>1</v>
      </c>
      <c r="W3" s="26">
        <v>2.83</v>
      </c>
      <c r="X3" s="26">
        <v>0.497</v>
      </c>
      <c r="Y3" s="26">
        <f t="shared" ref="Y3:Y6" si="0">W3</f>
        <v>2.83</v>
      </c>
      <c r="Z3" s="26">
        <f t="shared" ref="Z3:Z6" si="1">X3</f>
        <v>0.497</v>
      </c>
      <c r="AA3" s="26">
        <v>0.89</v>
      </c>
      <c r="AB3" s="27">
        <v>0.45266111839715101</v>
      </c>
      <c r="AC3">
        <f t="shared" ref="AC3:AC9" si="2">ROUND(AB3*AA3*U3*102.79,0)</f>
        <v>2000</v>
      </c>
      <c r="AD3">
        <f t="shared" ref="AD3:AD9" si="3">ROUND(Y3*AC3*0.002205,0)</f>
        <v>12</v>
      </c>
      <c r="AE3">
        <f t="shared" ref="AE3:AE9" si="4">ROUND(Z3*AC3*0.002205,1)</f>
        <v>2.2000000000000002</v>
      </c>
      <c r="AF3">
        <f>'TP Factors'!$D$6</f>
        <v>1.0585839223673177</v>
      </c>
      <c r="AG3">
        <f t="shared" ref="AG3:AG9" si="5">ROUND(AE3*AF3,1)</f>
        <v>2.2999999999999998</v>
      </c>
    </row>
    <row r="4" spans="1:33">
      <c r="A4" s="22" t="s">
        <v>107</v>
      </c>
      <c r="B4" s="22">
        <v>17</v>
      </c>
      <c r="C4" s="22" t="s">
        <v>108</v>
      </c>
      <c r="D4" s="23">
        <v>32.369999999999997</v>
      </c>
      <c r="E4" s="22" t="s">
        <v>109</v>
      </c>
      <c r="F4" s="22">
        <v>1234</v>
      </c>
      <c r="G4" s="24">
        <v>105</v>
      </c>
      <c r="H4" s="22" t="s">
        <v>110</v>
      </c>
      <c r="I4" s="22" t="s">
        <v>111</v>
      </c>
      <c r="J4" s="22">
        <v>93</v>
      </c>
      <c r="K4" s="25">
        <v>57.2204979029</v>
      </c>
      <c r="L4" s="25">
        <v>191.30741943699999</v>
      </c>
      <c r="M4" s="23">
        <v>0.18</v>
      </c>
      <c r="N4" s="23">
        <v>0.05</v>
      </c>
      <c r="O4" s="22">
        <v>52197</v>
      </c>
      <c r="P4" s="22">
        <v>50979</v>
      </c>
      <c r="Q4" s="26">
        <v>52197</v>
      </c>
      <c r="R4" s="26">
        <v>1400</v>
      </c>
      <c r="S4" s="22" t="s">
        <v>112</v>
      </c>
      <c r="T4" s="22" t="s">
        <v>119</v>
      </c>
      <c r="U4" s="26">
        <v>48.29</v>
      </c>
      <c r="V4" s="26">
        <v>1</v>
      </c>
      <c r="W4" s="26">
        <v>2.83</v>
      </c>
      <c r="X4" s="26">
        <v>0.497</v>
      </c>
      <c r="Y4" s="26">
        <f t="shared" si="0"/>
        <v>2.83</v>
      </c>
      <c r="Z4" s="26">
        <f t="shared" si="1"/>
        <v>0.497</v>
      </c>
      <c r="AA4" s="26">
        <v>0.88600000000000001</v>
      </c>
      <c r="AB4" s="27">
        <v>4.7272903780321E-2</v>
      </c>
      <c r="AC4">
        <f t="shared" si="2"/>
        <v>208</v>
      </c>
      <c r="AD4">
        <f t="shared" si="3"/>
        <v>1</v>
      </c>
      <c r="AE4">
        <f t="shared" si="4"/>
        <v>0.2</v>
      </c>
      <c r="AF4">
        <f>'TP Factors'!$D$6</f>
        <v>1.0585839223673177</v>
      </c>
      <c r="AG4">
        <f t="shared" si="5"/>
        <v>0.2</v>
      </c>
    </row>
    <row r="5" spans="1:33">
      <c r="A5" s="22" t="s">
        <v>107</v>
      </c>
      <c r="B5" s="22">
        <v>17</v>
      </c>
      <c r="C5" s="22" t="s">
        <v>108</v>
      </c>
      <c r="D5" s="23">
        <v>32.369999999999997</v>
      </c>
      <c r="E5" s="22" t="s">
        <v>109</v>
      </c>
      <c r="F5" s="22">
        <v>1234</v>
      </c>
      <c r="G5" s="24">
        <v>29</v>
      </c>
      <c r="H5" s="22" t="s">
        <v>110</v>
      </c>
      <c r="I5" s="22" t="s">
        <v>111</v>
      </c>
      <c r="J5" s="22">
        <v>95</v>
      </c>
      <c r="K5" s="25">
        <v>117.66572468699999</v>
      </c>
      <c r="L5" s="25">
        <v>497.033947324</v>
      </c>
      <c r="M5" s="23">
        <v>0.21</v>
      </c>
      <c r="N5" s="23">
        <v>0.03</v>
      </c>
      <c r="O5" s="22">
        <v>52198</v>
      </c>
      <c r="P5" s="22">
        <v>50980</v>
      </c>
      <c r="Q5" s="26">
        <v>52198</v>
      </c>
      <c r="R5" s="26">
        <v>1200</v>
      </c>
      <c r="S5" s="22" t="s">
        <v>114</v>
      </c>
      <c r="T5" s="22" t="s">
        <v>115</v>
      </c>
      <c r="U5" s="26">
        <v>48.29</v>
      </c>
      <c r="V5" s="26">
        <v>1</v>
      </c>
      <c r="W5" s="26">
        <v>2.39</v>
      </c>
      <c r="X5" s="26">
        <v>0.316</v>
      </c>
      <c r="Y5" s="26">
        <f t="shared" si="0"/>
        <v>2.39</v>
      </c>
      <c r="Z5" s="26">
        <f t="shared" si="1"/>
        <v>0.316</v>
      </c>
      <c r="AA5" s="26">
        <v>0.34699999999999998</v>
      </c>
      <c r="AB5" s="27">
        <v>0.122819271871459</v>
      </c>
      <c r="AC5">
        <f t="shared" si="2"/>
        <v>212</v>
      </c>
      <c r="AD5">
        <f t="shared" si="3"/>
        <v>1</v>
      </c>
      <c r="AE5">
        <f t="shared" si="4"/>
        <v>0.1</v>
      </c>
      <c r="AF5">
        <f>'TP Factors'!$D$6</f>
        <v>1.0585839223673177</v>
      </c>
      <c r="AG5">
        <f t="shared" si="5"/>
        <v>0.1</v>
      </c>
    </row>
    <row r="6" spans="1:33">
      <c r="A6" s="22" t="s">
        <v>107</v>
      </c>
      <c r="B6" s="22">
        <v>17</v>
      </c>
      <c r="C6" s="22" t="s">
        <v>108</v>
      </c>
      <c r="D6" s="23">
        <v>32.369999999999997</v>
      </c>
      <c r="E6" s="22" t="s">
        <v>109</v>
      </c>
      <c r="F6" s="22">
        <v>1234</v>
      </c>
      <c r="G6" s="24">
        <v>105</v>
      </c>
      <c r="H6" s="22" t="s">
        <v>110</v>
      </c>
      <c r="I6" s="22" t="s">
        <v>111</v>
      </c>
      <c r="J6" s="22">
        <v>14282</v>
      </c>
      <c r="K6" s="25">
        <v>937.82585853199998</v>
      </c>
      <c r="L6" s="25">
        <v>29247.9657735</v>
      </c>
      <c r="M6" s="23">
        <v>27.56</v>
      </c>
      <c r="N6" s="23">
        <v>7.1</v>
      </c>
      <c r="O6" s="22">
        <v>52212</v>
      </c>
      <c r="P6" s="22">
        <v>50992</v>
      </c>
      <c r="Q6" s="26">
        <v>52212</v>
      </c>
      <c r="R6" s="26">
        <v>1400</v>
      </c>
      <c r="S6" s="22" t="s">
        <v>112</v>
      </c>
      <c r="T6" s="22" t="s">
        <v>119</v>
      </c>
      <c r="U6" s="26">
        <v>48.29</v>
      </c>
      <c r="V6" s="26">
        <v>1</v>
      </c>
      <c r="W6" s="26">
        <v>2.83</v>
      </c>
      <c r="X6" s="26">
        <v>0.497</v>
      </c>
      <c r="Y6" s="26">
        <f t="shared" si="0"/>
        <v>2.83</v>
      </c>
      <c r="Z6" s="26">
        <f t="shared" si="1"/>
        <v>0.497</v>
      </c>
      <c r="AA6" s="26">
        <v>0.88600000000000001</v>
      </c>
      <c r="AB6" s="27">
        <v>8.9997287358167102E-2</v>
      </c>
      <c r="AC6">
        <f t="shared" si="2"/>
        <v>396</v>
      </c>
      <c r="AD6">
        <f t="shared" si="3"/>
        <v>2</v>
      </c>
      <c r="AE6">
        <f t="shared" si="4"/>
        <v>0.4</v>
      </c>
      <c r="AF6">
        <f>'TP Factors'!$D$6</f>
        <v>1.0585839223673177</v>
      </c>
      <c r="AG6">
        <f t="shared" si="5"/>
        <v>0.4</v>
      </c>
    </row>
    <row r="7" spans="1:33">
      <c r="A7" s="22" t="s">
        <v>107</v>
      </c>
      <c r="B7" s="22">
        <v>17</v>
      </c>
      <c r="C7" s="22" t="s">
        <v>108</v>
      </c>
      <c r="D7" s="23">
        <v>32.369999999999997</v>
      </c>
      <c r="E7" s="22" t="s">
        <v>109</v>
      </c>
      <c r="F7" s="22">
        <v>1234</v>
      </c>
      <c r="G7" s="24">
        <v>29</v>
      </c>
      <c r="H7" s="22" t="s">
        <v>110</v>
      </c>
      <c r="I7" s="22" t="s">
        <v>111</v>
      </c>
      <c r="J7" s="22">
        <v>1227</v>
      </c>
      <c r="K7" s="25">
        <v>631.85493503099997</v>
      </c>
      <c r="L7" s="25">
        <v>10123.180043300001</v>
      </c>
      <c r="M7" s="23">
        <v>1.92</v>
      </c>
      <c r="N7" s="23">
        <v>0.19</v>
      </c>
      <c r="O7" s="22">
        <v>52189</v>
      </c>
      <c r="P7" s="22">
        <v>50971</v>
      </c>
      <c r="Q7" s="26">
        <v>52189</v>
      </c>
      <c r="R7" s="26">
        <v>1200</v>
      </c>
      <c r="S7" s="22" t="s">
        <v>112</v>
      </c>
      <c r="T7" s="22" t="s">
        <v>113</v>
      </c>
      <c r="U7" s="26">
        <v>48.29</v>
      </c>
      <c r="V7" s="26">
        <v>0</v>
      </c>
      <c r="W7" s="26">
        <v>2.39</v>
      </c>
      <c r="X7" s="26">
        <v>0.316</v>
      </c>
      <c r="Y7" s="26">
        <f>W7*0.7</f>
        <v>1.673</v>
      </c>
      <c r="Z7" s="26">
        <f>X7*0.5</f>
        <v>0.158</v>
      </c>
      <c r="AA7" s="26">
        <v>0.22</v>
      </c>
      <c r="AB7" s="27">
        <v>8.5545393352937205E-2</v>
      </c>
      <c r="AC7">
        <f t="shared" si="2"/>
        <v>93</v>
      </c>
      <c r="AD7">
        <f t="shared" si="3"/>
        <v>0</v>
      </c>
      <c r="AE7">
        <f t="shared" si="4"/>
        <v>0</v>
      </c>
      <c r="AF7">
        <f>'TP Factors'!$D$6</f>
        <v>1.0585839223673177</v>
      </c>
      <c r="AG7">
        <f t="shared" si="5"/>
        <v>0</v>
      </c>
    </row>
    <row r="8" spans="1:33">
      <c r="A8" s="22" t="s">
        <v>107</v>
      </c>
      <c r="B8" s="22">
        <v>17</v>
      </c>
      <c r="C8" s="22" t="s">
        <v>108</v>
      </c>
      <c r="D8" s="23">
        <v>32.369999999999997</v>
      </c>
      <c r="E8" s="22" t="s">
        <v>109</v>
      </c>
      <c r="F8" s="22">
        <v>1234</v>
      </c>
      <c r="G8" s="24">
        <v>105</v>
      </c>
      <c r="H8" s="22" t="s">
        <v>110</v>
      </c>
      <c r="I8" s="22" t="s">
        <v>111</v>
      </c>
      <c r="J8" s="22">
        <v>110</v>
      </c>
      <c r="K8" s="25">
        <v>89.373482098799997</v>
      </c>
      <c r="L8" s="25">
        <v>225.26753113199999</v>
      </c>
      <c r="M8" s="23">
        <v>0.15</v>
      </c>
      <c r="N8" s="23">
        <v>0.03</v>
      </c>
      <c r="O8" s="22">
        <v>52191</v>
      </c>
      <c r="P8" s="22">
        <v>50973</v>
      </c>
      <c r="Q8" s="26">
        <v>52191</v>
      </c>
      <c r="R8" s="26">
        <v>1400</v>
      </c>
      <c r="S8" s="22" t="s">
        <v>114</v>
      </c>
      <c r="T8" s="22" t="s">
        <v>116</v>
      </c>
      <c r="U8" s="26">
        <v>48.29</v>
      </c>
      <c r="V8" s="26">
        <v>0</v>
      </c>
      <c r="W8" s="26">
        <v>2.83</v>
      </c>
      <c r="X8" s="26">
        <v>0.497</v>
      </c>
      <c r="Y8" s="26">
        <f t="shared" ref="Y8:Y9" si="6">W8*0.7</f>
        <v>1.9809999999999999</v>
      </c>
      <c r="Z8" s="26">
        <f t="shared" ref="Z8:Z9" si="7">X8*0.5</f>
        <v>0.2485</v>
      </c>
      <c r="AA8" s="26">
        <v>0.89</v>
      </c>
      <c r="AB8" s="27">
        <v>1.02608931257357E-2</v>
      </c>
      <c r="AC8">
        <f t="shared" si="2"/>
        <v>45</v>
      </c>
      <c r="AD8">
        <f t="shared" si="3"/>
        <v>0</v>
      </c>
      <c r="AE8">
        <f t="shared" si="4"/>
        <v>0</v>
      </c>
      <c r="AF8">
        <f>'TP Factors'!$D$6</f>
        <v>1.0585839223673177</v>
      </c>
      <c r="AG8">
        <f t="shared" si="5"/>
        <v>0</v>
      </c>
    </row>
    <row r="9" spans="1:33">
      <c r="A9" s="22" t="s">
        <v>107</v>
      </c>
      <c r="B9" s="22">
        <v>17</v>
      </c>
      <c r="C9" s="22" t="s">
        <v>108</v>
      </c>
      <c r="D9" s="23">
        <v>32.369999999999997</v>
      </c>
      <c r="E9" s="22" t="s">
        <v>109</v>
      </c>
      <c r="F9" s="22">
        <v>1234</v>
      </c>
      <c r="G9" s="24">
        <v>105</v>
      </c>
      <c r="H9" s="22" t="s">
        <v>110</v>
      </c>
      <c r="I9" s="22" t="s">
        <v>111</v>
      </c>
      <c r="J9" s="22">
        <v>379</v>
      </c>
      <c r="K9" s="25">
        <v>120.25979844</v>
      </c>
      <c r="L9" s="25">
        <v>776.83616250800003</v>
      </c>
      <c r="M9" s="23">
        <v>0.51</v>
      </c>
      <c r="N9" s="23">
        <v>0.09</v>
      </c>
      <c r="O9" s="22">
        <v>52192</v>
      </c>
      <c r="P9" s="22">
        <v>50974</v>
      </c>
      <c r="Q9" s="26">
        <v>52192</v>
      </c>
      <c r="R9" s="26">
        <v>1400</v>
      </c>
      <c r="S9" s="22" t="s">
        <v>112</v>
      </c>
      <c r="T9" s="22" t="s">
        <v>119</v>
      </c>
      <c r="U9" s="26">
        <v>48.29</v>
      </c>
      <c r="V9" s="26">
        <v>0</v>
      </c>
      <c r="W9" s="26">
        <v>2.83</v>
      </c>
      <c r="X9" s="26">
        <v>0.497</v>
      </c>
      <c r="Y9" s="26">
        <f t="shared" si="6"/>
        <v>1.9809999999999999</v>
      </c>
      <c r="Z9" s="26">
        <f t="shared" si="7"/>
        <v>0.2485</v>
      </c>
      <c r="AA9" s="26">
        <v>0.88600000000000001</v>
      </c>
      <c r="AB9" s="27">
        <v>2.2509622240867298E-2</v>
      </c>
      <c r="AC9">
        <f t="shared" si="2"/>
        <v>99</v>
      </c>
      <c r="AD9">
        <f t="shared" si="3"/>
        <v>0</v>
      </c>
      <c r="AE9">
        <f t="shared" si="4"/>
        <v>0.1</v>
      </c>
      <c r="AF9">
        <f>'TP Factors'!$D$6</f>
        <v>1.0585839223673177</v>
      </c>
      <c r="AG9">
        <f t="shared" si="5"/>
        <v>0.1</v>
      </c>
    </row>
    <row r="10" spans="1:33">
      <c r="AB10" s="27">
        <f>SUM(AB2:AB9)</f>
        <v>7.773728830458789</v>
      </c>
      <c r="AD10">
        <f>SUM(AD2:AD9)</f>
        <v>56</v>
      </c>
      <c r="AG10">
        <f>SUM(AG2:AG9)</f>
        <v>8.6999999999999993</v>
      </c>
    </row>
  </sheetData>
  <sortState ref="A2:Z9">
    <sortCondition descending="1" ref="V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G7"/>
  <sheetViews>
    <sheetView topLeftCell="M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7.85546875" style="25" bestFit="1" customWidth="1"/>
    <col min="12" max="12" width="20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20.85546875" style="27" bestFit="1" customWidth="1"/>
    <col min="29" max="29" width="13" customWidth="1"/>
    <col min="33" max="33" width="12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50" t="s">
        <v>162</v>
      </c>
      <c r="Z1" s="50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29</v>
      </c>
      <c r="H2" s="22" t="s">
        <v>110</v>
      </c>
      <c r="I2" s="22" t="s">
        <v>111</v>
      </c>
      <c r="J2" s="22">
        <v>86686</v>
      </c>
      <c r="K2" s="25">
        <v>7631.2604058899997</v>
      </c>
      <c r="L2" s="25">
        <v>714933.55359499995</v>
      </c>
      <c r="M2" s="23">
        <v>193.31</v>
      </c>
      <c r="N2" s="23">
        <v>27.39</v>
      </c>
      <c r="O2" s="22">
        <v>51779</v>
      </c>
      <c r="P2" s="22">
        <v>50598</v>
      </c>
      <c r="Q2" s="26">
        <v>51779</v>
      </c>
      <c r="R2" s="26">
        <v>1200</v>
      </c>
      <c r="S2" s="22" t="s">
        <v>112</v>
      </c>
      <c r="T2" s="22" t="s">
        <v>113</v>
      </c>
      <c r="U2" s="26">
        <v>48.29</v>
      </c>
      <c r="V2" s="26">
        <v>1</v>
      </c>
      <c r="W2" s="26">
        <v>2.39</v>
      </c>
      <c r="X2" s="26">
        <v>0.316</v>
      </c>
      <c r="Y2" s="26">
        <f>W2</f>
        <v>2.39</v>
      </c>
      <c r="Z2" s="26">
        <f>X2</f>
        <v>0.316</v>
      </c>
      <c r="AA2" s="26">
        <v>0.22</v>
      </c>
      <c r="AB2" s="27">
        <v>12.9320968858</v>
      </c>
      <c r="AC2">
        <f>ROUND(AB2*AA2*U2*102.79,0)</f>
        <v>14122</v>
      </c>
      <c r="AD2">
        <f>ROUND(Y2*AC2*0.002205,0)</f>
        <v>74</v>
      </c>
      <c r="AE2">
        <f>ROUND(Z2*AC2*0.002205,1)</f>
        <v>9.8000000000000007</v>
      </c>
      <c r="AF2">
        <f>'TP Factors'!$D$6</f>
        <v>1.0585839223673177</v>
      </c>
      <c r="AG2">
        <f>ROUND(AE2*AF2,1)</f>
        <v>10.4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29</v>
      </c>
      <c r="H3" s="22" t="s">
        <v>110</v>
      </c>
      <c r="I3" s="22" t="s">
        <v>111</v>
      </c>
      <c r="J3" s="22">
        <v>18</v>
      </c>
      <c r="K3" s="25">
        <v>162.749057075</v>
      </c>
      <c r="L3" s="25">
        <v>94.497030576699999</v>
      </c>
      <c r="M3" s="23">
        <v>0.04</v>
      </c>
      <c r="N3" s="23">
        <v>0.01</v>
      </c>
      <c r="O3" s="22">
        <v>52077</v>
      </c>
      <c r="P3" s="22">
        <v>50871</v>
      </c>
      <c r="Q3" s="26">
        <v>52077</v>
      </c>
      <c r="R3" s="26">
        <v>1200</v>
      </c>
      <c r="S3" s="22" t="s">
        <v>121</v>
      </c>
      <c r="T3" s="22" t="s">
        <v>122</v>
      </c>
      <c r="U3" s="26">
        <v>48.29</v>
      </c>
      <c r="V3" s="26">
        <v>1</v>
      </c>
      <c r="W3" s="26">
        <v>2.39</v>
      </c>
      <c r="X3" s="26">
        <v>0.316</v>
      </c>
      <c r="Y3" s="26">
        <f t="shared" ref="Y3" si="0">W3</f>
        <v>2.39</v>
      </c>
      <c r="Z3" s="26">
        <f t="shared" ref="Z3" si="1">X3</f>
        <v>0.316</v>
      </c>
      <c r="AA3" s="26">
        <v>0.34699999999999998</v>
      </c>
      <c r="AB3" s="27">
        <v>4.5050367184894099E-3</v>
      </c>
      <c r="AC3">
        <f t="shared" ref="AC3:AC6" si="2">ROUND(AB3*AA3*U3*102.79,0)</f>
        <v>8</v>
      </c>
      <c r="AD3">
        <f t="shared" ref="AD3:AD6" si="3">ROUND(Y3*AC3*0.002205,0)</f>
        <v>0</v>
      </c>
      <c r="AE3">
        <f t="shared" ref="AE3:AE6" si="4">ROUND(Z3*AC3*0.002205,1)</f>
        <v>0</v>
      </c>
      <c r="AF3">
        <f>'TP Factors'!$D$6</f>
        <v>1.0585839223673177</v>
      </c>
      <c r="AG3">
        <f t="shared" ref="AG3:AG6" si="5">ROUND(AE3*AF3,1)</f>
        <v>0</v>
      </c>
    </row>
    <row r="4" spans="1:33">
      <c r="A4" s="22" t="s">
        <v>107</v>
      </c>
      <c r="B4" s="22">
        <v>17</v>
      </c>
      <c r="C4" s="22" t="s">
        <v>108</v>
      </c>
      <c r="D4" s="23">
        <v>32.369999999999997</v>
      </c>
      <c r="E4" s="22" t="s">
        <v>109</v>
      </c>
      <c r="F4" s="22">
        <v>1234</v>
      </c>
      <c r="G4" s="24">
        <v>29</v>
      </c>
      <c r="H4" s="22" t="s">
        <v>110</v>
      </c>
      <c r="I4" s="22" t="s">
        <v>111</v>
      </c>
      <c r="J4" s="22">
        <v>188</v>
      </c>
      <c r="K4" s="25">
        <v>176.72436250600001</v>
      </c>
      <c r="L4" s="25">
        <v>1549.11168387</v>
      </c>
      <c r="M4" s="23">
        <v>0.28999999999999998</v>
      </c>
      <c r="N4" s="23">
        <v>0.03</v>
      </c>
      <c r="O4" s="22">
        <v>50007</v>
      </c>
      <c r="P4" s="22">
        <v>48873</v>
      </c>
      <c r="Q4" s="26">
        <v>50007</v>
      </c>
      <c r="R4" s="26">
        <v>1200</v>
      </c>
      <c r="S4" s="22" t="s">
        <v>112</v>
      </c>
      <c r="T4" s="22" t="s">
        <v>113</v>
      </c>
      <c r="U4" s="26">
        <v>48.29</v>
      </c>
      <c r="V4" s="26">
        <v>0</v>
      </c>
      <c r="W4" s="26">
        <v>2.39</v>
      </c>
      <c r="X4" s="26">
        <v>0.316</v>
      </c>
      <c r="Y4" s="26">
        <f>W4*0.7</f>
        <v>1.673</v>
      </c>
      <c r="Z4" s="26">
        <f>X4*0.5</f>
        <v>0.158</v>
      </c>
      <c r="AA4" s="26">
        <v>0.22</v>
      </c>
      <c r="AB4" s="27">
        <v>0.252024661621428</v>
      </c>
      <c r="AC4">
        <f t="shared" si="2"/>
        <v>275</v>
      </c>
      <c r="AD4">
        <f t="shared" si="3"/>
        <v>1</v>
      </c>
      <c r="AE4">
        <f t="shared" si="4"/>
        <v>0.1</v>
      </c>
      <c r="AF4">
        <f>'TP Factors'!$D$6</f>
        <v>1.0585839223673177</v>
      </c>
      <c r="AG4">
        <f t="shared" si="5"/>
        <v>0.1</v>
      </c>
    </row>
    <row r="5" spans="1:33">
      <c r="A5" s="22" t="s">
        <v>107</v>
      </c>
      <c r="B5" s="22">
        <v>17</v>
      </c>
      <c r="C5" s="22" t="s">
        <v>108</v>
      </c>
      <c r="D5" s="23">
        <v>32.369999999999997</v>
      </c>
      <c r="E5" s="22" t="s">
        <v>109</v>
      </c>
      <c r="F5" s="22">
        <v>3456</v>
      </c>
      <c r="G5" s="24">
        <v>0</v>
      </c>
      <c r="H5" s="22" t="s">
        <v>110</v>
      </c>
      <c r="I5" s="22" t="s">
        <v>111</v>
      </c>
      <c r="J5" s="22">
        <v>8410994</v>
      </c>
      <c r="K5" s="25">
        <v>25197.966779900002</v>
      </c>
      <c r="L5" s="25">
        <v>15257659.6845</v>
      </c>
      <c r="M5" s="23">
        <v>0</v>
      </c>
      <c r="N5" s="23">
        <v>0</v>
      </c>
      <c r="O5" s="22">
        <v>51855</v>
      </c>
      <c r="P5" s="22">
        <v>0</v>
      </c>
      <c r="Q5" s="26">
        <v>0</v>
      </c>
      <c r="R5" s="26">
        <v>0</v>
      </c>
      <c r="U5" s="26">
        <v>0</v>
      </c>
      <c r="V5" s="26">
        <v>0</v>
      </c>
      <c r="W5" s="26">
        <v>0</v>
      </c>
      <c r="X5" s="26">
        <v>0</v>
      </c>
      <c r="Y5" s="26">
        <f t="shared" ref="Y5:Y6" si="6">W5*0.7</f>
        <v>0</v>
      </c>
      <c r="Z5" s="26">
        <f t="shared" ref="Z5:Z6" si="7">X5*0.5</f>
        <v>0</v>
      </c>
      <c r="AA5" s="26">
        <v>0</v>
      </c>
      <c r="AB5" s="27">
        <v>5.1920547075265996E-4</v>
      </c>
      <c r="AC5">
        <f t="shared" si="2"/>
        <v>0</v>
      </c>
      <c r="AD5">
        <f t="shared" si="3"/>
        <v>0</v>
      </c>
      <c r="AE5">
        <f t="shared" si="4"/>
        <v>0</v>
      </c>
      <c r="AF5">
        <f>'TP Factors'!$D$6</f>
        <v>1.0585839223673177</v>
      </c>
      <c r="AG5">
        <f t="shared" si="5"/>
        <v>0</v>
      </c>
    </row>
    <row r="6" spans="1:33">
      <c r="A6" s="22" t="s">
        <v>107</v>
      </c>
      <c r="B6" s="22">
        <v>17</v>
      </c>
      <c r="C6" s="22" t="s">
        <v>108</v>
      </c>
      <c r="D6" s="23">
        <v>32.369999999999997</v>
      </c>
      <c r="E6" s="22" t="s">
        <v>109</v>
      </c>
      <c r="F6" s="22">
        <v>1234</v>
      </c>
      <c r="G6" s="24">
        <v>29</v>
      </c>
      <c r="H6" s="22" t="s">
        <v>110</v>
      </c>
      <c r="I6" s="22" t="s">
        <v>111</v>
      </c>
      <c r="J6" s="22">
        <v>50</v>
      </c>
      <c r="K6" s="25">
        <v>115.647377639</v>
      </c>
      <c r="L6" s="25">
        <v>262.05726927199998</v>
      </c>
      <c r="M6" s="23">
        <v>0.08</v>
      </c>
      <c r="N6" s="23">
        <v>0.01</v>
      </c>
      <c r="O6" s="22">
        <v>52073</v>
      </c>
      <c r="P6" s="22">
        <v>50867</v>
      </c>
      <c r="Q6" s="26">
        <v>52073</v>
      </c>
      <c r="R6" s="26">
        <v>1200</v>
      </c>
      <c r="S6" s="22" t="s">
        <v>121</v>
      </c>
      <c r="T6" s="22" t="s">
        <v>122</v>
      </c>
      <c r="U6" s="26">
        <v>48.29</v>
      </c>
      <c r="V6" s="26">
        <v>0</v>
      </c>
      <c r="W6" s="26">
        <v>2.39</v>
      </c>
      <c r="X6" s="26">
        <v>0.316</v>
      </c>
      <c r="Y6" s="26">
        <f t="shared" si="6"/>
        <v>1.673</v>
      </c>
      <c r="Z6" s="26">
        <f t="shared" si="7"/>
        <v>0.158</v>
      </c>
      <c r="AA6" s="26">
        <v>0.34699999999999998</v>
      </c>
      <c r="AB6" s="27">
        <v>4.1157364502234298E-2</v>
      </c>
      <c r="AC6">
        <f t="shared" si="2"/>
        <v>71</v>
      </c>
      <c r="AD6">
        <f t="shared" si="3"/>
        <v>0</v>
      </c>
      <c r="AE6">
        <f t="shared" si="4"/>
        <v>0</v>
      </c>
      <c r="AF6">
        <f>'TP Factors'!$D$6</f>
        <v>1.0585839223673177</v>
      </c>
      <c r="AG6">
        <f t="shared" si="5"/>
        <v>0</v>
      </c>
    </row>
    <row r="7" spans="1:33">
      <c r="AB7" s="27">
        <f>SUM(AB2:AB6)</f>
        <v>13.230303154112905</v>
      </c>
      <c r="AD7">
        <f>SUM(AD2:AD6)</f>
        <v>75</v>
      </c>
      <c r="AG7">
        <f>SUM(AG2:AG6)</f>
        <v>10.5</v>
      </c>
    </row>
  </sheetData>
  <sortState ref="A2:Z6">
    <sortCondition descending="1" ref="V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G6"/>
  <sheetViews>
    <sheetView topLeftCell="O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7.85546875" style="25" bestFit="1" customWidth="1"/>
    <col min="12" max="12" width="20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19.85546875" style="27" bestFit="1" customWidth="1"/>
    <col min="29" max="29" width="13.28515625" customWidth="1"/>
    <col min="33" max="33" width="11.8554687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50" t="s">
        <v>162</v>
      </c>
      <c r="Z1" s="50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29</v>
      </c>
      <c r="H2" s="22" t="s">
        <v>110</v>
      </c>
      <c r="I2" s="22" t="s">
        <v>111</v>
      </c>
      <c r="J2" s="22">
        <v>86686</v>
      </c>
      <c r="K2" s="25">
        <v>7631.2604058899997</v>
      </c>
      <c r="L2" s="25">
        <v>714933.55359499995</v>
      </c>
      <c r="M2" s="23">
        <v>193.31</v>
      </c>
      <c r="N2" s="23">
        <v>27.39</v>
      </c>
      <c r="O2" s="22">
        <v>51779</v>
      </c>
      <c r="P2" s="22">
        <v>50598</v>
      </c>
      <c r="Q2" s="26">
        <v>51779</v>
      </c>
      <c r="R2" s="26">
        <v>1200</v>
      </c>
      <c r="S2" s="22" t="s">
        <v>112</v>
      </c>
      <c r="T2" s="22" t="s">
        <v>113</v>
      </c>
      <c r="U2" s="26">
        <v>48.29</v>
      </c>
      <c r="V2" s="26">
        <v>1</v>
      </c>
      <c r="W2" s="26">
        <v>2.39</v>
      </c>
      <c r="X2" s="26">
        <v>0.316</v>
      </c>
      <c r="Y2" s="26">
        <f>W2</f>
        <v>2.39</v>
      </c>
      <c r="Z2" s="26">
        <f>X2</f>
        <v>0.316</v>
      </c>
      <c r="AA2" s="26">
        <v>0.22</v>
      </c>
      <c r="AB2" s="27">
        <v>9.5614866288810099</v>
      </c>
      <c r="AC2">
        <f>ROUND(AB2*AA2*U2*102.79,0)</f>
        <v>10441</v>
      </c>
      <c r="AD2">
        <f>ROUND(Y2*AC2*0.002205,0)</f>
        <v>55</v>
      </c>
      <c r="AE2">
        <f>ROUND(Z2*AC2*0.002205,1)</f>
        <v>7.3</v>
      </c>
      <c r="AF2">
        <f>'TP Factors'!$D$6</f>
        <v>1.0585839223673177</v>
      </c>
      <c r="AG2">
        <f>ROUND(AE2*AF2,1)</f>
        <v>7.7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29</v>
      </c>
      <c r="H3" s="22" t="s">
        <v>110</v>
      </c>
      <c r="I3" s="22" t="s">
        <v>111</v>
      </c>
      <c r="J3" s="22">
        <v>18</v>
      </c>
      <c r="K3" s="25">
        <v>162.749057075</v>
      </c>
      <c r="L3" s="25">
        <v>94.497030576699999</v>
      </c>
      <c r="M3" s="23">
        <v>0.04</v>
      </c>
      <c r="N3" s="23">
        <v>0.01</v>
      </c>
      <c r="O3" s="22">
        <v>52077</v>
      </c>
      <c r="P3" s="22">
        <v>50871</v>
      </c>
      <c r="Q3" s="26">
        <v>52077</v>
      </c>
      <c r="R3" s="26">
        <v>1200</v>
      </c>
      <c r="S3" s="22" t="s">
        <v>121</v>
      </c>
      <c r="T3" s="22" t="s">
        <v>122</v>
      </c>
      <c r="U3" s="26">
        <v>48.29</v>
      </c>
      <c r="V3" s="26">
        <v>1</v>
      </c>
      <c r="W3" s="26">
        <v>2.39</v>
      </c>
      <c r="X3" s="26">
        <v>0.316</v>
      </c>
      <c r="Y3" s="26">
        <f t="shared" ref="Y3" si="0">W3</f>
        <v>2.39</v>
      </c>
      <c r="Z3" s="26">
        <f t="shared" ref="Z3" si="1">X3</f>
        <v>0.316</v>
      </c>
      <c r="AA3" s="26">
        <v>0.34699999999999998</v>
      </c>
      <c r="AB3" s="27">
        <v>6.8740922454709998E-5</v>
      </c>
      <c r="AC3">
        <f t="shared" ref="AC3:AC5" si="2">ROUND(AB3*AA3*U3*102.79,0)</f>
        <v>0</v>
      </c>
      <c r="AD3">
        <f t="shared" ref="AD3:AD5" si="3">ROUND(Y3*AC3*0.002205,0)</f>
        <v>0</v>
      </c>
      <c r="AE3">
        <f t="shared" ref="AE3:AE5" si="4">ROUND(Z3*AC3*0.002205,1)</f>
        <v>0</v>
      </c>
      <c r="AF3">
        <f>'TP Factors'!$D$6</f>
        <v>1.0585839223673177</v>
      </c>
      <c r="AG3">
        <f t="shared" ref="AG3:AG5" si="5">ROUND(AE3*AF3,1)</f>
        <v>0</v>
      </c>
    </row>
    <row r="4" spans="1:33">
      <c r="A4" s="22" t="s">
        <v>107</v>
      </c>
      <c r="B4" s="22">
        <v>17</v>
      </c>
      <c r="C4" s="22" t="s">
        <v>108</v>
      </c>
      <c r="D4" s="23">
        <v>32.369999999999997</v>
      </c>
      <c r="E4" s="22" t="s">
        <v>109</v>
      </c>
      <c r="F4" s="22">
        <v>3456</v>
      </c>
      <c r="G4" s="24">
        <v>0</v>
      </c>
      <c r="H4" s="22" t="s">
        <v>110</v>
      </c>
      <c r="I4" s="22" t="s">
        <v>111</v>
      </c>
      <c r="J4" s="22">
        <v>8410994</v>
      </c>
      <c r="K4" s="25">
        <v>25197.966779900002</v>
      </c>
      <c r="L4" s="25">
        <v>15257659.6845</v>
      </c>
      <c r="M4" s="23">
        <v>0</v>
      </c>
      <c r="N4" s="23">
        <v>0</v>
      </c>
      <c r="O4" s="22">
        <v>51855</v>
      </c>
      <c r="P4" s="22">
        <v>0</v>
      </c>
      <c r="Q4" s="26">
        <v>0</v>
      </c>
      <c r="R4" s="26">
        <v>0</v>
      </c>
      <c r="U4" s="26">
        <v>0</v>
      </c>
      <c r="V4" s="26">
        <v>0</v>
      </c>
      <c r="W4" s="26">
        <v>0</v>
      </c>
      <c r="X4" s="26">
        <v>0</v>
      </c>
      <c r="Y4" s="26">
        <f>W4*0.7</f>
        <v>0</v>
      </c>
      <c r="Z4" s="26">
        <f>X4*0.5</f>
        <v>0</v>
      </c>
      <c r="AA4" s="26">
        <v>0</v>
      </c>
      <c r="AB4" s="27">
        <v>3.4438983301717302E-3</v>
      </c>
      <c r="AC4">
        <f t="shared" si="2"/>
        <v>0</v>
      </c>
      <c r="AD4">
        <f t="shared" si="3"/>
        <v>0</v>
      </c>
      <c r="AE4">
        <f t="shared" si="4"/>
        <v>0</v>
      </c>
      <c r="AF4">
        <f>'TP Factors'!$D$6</f>
        <v>1.0585839223673177</v>
      </c>
      <c r="AG4">
        <f t="shared" si="5"/>
        <v>0</v>
      </c>
    </row>
    <row r="5" spans="1:33">
      <c r="A5" s="22" t="s">
        <v>107</v>
      </c>
      <c r="B5" s="22">
        <v>17</v>
      </c>
      <c r="C5" s="22" t="s">
        <v>108</v>
      </c>
      <c r="D5" s="23">
        <v>32.369999999999997</v>
      </c>
      <c r="E5" s="22" t="s">
        <v>109</v>
      </c>
      <c r="F5" s="22">
        <v>3456</v>
      </c>
      <c r="G5" s="24">
        <v>0</v>
      </c>
      <c r="H5" s="22" t="s">
        <v>110</v>
      </c>
      <c r="I5" s="22" t="s">
        <v>111</v>
      </c>
      <c r="J5" s="22">
        <v>542</v>
      </c>
      <c r="K5" s="25">
        <v>322.50786772399999</v>
      </c>
      <c r="L5" s="25">
        <v>982.69105085700005</v>
      </c>
      <c r="M5" s="23">
        <v>0</v>
      </c>
      <c r="N5" s="23">
        <v>0</v>
      </c>
      <c r="O5" s="22">
        <v>52079</v>
      </c>
      <c r="P5" s="22">
        <v>0</v>
      </c>
      <c r="Q5" s="26">
        <v>0</v>
      </c>
      <c r="R5" s="26">
        <v>0</v>
      </c>
      <c r="U5" s="26">
        <v>0</v>
      </c>
      <c r="V5" s="26">
        <v>0</v>
      </c>
      <c r="W5" s="26">
        <v>0</v>
      </c>
      <c r="X5" s="26">
        <v>0</v>
      </c>
      <c r="Y5" s="26">
        <f>W5*0.7</f>
        <v>0</v>
      </c>
      <c r="Z5" s="26">
        <f>X5*0.5</f>
        <v>0</v>
      </c>
      <c r="AA5" s="26">
        <v>0</v>
      </c>
      <c r="AB5" s="27">
        <v>1.03856449844361E-3</v>
      </c>
      <c r="AC5">
        <f t="shared" si="2"/>
        <v>0</v>
      </c>
      <c r="AD5">
        <f t="shared" si="3"/>
        <v>0</v>
      </c>
      <c r="AE5">
        <f t="shared" si="4"/>
        <v>0</v>
      </c>
      <c r="AF5">
        <f>'TP Factors'!$D$6</f>
        <v>1.0585839223673177</v>
      </c>
      <c r="AG5">
        <f t="shared" si="5"/>
        <v>0</v>
      </c>
    </row>
    <row r="6" spans="1:33">
      <c r="AB6" s="27">
        <f>SUM(AB2:AB5)</f>
        <v>9.5660378326320803</v>
      </c>
      <c r="AD6">
        <f>SUM(AD2:AD5)</f>
        <v>55</v>
      </c>
      <c r="AG6">
        <f>SUM(AG2:AG5)</f>
        <v>7.7</v>
      </c>
    </row>
  </sheetData>
  <sortState ref="A2:Z5">
    <sortCondition descending="1" ref="V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35"/>
  <sheetViews>
    <sheetView topLeftCell="N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7.85546875" style="25" bestFit="1" customWidth="1"/>
    <col min="12" max="12" width="18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20.85546875" style="27" bestFit="1" customWidth="1"/>
    <col min="29" max="29" width="13.7109375" customWidth="1"/>
    <col min="33" max="33" width="12.570312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50" t="s">
        <v>162</v>
      </c>
      <c r="Z1" s="50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13</v>
      </c>
      <c r="H2" s="22" t="s">
        <v>110</v>
      </c>
      <c r="I2" s="22" t="s">
        <v>111</v>
      </c>
      <c r="J2" s="22">
        <v>38928</v>
      </c>
      <c r="K2" s="25">
        <v>10429.236360000001</v>
      </c>
      <c r="L2" s="25">
        <v>405926.29748900002</v>
      </c>
      <c r="M2" s="23">
        <v>72.02</v>
      </c>
      <c r="N2" s="23">
        <v>8.56</v>
      </c>
      <c r="O2" s="22">
        <v>52412</v>
      </c>
      <c r="P2" s="22">
        <v>51184</v>
      </c>
      <c r="Q2" s="26">
        <v>52412</v>
      </c>
      <c r="R2" s="26">
        <v>1100</v>
      </c>
      <c r="S2" s="22" t="s">
        <v>112</v>
      </c>
      <c r="T2" s="22" t="s">
        <v>118</v>
      </c>
      <c r="U2" s="26">
        <v>48.29</v>
      </c>
      <c r="V2" s="26">
        <v>1</v>
      </c>
      <c r="W2" s="26">
        <v>1.85</v>
      </c>
      <c r="X2" s="26">
        <v>0.22</v>
      </c>
      <c r="Y2" s="26">
        <f>W2</f>
        <v>1.85</v>
      </c>
      <c r="Z2" s="26">
        <f>X2</f>
        <v>0.22</v>
      </c>
      <c r="AA2" s="26">
        <v>0.17399999999999999</v>
      </c>
      <c r="AB2" s="27">
        <v>0.43430831851065799</v>
      </c>
      <c r="AC2">
        <f>ROUND(AB2*AA2*U2*102.79,0)</f>
        <v>375</v>
      </c>
      <c r="AD2">
        <f>ROUND(Y2*AC2*0.002205,0)</f>
        <v>2</v>
      </c>
      <c r="AE2">
        <f>ROUND(Z2*AC2*0.002205,1)</f>
        <v>0.2</v>
      </c>
      <c r="AF2">
        <f>'TP Factors'!$D$6</f>
        <v>1.0585839223673177</v>
      </c>
      <c r="AG2">
        <f>ROUND(AE2*AF2,1)</f>
        <v>0.2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29</v>
      </c>
      <c r="H3" s="22" t="s">
        <v>110</v>
      </c>
      <c r="I3" s="22" t="s">
        <v>111</v>
      </c>
      <c r="J3" s="22">
        <v>14622</v>
      </c>
      <c r="K3" s="25">
        <v>2080.2561039000002</v>
      </c>
      <c r="L3" s="25">
        <v>120595.880082</v>
      </c>
      <c r="M3" s="23">
        <v>32.61</v>
      </c>
      <c r="N3" s="23">
        <v>4.62</v>
      </c>
      <c r="O3" s="22">
        <v>52468</v>
      </c>
      <c r="P3" s="22">
        <v>51236</v>
      </c>
      <c r="Q3" s="26">
        <v>52468</v>
      </c>
      <c r="R3" s="26">
        <v>1200</v>
      </c>
      <c r="S3" s="22" t="s">
        <v>112</v>
      </c>
      <c r="T3" s="22" t="s">
        <v>113</v>
      </c>
      <c r="U3" s="26">
        <v>48.29</v>
      </c>
      <c r="V3" s="26">
        <v>1</v>
      </c>
      <c r="W3" s="26">
        <v>2.39</v>
      </c>
      <c r="X3" s="26">
        <v>0.316</v>
      </c>
      <c r="Y3" s="26">
        <f t="shared" ref="Y3:Y21" si="0">W3</f>
        <v>2.39</v>
      </c>
      <c r="Z3" s="26">
        <f t="shared" ref="Z3:Z21" si="1">X3</f>
        <v>0.316</v>
      </c>
      <c r="AA3" s="26">
        <v>0.22</v>
      </c>
      <c r="AB3" s="27">
        <v>18.606991704799999</v>
      </c>
      <c r="AC3">
        <f t="shared" ref="AC3:AC34" si="2">ROUND(AB3*AA3*U3*102.79,0)</f>
        <v>20319</v>
      </c>
      <c r="AD3">
        <f t="shared" ref="AD3:AD34" si="3">ROUND(Y3*AC3*0.002205,0)</f>
        <v>107</v>
      </c>
      <c r="AE3">
        <f t="shared" ref="AE3:AE34" si="4">ROUND(Z3*AC3*0.002205,1)</f>
        <v>14.2</v>
      </c>
      <c r="AF3">
        <f>'TP Factors'!$D$6</f>
        <v>1.0585839223673177</v>
      </c>
      <c r="AG3">
        <f t="shared" ref="AG3:AG34" si="5">ROUND(AE3*AF3,1)</f>
        <v>15</v>
      </c>
    </row>
    <row r="4" spans="1:33">
      <c r="A4" s="22" t="s">
        <v>107</v>
      </c>
      <c r="B4" s="22">
        <v>17</v>
      </c>
      <c r="C4" s="22" t="s">
        <v>108</v>
      </c>
      <c r="D4" s="23">
        <v>32.369999999999997</v>
      </c>
      <c r="E4" s="22" t="s">
        <v>109</v>
      </c>
      <c r="F4" s="22">
        <v>1234</v>
      </c>
      <c r="G4" s="24">
        <v>13</v>
      </c>
      <c r="H4" s="22" t="s">
        <v>110</v>
      </c>
      <c r="I4" s="22" t="s">
        <v>111</v>
      </c>
      <c r="J4" s="22">
        <v>111</v>
      </c>
      <c r="K4" s="25">
        <v>253.596587524</v>
      </c>
      <c r="L4" s="25">
        <v>1162.11112774</v>
      </c>
      <c r="M4" s="23">
        <v>0.21</v>
      </c>
      <c r="N4" s="23">
        <v>0.02</v>
      </c>
      <c r="O4" s="22">
        <v>52509</v>
      </c>
      <c r="P4" s="22">
        <v>51276</v>
      </c>
      <c r="Q4" s="26">
        <v>52509</v>
      </c>
      <c r="R4" s="26">
        <v>1100</v>
      </c>
      <c r="S4" s="22" t="s">
        <v>112</v>
      </c>
      <c r="T4" s="22" t="s">
        <v>118</v>
      </c>
      <c r="U4" s="26">
        <v>48.29</v>
      </c>
      <c r="V4" s="26">
        <v>1</v>
      </c>
      <c r="W4" s="26">
        <v>1.85</v>
      </c>
      <c r="X4" s="26">
        <v>0.22</v>
      </c>
      <c r="Y4" s="26">
        <f t="shared" si="0"/>
        <v>1.85</v>
      </c>
      <c r="Z4" s="26">
        <f t="shared" si="1"/>
        <v>0.22</v>
      </c>
      <c r="AA4" s="26">
        <v>0.17399999999999999</v>
      </c>
      <c r="AB4" s="27">
        <v>2.3749788619864601E-2</v>
      </c>
      <c r="AC4">
        <f t="shared" si="2"/>
        <v>21</v>
      </c>
      <c r="AD4">
        <f t="shared" si="3"/>
        <v>0</v>
      </c>
      <c r="AE4">
        <f t="shared" si="4"/>
        <v>0</v>
      </c>
      <c r="AF4">
        <f>'TP Factors'!$D$6</f>
        <v>1.0585839223673177</v>
      </c>
      <c r="AG4">
        <f t="shared" si="5"/>
        <v>0</v>
      </c>
    </row>
    <row r="5" spans="1:33">
      <c r="A5" s="22" t="s">
        <v>107</v>
      </c>
      <c r="B5" s="22">
        <v>17</v>
      </c>
      <c r="C5" s="22" t="s">
        <v>108</v>
      </c>
      <c r="D5" s="23">
        <v>32.369999999999997</v>
      </c>
      <c r="E5" s="22" t="s">
        <v>109</v>
      </c>
      <c r="F5" s="22">
        <v>1234</v>
      </c>
      <c r="G5" s="24">
        <v>29</v>
      </c>
      <c r="H5" s="22" t="s">
        <v>110</v>
      </c>
      <c r="I5" s="22" t="s">
        <v>111</v>
      </c>
      <c r="J5" s="22">
        <v>14</v>
      </c>
      <c r="K5" s="25">
        <v>76.983844162799997</v>
      </c>
      <c r="L5" s="25">
        <v>119.301339762</v>
      </c>
      <c r="M5" s="23">
        <v>0.03</v>
      </c>
      <c r="N5" s="23">
        <v>0</v>
      </c>
      <c r="O5" s="22">
        <v>52532</v>
      </c>
      <c r="P5" s="22">
        <v>51296</v>
      </c>
      <c r="Q5" s="26">
        <v>52532</v>
      </c>
      <c r="R5" s="26">
        <v>1200</v>
      </c>
      <c r="S5" s="22" t="s">
        <v>112</v>
      </c>
      <c r="T5" s="22" t="s">
        <v>113</v>
      </c>
      <c r="U5" s="26">
        <v>48.29</v>
      </c>
      <c r="V5" s="26">
        <v>1</v>
      </c>
      <c r="W5" s="26">
        <v>2.39</v>
      </c>
      <c r="X5" s="26">
        <v>0.316</v>
      </c>
      <c r="Y5" s="26">
        <f t="shared" si="0"/>
        <v>2.39</v>
      </c>
      <c r="Z5" s="26">
        <f t="shared" si="1"/>
        <v>0.316</v>
      </c>
      <c r="AA5" s="26">
        <v>0.22</v>
      </c>
      <c r="AB5" s="27">
        <v>8.0889722559129005E-4</v>
      </c>
      <c r="AC5">
        <f t="shared" si="2"/>
        <v>1</v>
      </c>
      <c r="AD5">
        <f t="shared" si="3"/>
        <v>0</v>
      </c>
      <c r="AE5">
        <f t="shared" si="4"/>
        <v>0</v>
      </c>
      <c r="AF5">
        <f>'TP Factors'!$D$6</f>
        <v>1.0585839223673177</v>
      </c>
      <c r="AG5">
        <f t="shared" si="5"/>
        <v>0</v>
      </c>
    </row>
    <row r="6" spans="1:33">
      <c r="A6" s="22" t="s">
        <v>107</v>
      </c>
      <c r="B6" s="22">
        <v>17</v>
      </c>
      <c r="C6" s="22" t="s">
        <v>108</v>
      </c>
      <c r="D6" s="23">
        <v>32.369999999999997</v>
      </c>
      <c r="E6" s="22" t="s">
        <v>109</v>
      </c>
      <c r="F6" s="22">
        <v>1234</v>
      </c>
      <c r="G6" s="24">
        <v>29</v>
      </c>
      <c r="H6" s="22" t="s">
        <v>110</v>
      </c>
      <c r="I6" s="22" t="s">
        <v>111</v>
      </c>
      <c r="J6" s="22">
        <v>250</v>
      </c>
      <c r="K6" s="25">
        <v>511.07610025999998</v>
      </c>
      <c r="L6" s="25">
        <v>2062.9553669400002</v>
      </c>
      <c r="M6" s="23">
        <v>0.56000000000000005</v>
      </c>
      <c r="N6" s="23">
        <v>0.08</v>
      </c>
      <c r="O6" s="22">
        <v>52535</v>
      </c>
      <c r="P6" s="22">
        <v>51298</v>
      </c>
      <c r="Q6" s="26">
        <v>52535</v>
      </c>
      <c r="R6" s="26">
        <v>1200</v>
      </c>
      <c r="S6" s="22" t="s">
        <v>112</v>
      </c>
      <c r="T6" s="22" t="s">
        <v>113</v>
      </c>
      <c r="U6" s="26">
        <v>48.29</v>
      </c>
      <c r="V6" s="26">
        <v>1</v>
      </c>
      <c r="W6" s="26">
        <v>2.39</v>
      </c>
      <c r="X6" s="26">
        <v>0.316</v>
      </c>
      <c r="Y6" s="26">
        <f t="shared" si="0"/>
        <v>2.39</v>
      </c>
      <c r="Z6" s="26">
        <f t="shared" si="1"/>
        <v>0.316</v>
      </c>
      <c r="AA6" s="26">
        <v>0.22</v>
      </c>
      <c r="AB6" s="27">
        <v>0.39273518403789898</v>
      </c>
      <c r="AC6">
        <f t="shared" si="2"/>
        <v>429</v>
      </c>
      <c r="AD6">
        <f t="shared" si="3"/>
        <v>2</v>
      </c>
      <c r="AE6">
        <f t="shared" si="4"/>
        <v>0.3</v>
      </c>
      <c r="AF6">
        <f>'TP Factors'!$D$6</f>
        <v>1.0585839223673177</v>
      </c>
      <c r="AG6">
        <f t="shared" si="5"/>
        <v>0.3</v>
      </c>
    </row>
    <row r="7" spans="1:33">
      <c r="A7" s="22" t="s">
        <v>107</v>
      </c>
      <c r="B7" s="22">
        <v>17</v>
      </c>
      <c r="C7" s="22" t="s">
        <v>108</v>
      </c>
      <c r="D7" s="23">
        <v>32.369999999999997</v>
      </c>
      <c r="E7" s="22" t="s">
        <v>109</v>
      </c>
      <c r="F7" s="22">
        <v>3456</v>
      </c>
      <c r="G7" s="24">
        <v>3</v>
      </c>
      <c r="H7" s="22" t="s">
        <v>110</v>
      </c>
      <c r="I7" s="22" t="s">
        <v>111</v>
      </c>
      <c r="J7" s="22">
        <v>67</v>
      </c>
      <c r="K7" s="25">
        <v>247.13718190700001</v>
      </c>
      <c r="L7" s="25">
        <v>2022.1801455499999</v>
      </c>
      <c r="M7" s="23">
        <v>0.08</v>
      </c>
      <c r="N7" s="23">
        <v>0</v>
      </c>
      <c r="O7" s="22">
        <v>52542</v>
      </c>
      <c r="P7" s="22">
        <v>51305</v>
      </c>
      <c r="Q7" s="26">
        <v>52542</v>
      </c>
      <c r="R7" s="26">
        <v>3200</v>
      </c>
      <c r="S7" s="22" t="s">
        <v>112</v>
      </c>
      <c r="T7" s="22" t="s">
        <v>132</v>
      </c>
      <c r="U7" s="26">
        <v>48.29</v>
      </c>
      <c r="V7" s="26">
        <v>1</v>
      </c>
      <c r="W7" s="26">
        <v>1.25</v>
      </c>
      <c r="X7" s="26">
        <v>6.4000000000000001E-2</v>
      </c>
      <c r="Y7" s="26">
        <f t="shared" si="0"/>
        <v>1.25</v>
      </c>
      <c r="Z7" s="26">
        <f t="shared" si="1"/>
        <v>6.4000000000000001E-2</v>
      </c>
      <c r="AA7" s="26">
        <v>0.06</v>
      </c>
      <c r="AB7" s="27">
        <v>0.49968959751307601</v>
      </c>
      <c r="AC7">
        <f t="shared" si="2"/>
        <v>149</v>
      </c>
      <c r="AD7">
        <f t="shared" si="3"/>
        <v>0</v>
      </c>
      <c r="AE7">
        <f t="shared" si="4"/>
        <v>0</v>
      </c>
      <c r="AF7">
        <f>'TP Factors'!$D$6</f>
        <v>1.0585839223673177</v>
      </c>
      <c r="AG7">
        <f t="shared" si="5"/>
        <v>0</v>
      </c>
    </row>
    <row r="8" spans="1:33">
      <c r="A8" s="22" t="s">
        <v>107</v>
      </c>
      <c r="B8" s="22">
        <v>17</v>
      </c>
      <c r="C8" s="22" t="s">
        <v>108</v>
      </c>
      <c r="D8" s="23">
        <v>32.369999999999997</v>
      </c>
      <c r="E8" s="22" t="s">
        <v>109</v>
      </c>
      <c r="F8" s="22">
        <v>3456</v>
      </c>
      <c r="G8" s="24">
        <v>3</v>
      </c>
      <c r="H8" s="22" t="s">
        <v>110</v>
      </c>
      <c r="I8" s="22" t="s">
        <v>111</v>
      </c>
      <c r="J8" s="22">
        <v>13</v>
      </c>
      <c r="K8" s="25">
        <v>147.922726858</v>
      </c>
      <c r="L8" s="25">
        <v>380.71993762800003</v>
      </c>
      <c r="M8" s="23">
        <v>0.02</v>
      </c>
      <c r="N8" s="23">
        <v>0</v>
      </c>
      <c r="O8" s="22">
        <v>52543</v>
      </c>
      <c r="P8" s="22">
        <v>51306</v>
      </c>
      <c r="Q8" s="26">
        <v>52543</v>
      </c>
      <c r="R8" s="26">
        <v>3200</v>
      </c>
      <c r="S8" s="22" t="s">
        <v>112</v>
      </c>
      <c r="T8" s="22" t="s">
        <v>132</v>
      </c>
      <c r="U8" s="26">
        <v>48.29</v>
      </c>
      <c r="V8" s="26">
        <v>1</v>
      </c>
      <c r="W8" s="26">
        <v>1.25</v>
      </c>
      <c r="X8" s="26">
        <v>6.4000000000000001E-2</v>
      </c>
      <c r="Y8" s="26">
        <f t="shared" si="0"/>
        <v>1.25</v>
      </c>
      <c r="Z8" s="26">
        <f t="shared" si="1"/>
        <v>6.4000000000000001E-2</v>
      </c>
      <c r="AA8" s="26">
        <v>0.06</v>
      </c>
      <c r="AB8" s="27">
        <v>9.4077569102386294E-2</v>
      </c>
      <c r="AC8">
        <f t="shared" si="2"/>
        <v>28</v>
      </c>
      <c r="AD8">
        <f t="shared" si="3"/>
        <v>0</v>
      </c>
      <c r="AE8">
        <f t="shared" si="4"/>
        <v>0</v>
      </c>
      <c r="AF8">
        <f>'TP Factors'!$D$6</f>
        <v>1.0585839223673177</v>
      </c>
      <c r="AG8">
        <f t="shared" si="5"/>
        <v>0</v>
      </c>
    </row>
    <row r="9" spans="1:33">
      <c r="A9" s="22" t="s">
        <v>107</v>
      </c>
      <c r="B9" s="22">
        <v>17</v>
      </c>
      <c r="C9" s="22" t="s">
        <v>108</v>
      </c>
      <c r="D9" s="23">
        <v>32.369999999999997</v>
      </c>
      <c r="E9" s="22" t="s">
        <v>109</v>
      </c>
      <c r="F9" s="22">
        <v>1234</v>
      </c>
      <c r="G9" s="24">
        <v>45</v>
      </c>
      <c r="H9" s="22" t="s">
        <v>110</v>
      </c>
      <c r="I9" s="22" t="s">
        <v>111</v>
      </c>
      <c r="J9" s="22">
        <v>415</v>
      </c>
      <c r="K9" s="25">
        <v>218.07434599800001</v>
      </c>
      <c r="L9" s="25">
        <v>1194.6943681800001</v>
      </c>
      <c r="M9" s="23">
        <v>0.5</v>
      </c>
      <c r="N9" s="23">
        <v>0.2</v>
      </c>
      <c r="O9" s="22">
        <v>52544</v>
      </c>
      <c r="P9" s="22">
        <v>51307</v>
      </c>
      <c r="Q9" s="26">
        <v>52544</v>
      </c>
      <c r="R9" s="26">
        <v>8140</v>
      </c>
      <c r="S9" s="22" t="s">
        <v>112</v>
      </c>
      <c r="T9" s="22" t="s">
        <v>128</v>
      </c>
      <c r="U9" s="26">
        <v>48.29</v>
      </c>
      <c r="V9" s="26">
        <v>1</v>
      </c>
      <c r="W9" s="26">
        <v>1.18</v>
      </c>
      <c r="X9" s="26">
        <v>0.48</v>
      </c>
      <c r="Y9" s="26">
        <f t="shared" si="0"/>
        <v>1.18</v>
      </c>
      <c r="Z9" s="26">
        <f t="shared" si="1"/>
        <v>0.48</v>
      </c>
      <c r="AA9" s="26">
        <v>0.63</v>
      </c>
      <c r="AB9" s="27">
        <v>7.5155244315541894E-2</v>
      </c>
      <c r="AC9">
        <f t="shared" si="2"/>
        <v>235</v>
      </c>
      <c r="AD9">
        <f t="shared" si="3"/>
        <v>1</v>
      </c>
      <c r="AE9">
        <f t="shared" si="4"/>
        <v>0.2</v>
      </c>
      <c r="AF9">
        <f>'TP Factors'!$D$6</f>
        <v>1.0585839223673177</v>
      </c>
      <c r="AG9">
        <f t="shared" si="5"/>
        <v>0.2</v>
      </c>
    </row>
    <row r="10" spans="1:33">
      <c r="A10" s="22" t="s">
        <v>107</v>
      </c>
      <c r="B10" s="22">
        <v>17</v>
      </c>
      <c r="C10" s="22" t="s">
        <v>108</v>
      </c>
      <c r="D10" s="23">
        <v>32.369999999999997</v>
      </c>
      <c r="E10" s="22" t="s">
        <v>109</v>
      </c>
      <c r="F10" s="22">
        <v>3456</v>
      </c>
      <c r="G10" s="24">
        <v>3</v>
      </c>
      <c r="H10" s="22" t="s">
        <v>110</v>
      </c>
      <c r="I10" s="22" t="s">
        <v>111</v>
      </c>
      <c r="J10" s="22">
        <v>485</v>
      </c>
      <c r="K10" s="25">
        <v>538.52945731</v>
      </c>
      <c r="L10" s="25">
        <v>14672.5690392</v>
      </c>
      <c r="M10" s="23">
        <v>0.57999999999999996</v>
      </c>
      <c r="N10" s="23">
        <v>0.03</v>
      </c>
      <c r="O10" s="22">
        <v>52545</v>
      </c>
      <c r="P10" s="22">
        <v>51308</v>
      </c>
      <c r="Q10" s="26">
        <v>52545</v>
      </c>
      <c r="R10" s="26">
        <v>3200</v>
      </c>
      <c r="S10" s="22" t="s">
        <v>112</v>
      </c>
      <c r="T10" s="22" t="s">
        <v>132</v>
      </c>
      <c r="U10" s="26">
        <v>48.29</v>
      </c>
      <c r="V10" s="26">
        <v>1</v>
      </c>
      <c r="W10" s="26">
        <v>1.25</v>
      </c>
      <c r="X10" s="26">
        <v>6.4000000000000001E-2</v>
      </c>
      <c r="Y10" s="26">
        <f t="shared" si="0"/>
        <v>1.25</v>
      </c>
      <c r="Z10" s="26">
        <f t="shared" si="1"/>
        <v>6.4000000000000001E-2</v>
      </c>
      <c r="AA10" s="26">
        <v>0.06</v>
      </c>
      <c r="AB10" s="27">
        <v>3.6256562668625798</v>
      </c>
      <c r="AC10">
        <f t="shared" si="2"/>
        <v>1080</v>
      </c>
      <c r="AD10">
        <f t="shared" si="3"/>
        <v>3</v>
      </c>
      <c r="AE10">
        <f t="shared" si="4"/>
        <v>0.2</v>
      </c>
      <c r="AF10">
        <f>'TP Factors'!$D$6</f>
        <v>1.0585839223673177</v>
      </c>
      <c r="AG10">
        <f t="shared" si="5"/>
        <v>0.2</v>
      </c>
    </row>
    <row r="11" spans="1:33">
      <c r="A11" s="22" t="s">
        <v>107</v>
      </c>
      <c r="B11" s="22">
        <v>17</v>
      </c>
      <c r="C11" s="22" t="s">
        <v>108</v>
      </c>
      <c r="D11" s="23">
        <v>32.369999999999997</v>
      </c>
      <c r="E11" s="22" t="s">
        <v>109</v>
      </c>
      <c r="F11" s="22">
        <v>1234</v>
      </c>
      <c r="G11" s="24">
        <v>29</v>
      </c>
      <c r="H11" s="22" t="s">
        <v>110</v>
      </c>
      <c r="I11" s="22" t="s">
        <v>111</v>
      </c>
      <c r="J11" s="22">
        <v>6</v>
      </c>
      <c r="K11" s="25">
        <v>79.724384455600003</v>
      </c>
      <c r="L11" s="25">
        <v>45.548145021800003</v>
      </c>
      <c r="M11" s="23">
        <v>0.01</v>
      </c>
      <c r="N11" s="23">
        <v>0</v>
      </c>
      <c r="O11" s="22">
        <v>52554</v>
      </c>
      <c r="P11" s="22">
        <v>51317</v>
      </c>
      <c r="Q11" s="26">
        <v>52554</v>
      </c>
      <c r="R11" s="26">
        <v>1200</v>
      </c>
      <c r="S11" s="22" t="s">
        <v>112</v>
      </c>
      <c r="T11" s="22" t="s">
        <v>113</v>
      </c>
      <c r="U11" s="26">
        <v>48.29</v>
      </c>
      <c r="V11" s="26">
        <v>1</v>
      </c>
      <c r="W11" s="26">
        <v>2.39</v>
      </c>
      <c r="X11" s="26">
        <v>0.316</v>
      </c>
      <c r="Y11" s="26">
        <f t="shared" si="0"/>
        <v>2.39</v>
      </c>
      <c r="Z11" s="26">
        <f t="shared" si="1"/>
        <v>0.316</v>
      </c>
      <c r="AA11" s="26">
        <v>0.22</v>
      </c>
      <c r="AB11" s="27">
        <v>1.1255146728870799E-2</v>
      </c>
      <c r="AC11">
        <f t="shared" si="2"/>
        <v>12</v>
      </c>
      <c r="AD11">
        <f t="shared" si="3"/>
        <v>0</v>
      </c>
      <c r="AE11">
        <f t="shared" si="4"/>
        <v>0</v>
      </c>
      <c r="AF11">
        <f>'TP Factors'!$D$6</f>
        <v>1.0585839223673177</v>
      </c>
      <c r="AG11">
        <f t="shared" si="5"/>
        <v>0</v>
      </c>
    </row>
    <row r="12" spans="1:33">
      <c r="A12" s="22" t="s">
        <v>107</v>
      </c>
      <c r="B12" s="22">
        <v>17</v>
      </c>
      <c r="C12" s="22" t="s">
        <v>108</v>
      </c>
      <c r="D12" s="23">
        <v>32.369999999999997</v>
      </c>
      <c r="E12" s="22" t="s">
        <v>109</v>
      </c>
      <c r="F12" s="22">
        <v>1234</v>
      </c>
      <c r="G12" s="24">
        <v>45</v>
      </c>
      <c r="H12" s="22" t="s">
        <v>110</v>
      </c>
      <c r="I12" s="22" t="s">
        <v>111</v>
      </c>
      <c r="J12" s="22">
        <v>37</v>
      </c>
      <c r="K12" s="25">
        <v>73.589226428499998</v>
      </c>
      <c r="L12" s="25">
        <v>105.37723849</v>
      </c>
      <c r="M12" s="23">
        <v>0.04</v>
      </c>
      <c r="N12" s="23">
        <v>0.02</v>
      </c>
      <c r="O12" s="22">
        <v>52569</v>
      </c>
      <c r="P12" s="22">
        <v>51330</v>
      </c>
      <c r="Q12" s="26">
        <v>52569</v>
      </c>
      <c r="R12" s="26">
        <v>8140</v>
      </c>
      <c r="S12" s="22" t="s">
        <v>112</v>
      </c>
      <c r="T12" s="22" t="s">
        <v>128</v>
      </c>
      <c r="U12" s="26">
        <v>48.29</v>
      </c>
      <c r="V12" s="26">
        <v>1</v>
      </c>
      <c r="W12" s="26">
        <v>1.18</v>
      </c>
      <c r="X12" s="26">
        <v>0.48</v>
      </c>
      <c r="Y12" s="26">
        <f t="shared" si="0"/>
        <v>1.18</v>
      </c>
      <c r="Z12" s="26">
        <f t="shared" si="1"/>
        <v>0.48</v>
      </c>
      <c r="AA12" s="26">
        <v>0.63</v>
      </c>
      <c r="AB12" s="27">
        <v>2.1232098518944E-2</v>
      </c>
      <c r="AC12">
        <f t="shared" si="2"/>
        <v>66</v>
      </c>
      <c r="AD12">
        <f t="shared" si="3"/>
        <v>0</v>
      </c>
      <c r="AE12">
        <f t="shared" si="4"/>
        <v>0.1</v>
      </c>
      <c r="AF12">
        <f>'TP Factors'!$D$6</f>
        <v>1.0585839223673177</v>
      </c>
      <c r="AG12">
        <f t="shared" si="5"/>
        <v>0.1</v>
      </c>
    </row>
    <row r="13" spans="1:33">
      <c r="A13" s="22" t="s">
        <v>107</v>
      </c>
      <c r="B13" s="22">
        <v>17</v>
      </c>
      <c r="C13" s="22" t="s">
        <v>108</v>
      </c>
      <c r="D13" s="23">
        <v>32.369999999999997</v>
      </c>
      <c r="E13" s="22" t="s">
        <v>109</v>
      </c>
      <c r="F13" s="22">
        <v>3456</v>
      </c>
      <c r="G13" s="24">
        <v>3</v>
      </c>
      <c r="H13" s="22" t="s">
        <v>110</v>
      </c>
      <c r="I13" s="22" t="s">
        <v>111</v>
      </c>
      <c r="J13" s="22">
        <v>27</v>
      </c>
      <c r="K13" s="25">
        <v>307.46953155300002</v>
      </c>
      <c r="L13" s="25">
        <v>808.047927415</v>
      </c>
      <c r="M13" s="23">
        <v>0.03</v>
      </c>
      <c r="N13" s="23">
        <v>0</v>
      </c>
      <c r="O13" s="22">
        <v>52571</v>
      </c>
      <c r="P13" s="22">
        <v>51332</v>
      </c>
      <c r="Q13" s="26">
        <v>52571</v>
      </c>
      <c r="R13" s="26">
        <v>3200</v>
      </c>
      <c r="S13" s="22" t="s">
        <v>112</v>
      </c>
      <c r="T13" s="22" t="s">
        <v>132</v>
      </c>
      <c r="U13" s="26">
        <v>48.29</v>
      </c>
      <c r="V13" s="26">
        <v>1</v>
      </c>
      <c r="W13" s="26">
        <v>1.25</v>
      </c>
      <c r="X13" s="26">
        <v>6.4000000000000001E-2</v>
      </c>
      <c r="Y13" s="26">
        <f t="shared" si="0"/>
        <v>1.25</v>
      </c>
      <c r="Z13" s="26">
        <f t="shared" si="1"/>
        <v>6.4000000000000001E-2</v>
      </c>
      <c r="AA13" s="26">
        <v>0.06</v>
      </c>
      <c r="AB13" s="27">
        <v>0.19967219262785699</v>
      </c>
      <c r="AC13">
        <f t="shared" si="2"/>
        <v>59</v>
      </c>
      <c r="AD13">
        <f t="shared" si="3"/>
        <v>0</v>
      </c>
      <c r="AE13">
        <f t="shared" si="4"/>
        <v>0</v>
      </c>
      <c r="AF13">
        <f>'TP Factors'!$D$6</f>
        <v>1.0585839223673177</v>
      </c>
      <c r="AG13">
        <f t="shared" si="5"/>
        <v>0</v>
      </c>
    </row>
    <row r="14" spans="1:33">
      <c r="A14" s="22" t="s">
        <v>107</v>
      </c>
      <c r="B14" s="22">
        <v>17</v>
      </c>
      <c r="C14" s="22" t="s">
        <v>108</v>
      </c>
      <c r="D14" s="23">
        <v>32.369999999999997</v>
      </c>
      <c r="E14" s="22" t="s">
        <v>109</v>
      </c>
      <c r="F14" s="22">
        <v>1234</v>
      </c>
      <c r="G14" s="24">
        <v>45</v>
      </c>
      <c r="H14" s="22" t="s">
        <v>110</v>
      </c>
      <c r="I14" s="22" t="s">
        <v>111</v>
      </c>
      <c r="J14" s="22">
        <v>88</v>
      </c>
      <c r="K14" s="25">
        <v>78.042083350799999</v>
      </c>
      <c r="L14" s="25">
        <v>253.776601658</v>
      </c>
      <c r="M14" s="23">
        <v>0.11</v>
      </c>
      <c r="N14" s="23">
        <v>0.04</v>
      </c>
      <c r="O14" s="22">
        <v>52575</v>
      </c>
      <c r="P14" s="22">
        <v>51336</v>
      </c>
      <c r="Q14" s="26">
        <v>52575</v>
      </c>
      <c r="R14" s="26">
        <v>8140</v>
      </c>
      <c r="S14" s="22" t="s">
        <v>112</v>
      </c>
      <c r="T14" s="22" t="s">
        <v>128</v>
      </c>
      <c r="U14" s="26">
        <v>48.29</v>
      </c>
      <c r="V14" s="26">
        <v>1</v>
      </c>
      <c r="W14" s="26">
        <v>1.18</v>
      </c>
      <c r="X14" s="26">
        <v>0.48</v>
      </c>
      <c r="Y14" s="26">
        <f t="shared" si="0"/>
        <v>1.18</v>
      </c>
      <c r="Z14" s="26">
        <f t="shared" si="1"/>
        <v>0.48</v>
      </c>
      <c r="AA14" s="26">
        <v>0.63</v>
      </c>
      <c r="AB14" s="27">
        <v>2.9955928088944501E-2</v>
      </c>
      <c r="AC14">
        <f t="shared" si="2"/>
        <v>94</v>
      </c>
      <c r="AD14">
        <f t="shared" si="3"/>
        <v>0</v>
      </c>
      <c r="AE14">
        <f t="shared" si="4"/>
        <v>0.1</v>
      </c>
      <c r="AF14">
        <f>'TP Factors'!$D$6</f>
        <v>1.0585839223673177</v>
      </c>
      <c r="AG14">
        <f t="shared" si="5"/>
        <v>0.1</v>
      </c>
    </row>
    <row r="15" spans="1:33">
      <c r="A15" s="22" t="s">
        <v>107</v>
      </c>
      <c r="B15" s="22">
        <v>17</v>
      </c>
      <c r="C15" s="22" t="s">
        <v>108</v>
      </c>
      <c r="D15" s="23">
        <v>32.369999999999997</v>
      </c>
      <c r="E15" s="22" t="s">
        <v>109</v>
      </c>
      <c r="F15" s="22">
        <v>1234</v>
      </c>
      <c r="G15" s="24">
        <v>45</v>
      </c>
      <c r="H15" s="22" t="s">
        <v>110</v>
      </c>
      <c r="I15" s="22" t="s">
        <v>111</v>
      </c>
      <c r="J15" s="22">
        <v>4809</v>
      </c>
      <c r="K15" s="25">
        <v>702.51984596800003</v>
      </c>
      <c r="L15" s="25">
        <v>11230.478385599999</v>
      </c>
      <c r="M15" s="23">
        <v>5.77</v>
      </c>
      <c r="N15" s="23">
        <v>2.31</v>
      </c>
      <c r="O15" s="22">
        <v>52588</v>
      </c>
      <c r="P15" s="22">
        <v>51349</v>
      </c>
      <c r="Q15" s="26">
        <v>52588</v>
      </c>
      <c r="R15" s="26">
        <v>8140</v>
      </c>
      <c r="S15" s="22" t="s">
        <v>133</v>
      </c>
      <c r="T15" s="22" t="s">
        <v>134</v>
      </c>
      <c r="U15" s="26">
        <v>48.29</v>
      </c>
      <c r="V15" s="26">
        <v>1</v>
      </c>
      <c r="W15" s="26">
        <v>1.18</v>
      </c>
      <c r="X15" s="26">
        <v>0.48</v>
      </c>
      <c r="Y15" s="26">
        <f t="shared" si="0"/>
        <v>1.18</v>
      </c>
      <c r="Z15" s="26">
        <f t="shared" si="1"/>
        <v>0.48</v>
      </c>
      <c r="AA15" s="26">
        <v>0.77700000000000002</v>
      </c>
      <c r="AB15" s="27">
        <v>5.83132255856759E-2</v>
      </c>
      <c r="AC15">
        <f t="shared" si="2"/>
        <v>225</v>
      </c>
      <c r="AD15">
        <f t="shared" si="3"/>
        <v>1</v>
      </c>
      <c r="AE15">
        <f t="shared" si="4"/>
        <v>0.2</v>
      </c>
      <c r="AF15">
        <f>'TP Factors'!$D$6</f>
        <v>1.0585839223673177</v>
      </c>
      <c r="AG15">
        <f t="shared" si="5"/>
        <v>0.2</v>
      </c>
    </row>
    <row r="16" spans="1:33">
      <c r="A16" s="22" t="s">
        <v>107</v>
      </c>
      <c r="B16" s="22">
        <v>17</v>
      </c>
      <c r="C16" s="22" t="s">
        <v>108</v>
      </c>
      <c r="D16" s="23">
        <v>32.369999999999997</v>
      </c>
      <c r="E16" s="22" t="s">
        <v>109</v>
      </c>
      <c r="F16" s="22">
        <v>1234</v>
      </c>
      <c r="G16" s="24">
        <v>45</v>
      </c>
      <c r="H16" s="22" t="s">
        <v>110</v>
      </c>
      <c r="I16" s="22" t="s">
        <v>111</v>
      </c>
      <c r="J16" s="22">
        <v>115</v>
      </c>
      <c r="K16" s="25">
        <v>95.751127250099998</v>
      </c>
      <c r="L16" s="25">
        <v>331.315048993</v>
      </c>
      <c r="M16" s="23">
        <v>0.14000000000000001</v>
      </c>
      <c r="N16" s="23">
        <v>0.06</v>
      </c>
      <c r="O16" s="22">
        <v>52591</v>
      </c>
      <c r="P16" s="22">
        <v>51352</v>
      </c>
      <c r="Q16" s="26">
        <v>52591</v>
      </c>
      <c r="R16" s="26">
        <v>8140</v>
      </c>
      <c r="S16" s="22" t="s">
        <v>112</v>
      </c>
      <c r="T16" s="22" t="s">
        <v>128</v>
      </c>
      <c r="U16" s="26">
        <v>48.29</v>
      </c>
      <c r="V16" s="26">
        <v>1</v>
      </c>
      <c r="W16" s="26">
        <v>1.18</v>
      </c>
      <c r="X16" s="26">
        <v>0.48</v>
      </c>
      <c r="Y16" s="26">
        <f t="shared" si="0"/>
        <v>1.18</v>
      </c>
      <c r="Z16" s="26">
        <f t="shared" si="1"/>
        <v>0.48</v>
      </c>
      <c r="AA16" s="26">
        <v>0.63</v>
      </c>
      <c r="AB16" s="27">
        <v>3.6165556937926398E-2</v>
      </c>
      <c r="AC16">
        <f t="shared" si="2"/>
        <v>113</v>
      </c>
      <c r="AD16">
        <f t="shared" si="3"/>
        <v>0</v>
      </c>
      <c r="AE16">
        <f t="shared" si="4"/>
        <v>0.1</v>
      </c>
      <c r="AF16">
        <f>'TP Factors'!$D$6</f>
        <v>1.0585839223673177</v>
      </c>
      <c r="AG16">
        <f t="shared" si="5"/>
        <v>0.1</v>
      </c>
    </row>
    <row r="17" spans="1:33">
      <c r="A17" s="22" t="s">
        <v>107</v>
      </c>
      <c r="B17" s="22">
        <v>17</v>
      </c>
      <c r="C17" s="22" t="s">
        <v>108</v>
      </c>
      <c r="D17" s="23">
        <v>32.369999999999997</v>
      </c>
      <c r="E17" s="22" t="s">
        <v>109</v>
      </c>
      <c r="F17" s="22">
        <v>3456</v>
      </c>
      <c r="G17" s="24">
        <v>3</v>
      </c>
      <c r="H17" s="22" t="s">
        <v>110</v>
      </c>
      <c r="I17" s="22" t="s">
        <v>111</v>
      </c>
      <c r="J17" s="22">
        <v>917</v>
      </c>
      <c r="K17" s="25">
        <v>391.24625707400003</v>
      </c>
      <c r="L17" s="25">
        <v>5795.0097190400002</v>
      </c>
      <c r="M17" s="23">
        <v>1.1000000000000001</v>
      </c>
      <c r="N17" s="23">
        <v>0.06</v>
      </c>
      <c r="O17" s="22">
        <v>52599</v>
      </c>
      <c r="P17" s="22">
        <v>51359</v>
      </c>
      <c r="Q17" s="26">
        <v>52599</v>
      </c>
      <c r="R17" s="26">
        <v>3200</v>
      </c>
      <c r="S17" s="22" t="s">
        <v>133</v>
      </c>
      <c r="T17" s="22" t="s">
        <v>135</v>
      </c>
      <c r="U17" s="26">
        <v>48.29</v>
      </c>
      <c r="V17" s="26">
        <v>1</v>
      </c>
      <c r="W17" s="26">
        <v>1.25</v>
      </c>
      <c r="X17" s="26">
        <v>6.4000000000000001E-2</v>
      </c>
      <c r="Y17" s="26">
        <f t="shared" si="0"/>
        <v>1.25</v>
      </c>
      <c r="Z17" s="26">
        <f t="shared" si="1"/>
        <v>6.4000000000000001E-2</v>
      </c>
      <c r="AA17" s="26">
        <v>0.28699999999999998</v>
      </c>
      <c r="AB17" s="27">
        <v>1.0224241679641899</v>
      </c>
      <c r="AC17">
        <f t="shared" si="2"/>
        <v>1457</v>
      </c>
      <c r="AD17">
        <f t="shared" si="3"/>
        <v>4</v>
      </c>
      <c r="AE17">
        <f t="shared" si="4"/>
        <v>0.2</v>
      </c>
      <c r="AF17">
        <f>'TP Factors'!$D$6</f>
        <v>1.0585839223673177</v>
      </c>
      <c r="AG17">
        <f t="shared" si="5"/>
        <v>0.2</v>
      </c>
    </row>
    <row r="18" spans="1:33">
      <c r="A18" s="22" t="s">
        <v>107</v>
      </c>
      <c r="B18" s="22">
        <v>17</v>
      </c>
      <c r="C18" s="22" t="s">
        <v>108</v>
      </c>
      <c r="D18" s="23">
        <v>32.369999999999997</v>
      </c>
      <c r="E18" s="22" t="s">
        <v>109</v>
      </c>
      <c r="F18" s="22">
        <v>3456</v>
      </c>
      <c r="G18" s="24">
        <v>3</v>
      </c>
      <c r="H18" s="22" t="s">
        <v>110</v>
      </c>
      <c r="I18" s="22" t="s">
        <v>111</v>
      </c>
      <c r="J18" s="22">
        <v>1875</v>
      </c>
      <c r="K18" s="25">
        <v>429.75206213899997</v>
      </c>
      <c r="L18" s="25">
        <v>11010.7631286</v>
      </c>
      <c r="M18" s="23">
        <v>1.31</v>
      </c>
      <c r="N18" s="23">
        <v>0.17</v>
      </c>
      <c r="O18" s="22">
        <v>52606</v>
      </c>
      <c r="P18" s="22">
        <v>51366</v>
      </c>
      <c r="Q18" s="26">
        <v>52606</v>
      </c>
      <c r="R18" s="26">
        <v>4200</v>
      </c>
      <c r="S18" s="22" t="s">
        <v>133</v>
      </c>
      <c r="T18" s="22" t="s">
        <v>136</v>
      </c>
      <c r="U18" s="26">
        <v>48.29</v>
      </c>
      <c r="V18" s="26">
        <v>1</v>
      </c>
      <c r="W18" s="26">
        <v>0.7</v>
      </c>
      <c r="X18" s="26">
        <v>0.09</v>
      </c>
      <c r="Y18" s="26">
        <f t="shared" si="0"/>
        <v>0.7</v>
      </c>
      <c r="Z18" s="26">
        <f t="shared" si="1"/>
        <v>0.09</v>
      </c>
      <c r="AA18" s="26">
        <v>0.309</v>
      </c>
      <c r="AB18" s="27">
        <v>8.8162384598329605E-2</v>
      </c>
      <c r="AC18">
        <f t="shared" si="2"/>
        <v>135</v>
      </c>
      <c r="AD18">
        <f t="shared" si="3"/>
        <v>0</v>
      </c>
      <c r="AE18">
        <f t="shared" si="4"/>
        <v>0</v>
      </c>
      <c r="AF18">
        <f>'TP Factors'!$D$6</f>
        <v>1.0585839223673177</v>
      </c>
      <c r="AG18">
        <f t="shared" si="5"/>
        <v>0</v>
      </c>
    </row>
    <row r="19" spans="1:33">
      <c r="A19" s="22" t="s">
        <v>107</v>
      </c>
      <c r="B19" s="22">
        <v>17</v>
      </c>
      <c r="C19" s="22" t="s">
        <v>108</v>
      </c>
      <c r="D19" s="23">
        <v>32.369999999999997</v>
      </c>
      <c r="E19" s="22" t="s">
        <v>109</v>
      </c>
      <c r="F19" s="22">
        <v>3456</v>
      </c>
      <c r="G19" s="24">
        <v>3</v>
      </c>
      <c r="H19" s="22" t="s">
        <v>110</v>
      </c>
      <c r="I19" s="22" t="s">
        <v>111</v>
      </c>
      <c r="J19" s="22">
        <v>18</v>
      </c>
      <c r="K19" s="25">
        <v>122.01059933000001</v>
      </c>
      <c r="L19" s="25">
        <v>318.19486217799999</v>
      </c>
      <c r="M19" s="23">
        <v>0.01</v>
      </c>
      <c r="N19" s="23">
        <v>0</v>
      </c>
      <c r="O19" s="22">
        <v>52607</v>
      </c>
      <c r="P19" s="22">
        <v>51367</v>
      </c>
      <c r="Q19" s="26">
        <v>52607</v>
      </c>
      <c r="R19" s="26">
        <v>4200</v>
      </c>
      <c r="S19" s="22" t="s">
        <v>112</v>
      </c>
      <c r="T19" s="22" t="s">
        <v>127</v>
      </c>
      <c r="U19" s="26">
        <v>48.29</v>
      </c>
      <c r="V19" s="26">
        <v>1</v>
      </c>
      <c r="W19" s="26">
        <v>0.7</v>
      </c>
      <c r="X19" s="26">
        <v>0.09</v>
      </c>
      <c r="Y19" s="26">
        <f t="shared" si="0"/>
        <v>0.7</v>
      </c>
      <c r="Z19" s="26">
        <f t="shared" si="1"/>
        <v>0.09</v>
      </c>
      <c r="AA19" s="26">
        <v>0.10199999999999999</v>
      </c>
      <c r="AB19" s="27">
        <v>2.8714914704846401E-2</v>
      </c>
      <c r="AC19">
        <f t="shared" si="2"/>
        <v>15</v>
      </c>
      <c r="AD19">
        <f t="shared" si="3"/>
        <v>0</v>
      </c>
      <c r="AE19">
        <f t="shared" si="4"/>
        <v>0</v>
      </c>
      <c r="AF19">
        <f>'TP Factors'!$D$6</f>
        <v>1.0585839223673177</v>
      </c>
      <c r="AG19">
        <f t="shared" si="5"/>
        <v>0</v>
      </c>
    </row>
    <row r="20" spans="1:33">
      <c r="A20" s="22" t="s">
        <v>107</v>
      </c>
      <c r="B20" s="22">
        <v>17</v>
      </c>
      <c r="C20" s="22" t="s">
        <v>108</v>
      </c>
      <c r="D20" s="23">
        <v>32.369999999999997</v>
      </c>
      <c r="E20" s="22" t="s">
        <v>109</v>
      </c>
      <c r="F20" s="22">
        <v>3456</v>
      </c>
      <c r="G20" s="24">
        <v>3</v>
      </c>
      <c r="H20" s="22" t="s">
        <v>110</v>
      </c>
      <c r="I20" s="22" t="s">
        <v>111</v>
      </c>
      <c r="J20" s="22">
        <v>198</v>
      </c>
      <c r="K20" s="25">
        <v>277.36598911900001</v>
      </c>
      <c r="L20" s="25">
        <v>3524.3290363699998</v>
      </c>
      <c r="M20" s="23">
        <v>0.14000000000000001</v>
      </c>
      <c r="N20" s="23">
        <v>0.02</v>
      </c>
      <c r="O20" s="22">
        <v>52609</v>
      </c>
      <c r="P20" s="22">
        <v>51369</v>
      </c>
      <c r="Q20" s="26">
        <v>52609</v>
      </c>
      <c r="R20" s="26">
        <v>4200</v>
      </c>
      <c r="S20" s="22" t="s">
        <v>112</v>
      </c>
      <c r="T20" s="22" t="s">
        <v>127</v>
      </c>
      <c r="U20" s="26">
        <v>48.29</v>
      </c>
      <c r="V20" s="26">
        <v>1</v>
      </c>
      <c r="W20" s="26">
        <v>0.7</v>
      </c>
      <c r="X20" s="26">
        <v>0.09</v>
      </c>
      <c r="Y20" s="26">
        <f t="shared" si="0"/>
        <v>0.7</v>
      </c>
      <c r="Z20" s="26">
        <f t="shared" si="1"/>
        <v>0.09</v>
      </c>
      <c r="AA20" s="26">
        <v>0.10199999999999999</v>
      </c>
      <c r="AB20" s="27">
        <v>1.32764283378962E-2</v>
      </c>
      <c r="AC20">
        <f t="shared" si="2"/>
        <v>7</v>
      </c>
      <c r="AD20">
        <f t="shared" si="3"/>
        <v>0</v>
      </c>
      <c r="AE20">
        <f t="shared" si="4"/>
        <v>0</v>
      </c>
      <c r="AF20">
        <f>'TP Factors'!$D$6</f>
        <v>1.0585839223673177</v>
      </c>
      <c r="AG20">
        <f t="shared" si="5"/>
        <v>0</v>
      </c>
    </row>
    <row r="21" spans="1:33">
      <c r="A21" s="22" t="s">
        <v>107</v>
      </c>
      <c r="B21" s="22">
        <v>17</v>
      </c>
      <c r="C21" s="22" t="s">
        <v>108</v>
      </c>
      <c r="D21" s="23">
        <v>32.369999999999997</v>
      </c>
      <c r="E21" s="22" t="s">
        <v>109</v>
      </c>
      <c r="F21" s="22">
        <v>3456</v>
      </c>
      <c r="G21" s="24">
        <v>3</v>
      </c>
      <c r="H21" s="22" t="s">
        <v>110</v>
      </c>
      <c r="I21" s="22" t="s">
        <v>111</v>
      </c>
      <c r="J21" s="22">
        <v>112</v>
      </c>
      <c r="K21" s="25">
        <v>414.780557601</v>
      </c>
      <c r="L21" s="25">
        <v>1989.2463193200001</v>
      </c>
      <c r="M21" s="23">
        <v>0.08</v>
      </c>
      <c r="N21" s="23">
        <v>0.01</v>
      </c>
      <c r="O21" s="22">
        <v>52610</v>
      </c>
      <c r="P21" s="22">
        <v>51370</v>
      </c>
      <c r="Q21" s="26">
        <v>52610</v>
      </c>
      <c r="R21" s="26">
        <v>4200</v>
      </c>
      <c r="S21" s="22" t="s">
        <v>112</v>
      </c>
      <c r="T21" s="22" t="s">
        <v>127</v>
      </c>
      <c r="U21" s="26">
        <v>48.29</v>
      </c>
      <c r="V21" s="26">
        <v>1</v>
      </c>
      <c r="W21" s="26">
        <v>0.7</v>
      </c>
      <c r="X21" s="26">
        <v>0.09</v>
      </c>
      <c r="Y21" s="26">
        <f t="shared" si="0"/>
        <v>0.7</v>
      </c>
      <c r="Z21" s="26">
        <f t="shared" si="1"/>
        <v>0.09</v>
      </c>
      <c r="AA21" s="26">
        <v>0.10199999999999999</v>
      </c>
      <c r="AB21" s="27">
        <v>6.2595989825580799E-3</v>
      </c>
      <c r="AC21">
        <f t="shared" si="2"/>
        <v>3</v>
      </c>
      <c r="AD21">
        <f t="shared" si="3"/>
        <v>0</v>
      </c>
      <c r="AE21">
        <f t="shared" si="4"/>
        <v>0</v>
      </c>
      <c r="AF21">
        <f>'TP Factors'!$D$6</f>
        <v>1.0585839223673177</v>
      </c>
      <c r="AG21">
        <f t="shared" si="5"/>
        <v>0</v>
      </c>
    </row>
    <row r="22" spans="1:33">
      <c r="A22" s="22" t="s">
        <v>107</v>
      </c>
      <c r="B22" s="22">
        <v>17</v>
      </c>
      <c r="C22" s="22" t="s">
        <v>108</v>
      </c>
      <c r="D22" s="23">
        <v>32.369999999999997</v>
      </c>
      <c r="E22" s="22" t="s">
        <v>109</v>
      </c>
      <c r="F22" s="22">
        <v>1234</v>
      </c>
      <c r="G22" s="24">
        <v>29</v>
      </c>
      <c r="H22" s="22" t="s">
        <v>110</v>
      </c>
      <c r="I22" s="22" t="s">
        <v>111</v>
      </c>
      <c r="J22" s="22">
        <v>123</v>
      </c>
      <c r="K22" s="25">
        <v>127.221597191</v>
      </c>
      <c r="L22" s="25">
        <v>1011.5834245</v>
      </c>
      <c r="M22" s="23">
        <v>0.19</v>
      </c>
      <c r="N22" s="23">
        <v>0.02</v>
      </c>
      <c r="O22" s="22">
        <v>52530</v>
      </c>
      <c r="P22" s="22">
        <v>51294</v>
      </c>
      <c r="Q22" s="26">
        <v>52530</v>
      </c>
      <c r="R22" s="26">
        <v>1200</v>
      </c>
      <c r="S22" s="22" t="s">
        <v>112</v>
      </c>
      <c r="T22" s="22" t="s">
        <v>113</v>
      </c>
      <c r="U22" s="26">
        <v>48.29</v>
      </c>
      <c r="V22" s="26">
        <v>0</v>
      </c>
      <c r="W22" s="26">
        <v>2.39</v>
      </c>
      <c r="X22" s="26">
        <v>0.316</v>
      </c>
      <c r="Y22" s="26">
        <f>W22*0.7</f>
        <v>1.673</v>
      </c>
      <c r="Z22" s="26">
        <f>X22*0.5</f>
        <v>0.158</v>
      </c>
      <c r="AA22" s="26">
        <v>0.22</v>
      </c>
      <c r="AB22" s="27">
        <v>0.249966708151699</v>
      </c>
      <c r="AC22">
        <f t="shared" si="2"/>
        <v>273</v>
      </c>
      <c r="AD22">
        <f t="shared" si="3"/>
        <v>1</v>
      </c>
      <c r="AE22">
        <f t="shared" si="4"/>
        <v>0.1</v>
      </c>
      <c r="AF22">
        <f>'TP Factors'!$D$6</f>
        <v>1.0585839223673177</v>
      </c>
      <c r="AG22">
        <f t="shared" si="5"/>
        <v>0.1</v>
      </c>
    </row>
    <row r="23" spans="1:33">
      <c r="A23" s="22" t="s">
        <v>107</v>
      </c>
      <c r="B23" s="22">
        <v>17</v>
      </c>
      <c r="C23" s="22" t="s">
        <v>108</v>
      </c>
      <c r="D23" s="23">
        <v>32.369999999999997</v>
      </c>
      <c r="E23" s="22" t="s">
        <v>109</v>
      </c>
      <c r="F23" s="22">
        <v>1234</v>
      </c>
      <c r="G23" s="24">
        <v>45</v>
      </c>
      <c r="H23" s="22" t="s">
        <v>110</v>
      </c>
      <c r="I23" s="22" t="s">
        <v>111</v>
      </c>
      <c r="J23" s="22">
        <v>390</v>
      </c>
      <c r="K23" s="25">
        <v>162.005201941</v>
      </c>
      <c r="L23" s="25">
        <v>1123.8911168</v>
      </c>
      <c r="M23" s="23">
        <v>0.33</v>
      </c>
      <c r="N23" s="23">
        <v>0.09</v>
      </c>
      <c r="O23" s="22">
        <v>52538</v>
      </c>
      <c r="P23" s="22">
        <v>51301</v>
      </c>
      <c r="Q23" s="26">
        <v>52538</v>
      </c>
      <c r="R23" s="26">
        <v>8140</v>
      </c>
      <c r="S23" s="22" t="s">
        <v>112</v>
      </c>
      <c r="T23" s="22" t="s">
        <v>128</v>
      </c>
      <c r="U23" s="26">
        <v>48.29</v>
      </c>
      <c r="V23" s="26">
        <v>0</v>
      </c>
      <c r="W23" s="26">
        <v>1.18</v>
      </c>
      <c r="X23" s="26">
        <v>0.48</v>
      </c>
      <c r="Y23" s="26">
        <f t="shared" ref="Y23:Y34" si="6">W23*0.7</f>
        <v>0.82599999999999996</v>
      </c>
      <c r="Z23" s="26">
        <f t="shared" ref="Z23:Z34" si="7">X23*0.5</f>
        <v>0.24</v>
      </c>
      <c r="AA23" s="26">
        <v>0.63</v>
      </c>
      <c r="AB23" s="27">
        <v>5.9946980787582704E-3</v>
      </c>
      <c r="AC23">
        <f t="shared" si="2"/>
        <v>19</v>
      </c>
      <c r="AD23">
        <f t="shared" si="3"/>
        <v>0</v>
      </c>
      <c r="AE23">
        <f t="shared" si="4"/>
        <v>0</v>
      </c>
      <c r="AF23">
        <f>'TP Factors'!$D$6</f>
        <v>1.0585839223673177</v>
      </c>
      <c r="AG23">
        <f t="shared" si="5"/>
        <v>0</v>
      </c>
    </row>
    <row r="24" spans="1:33">
      <c r="A24" s="22" t="s">
        <v>107</v>
      </c>
      <c r="B24" s="22">
        <v>17</v>
      </c>
      <c r="C24" s="22" t="s">
        <v>108</v>
      </c>
      <c r="D24" s="23">
        <v>32.369999999999997</v>
      </c>
      <c r="E24" s="22" t="s">
        <v>109</v>
      </c>
      <c r="F24" s="22">
        <v>1234</v>
      </c>
      <c r="G24" s="24">
        <v>29</v>
      </c>
      <c r="H24" s="22" t="s">
        <v>110</v>
      </c>
      <c r="I24" s="22" t="s">
        <v>111</v>
      </c>
      <c r="J24" s="22">
        <v>7</v>
      </c>
      <c r="K24" s="25">
        <v>36.669471583499998</v>
      </c>
      <c r="L24" s="25">
        <v>62.112904376800003</v>
      </c>
      <c r="M24" s="23">
        <v>0.01</v>
      </c>
      <c r="N24" s="23">
        <v>0</v>
      </c>
      <c r="O24" s="22">
        <v>52539</v>
      </c>
      <c r="P24" s="22">
        <v>51302</v>
      </c>
      <c r="Q24" s="26">
        <v>52539</v>
      </c>
      <c r="R24" s="26">
        <v>1200</v>
      </c>
      <c r="S24" s="22" t="s">
        <v>112</v>
      </c>
      <c r="T24" s="22" t="s">
        <v>113</v>
      </c>
      <c r="U24" s="26">
        <v>48.29</v>
      </c>
      <c r="V24" s="26">
        <v>0</v>
      </c>
      <c r="W24" s="26">
        <v>2.39</v>
      </c>
      <c r="X24" s="26">
        <v>0.316</v>
      </c>
      <c r="Y24" s="26">
        <f t="shared" si="6"/>
        <v>1.673</v>
      </c>
      <c r="Z24" s="26">
        <f t="shared" si="7"/>
        <v>0.158</v>
      </c>
      <c r="AA24" s="26">
        <v>0.22</v>
      </c>
      <c r="AB24" s="27">
        <v>1.02365007908004E-2</v>
      </c>
      <c r="AC24">
        <f t="shared" si="2"/>
        <v>11</v>
      </c>
      <c r="AD24">
        <f t="shared" si="3"/>
        <v>0</v>
      </c>
      <c r="AE24">
        <f t="shared" si="4"/>
        <v>0</v>
      </c>
      <c r="AF24">
        <f>'TP Factors'!$D$6</f>
        <v>1.0585839223673177</v>
      </c>
      <c r="AG24">
        <f t="shared" si="5"/>
        <v>0</v>
      </c>
    </row>
    <row r="25" spans="1:33">
      <c r="A25" s="22" t="s">
        <v>107</v>
      </c>
      <c r="B25" s="22">
        <v>17</v>
      </c>
      <c r="C25" s="22" t="s">
        <v>108</v>
      </c>
      <c r="D25" s="23">
        <v>32.369999999999997</v>
      </c>
      <c r="E25" s="22" t="s">
        <v>109</v>
      </c>
      <c r="F25" s="22">
        <v>1234</v>
      </c>
      <c r="G25" s="24">
        <v>29</v>
      </c>
      <c r="H25" s="22" t="s">
        <v>110</v>
      </c>
      <c r="I25" s="22" t="s">
        <v>111</v>
      </c>
      <c r="J25" s="22">
        <v>3</v>
      </c>
      <c r="K25" s="25">
        <v>24.8412603033</v>
      </c>
      <c r="L25" s="25">
        <v>25.692237454800001</v>
      </c>
      <c r="M25" s="23">
        <v>0</v>
      </c>
      <c r="N25" s="23">
        <v>0</v>
      </c>
      <c r="O25" s="22">
        <v>52540</v>
      </c>
      <c r="P25" s="22">
        <v>51303</v>
      </c>
      <c r="Q25" s="26">
        <v>52540</v>
      </c>
      <c r="R25" s="26">
        <v>1200</v>
      </c>
      <c r="S25" s="22" t="s">
        <v>112</v>
      </c>
      <c r="T25" s="22" t="s">
        <v>113</v>
      </c>
      <c r="U25" s="26">
        <v>48.29</v>
      </c>
      <c r="V25" s="26">
        <v>0</v>
      </c>
      <c r="W25" s="26">
        <v>2.39</v>
      </c>
      <c r="X25" s="26">
        <v>0.316</v>
      </c>
      <c r="Y25" s="26">
        <f t="shared" si="6"/>
        <v>1.673</v>
      </c>
      <c r="Z25" s="26">
        <f t="shared" si="7"/>
        <v>0.158</v>
      </c>
      <c r="AA25" s="26">
        <v>0.22</v>
      </c>
      <c r="AB25" s="27">
        <v>6.3486647414414104E-3</v>
      </c>
      <c r="AC25">
        <f t="shared" si="2"/>
        <v>7</v>
      </c>
      <c r="AD25">
        <f t="shared" si="3"/>
        <v>0</v>
      </c>
      <c r="AE25">
        <f t="shared" si="4"/>
        <v>0</v>
      </c>
      <c r="AF25">
        <f>'TP Factors'!$D$6</f>
        <v>1.0585839223673177</v>
      </c>
      <c r="AG25">
        <f t="shared" si="5"/>
        <v>0</v>
      </c>
    </row>
    <row r="26" spans="1:33">
      <c r="A26" s="22" t="s">
        <v>107</v>
      </c>
      <c r="B26" s="22">
        <v>17</v>
      </c>
      <c r="C26" s="22" t="s">
        <v>108</v>
      </c>
      <c r="D26" s="23">
        <v>32.369999999999997</v>
      </c>
      <c r="E26" s="22" t="s">
        <v>109</v>
      </c>
      <c r="F26" s="22">
        <v>1234</v>
      </c>
      <c r="G26" s="24">
        <v>29</v>
      </c>
      <c r="H26" s="22" t="s">
        <v>110</v>
      </c>
      <c r="I26" s="22" t="s">
        <v>111</v>
      </c>
      <c r="J26" s="22">
        <v>50</v>
      </c>
      <c r="K26" s="25">
        <v>96.503039149700001</v>
      </c>
      <c r="L26" s="25">
        <v>409.22185531399998</v>
      </c>
      <c r="M26" s="23">
        <v>0.08</v>
      </c>
      <c r="N26" s="23">
        <v>0.01</v>
      </c>
      <c r="O26" s="22">
        <v>52541</v>
      </c>
      <c r="P26" s="22">
        <v>51304</v>
      </c>
      <c r="Q26" s="26">
        <v>52541</v>
      </c>
      <c r="R26" s="26">
        <v>1200</v>
      </c>
      <c r="S26" s="22" t="s">
        <v>112</v>
      </c>
      <c r="T26" s="22" t="s">
        <v>113</v>
      </c>
      <c r="U26" s="26">
        <v>48.29</v>
      </c>
      <c r="V26" s="26">
        <v>0</v>
      </c>
      <c r="W26" s="26">
        <v>2.39</v>
      </c>
      <c r="X26" s="26">
        <v>0.316</v>
      </c>
      <c r="Y26" s="26">
        <f t="shared" si="6"/>
        <v>1.673</v>
      </c>
      <c r="Z26" s="26">
        <f t="shared" si="7"/>
        <v>0.158</v>
      </c>
      <c r="AA26" s="26">
        <v>0.22</v>
      </c>
      <c r="AB26" s="27">
        <v>0.101120518162276</v>
      </c>
      <c r="AC26">
        <f t="shared" si="2"/>
        <v>110</v>
      </c>
      <c r="AD26">
        <f t="shared" si="3"/>
        <v>0</v>
      </c>
      <c r="AE26">
        <f t="shared" si="4"/>
        <v>0</v>
      </c>
      <c r="AF26">
        <f>'TP Factors'!$D$6</f>
        <v>1.0585839223673177</v>
      </c>
      <c r="AG26">
        <f t="shared" si="5"/>
        <v>0</v>
      </c>
    </row>
    <row r="27" spans="1:33">
      <c r="A27" s="22" t="s">
        <v>107</v>
      </c>
      <c r="B27" s="22">
        <v>17</v>
      </c>
      <c r="C27" s="22" t="s">
        <v>108</v>
      </c>
      <c r="D27" s="23">
        <v>32.369999999999997</v>
      </c>
      <c r="E27" s="22" t="s">
        <v>109</v>
      </c>
      <c r="F27" s="22">
        <v>1234</v>
      </c>
      <c r="G27" s="24">
        <v>45</v>
      </c>
      <c r="H27" s="22" t="s">
        <v>110</v>
      </c>
      <c r="I27" s="22" t="s">
        <v>111</v>
      </c>
      <c r="J27" s="22">
        <v>462</v>
      </c>
      <c r="K27" s="25">
        <v>236.37191517100001</v>
      </c>
      <c r="L27" s="25">
        <v>1330.0548417499999</v>
      </c>
      <c r="M27" s="23">
        <v>0.39</v>
      </c>
      <c r="N27" s="23">
        <v>0.11</v>
      </c>
      <c r="O27" s="22">
        <v>52563</v>
      </c>
      <c r="P27" s="22">
        <v>51324</v>
      </c>
      <c r="Q27" s="26">
        <v>52563</v>
      </c>
      <c r="R27" s="26">
        <v>8140</v>
      </c>
      <c r="S27" s="22" t="s">
        <v>112</v>
      </c>
      <c r="T27" s="22" t="s">
        <v>128</v>
      </c>
      <c r="U27" s="26">
        <v>48.29</v>
      </c>
      <c r="V27" s="26">
        <v>0</v>
      </c>
      <c r="W27" s="26">
        <v>1.18</v>
      </c>
      <c r="X27" s="26">
        <v>0.48</v>
      </c>
      <c r="Y27" s="26">
        <f t="shared" si="6"/>
        <v>0.82599999999999996</v>
      </c>
      <c r="Z27" s="26">
        <f t="shared" si="7"/>
        <v>0.24</v>
      </c>
      <c r="AA27" s="26">
        <v>0.63</v>
      </c>
      <c r="AB27" s="27">
        <v>4.2045673713778E-4</v>
      </c>
      <c r="AC27">
        <f t="shared" si="2"/>
        <v>1</v>
      </c>
      <c r="AD27">
        <f t="shared" si="3"/>
        <v>0</v>
      </c>
      <c r="AE27">
        <f t="shared" si="4"/>
        <v>0</v>
      </c>
      <c r="AF27">
        <f>'TP Factors'!$D$6</f>
        <v>1.0585839223673177</v>
      </c>
      <c r="AG27">
        <f t="shared" si="5"/>
        <v>0</v>
      </c>
    </row>
    <row r="28" spans="1:33">
      <c r="A28" s="22" t="s">
        <v>107</v>
      </c>
      <c r="B28" s="22">
        <v>17</v>
      </c>
      <c r="C28" s="22" t="s">
        <v>108</v>
      </c>
      <c r="D28" s="23">
        <v>32.369999999999997</v>
      </c>
      <c r="E28" s="22" t="s">
        <v>109</v>
      </c>
      <c r="F28" s="22">
        <v>1234</v>
      </c>
      <c r="G28" s="24">
        <v>29</v>
      </c>
      <c r="H28" s="22" t="s">
        <v>110</v>
      </c>
      <c r="I28" s="22" t="s">
        <v>111</v>
      </c>
      <c r="J28" s="22">
        <v>9</v>
      </c>
      <c r="K28" s="25">
        <v>63.350753503100002</v>
      </c>
      <c r="L28" s="25">
        <v>76.628444343200002</v>
      </c>
      <c r="M28" s="23">
        <v>0.01</v>
      </c>
      <c r="N28" s="23">
        <v>0</v>
      </c>
      <c r="O28" s="22">
        <v>52564</v>
      </c>
      <c r="P28" s="22">
        <v>51325</v>
      </c>
      <c r="Q28" s="26">
        <v>52564</v>
      </c>
      <c r="R28" s="26">
        <v>1200</v>
      </c>
      <c r="S28" s="22" t="s">
        <v>112</v>
      </c>
      <c r="T28" s="22" t="s">
        <v>113</v>
      </c>
      <c r="U28" s="26">
        <v>48.29</v>
      </c>
      <c r="V28" s="26">
        <v>0</v>
      </c>
      <c r="W28" s="26">
        <v>2.39</v>
      </c>
      <c r="X28" s="26">
        <v>0.316</v>
      </c>
      <c r="Y28" s="26">
        <f t="shared" si="6"/>
        <v>1.673</v>
      </c>
      <c r="Z28" s="26">
        <f t="shared" si="7"/>
        <v>0.158</v>
      </c>
      <c r="AA28" s="26">
        <v>0.22</v>
      </c>
      <c r="AB28" s="27">
        <v>1.8935225237010401E-2</v>
      </c>
      <c r="AC28">
        <f t="shared" si="2"/>
        <v>21</v>
      </c>
      <c r="AD28">
        <f t="shared" si="3"/>
        <v>0</v>
      </c>
      <c r="AE28">
        <f t="shared" si="4"/>
        <v>0</v>
      </c>
      <c r="AF28">
        <f>'TP Factors'!$D$6</f>
        <v>1.0585839223673177</v>
      </c>
      <c r="AG28">
        <f t="shared" si="5"/>
        <v>0</v>
      </c>
    </row>
    <row r="29" spans="1:33">
      <c r="A29" s="22" t="s">
        <v>107</v>
      </c>
      <c r="B29" s="22">
        <v>17</v>
      </c>
      <c r="C29" s="22" t="s">
        <v>108</v>
      </c>
      <c r="D29" s="23">
        <v>32.369999999999997</v>
      </c>
      <c r="E29" s="22" t="s">
        <v>109</v>
      </c>
      <c r="F29" s="22">
        <v>1234</v>
      </c>
      <c r="G29" s="24">
        <v>29</v>
      </c>
      <c r="H29" s="22" t="s">
        <v>110</v>
      </c>
      <c r="I29" s="22" t="s">
        <v>111</v>
      </c>
      <c r="J29" s="22">
        <v>22</v>
      </c>
      <c r="K29" s="25">
        <v>74.388034387900007</v>
      </c>
      <c r="L29" s="25">
        <v>179.12403713800001</v>
      </c>
      <c r="M29" s="23">
        <v>0.03</v>
      </c>
      <c r="N29" s="23">
        <v>0</v>
      </c>
      <c r="O29" s="22">
        <v>52565</v>
      </c>
      <c r="P29" s="22">
        <v>51326</v>
      </c>
      <c r="Q29" s="26">
        <v>52565</v>
      </c>
      <c r="R29" s="26">
        <v>1200</v>
      </c>
      <c r="S29" s="22" t="s">
        <v>112</v>
      </c>
      <c r="T29" s="22" t="s">
        <v>113</v>
      </c>
      <c r="U29" s="26">
        <v>48.29</v>
      </c>
      <c r="V29" s="26">
        <v>0</v>
      </c>
      <c r="W29" s="26">
        <v>2.39</v>
      </c>
      <c r="X29" s="26">
        <v>0.316</v>
      </c>
      <c r="Y29" s="26">
        <f t="shared" si="6"/>
        <v>1.673</v>
      </c>
      <c r="Z29" s="26">
        <f t="shared" si="7"/>
        <v>0.158</v>
      </c>
      <c r="AA29" s="26">
        <v>0.22</v>
      </c>
      <c r="AB29" s="27">
        <v>4.42623364771733E-2</v>
      </c>
      <c r="AC29">
        <f t="shared" si="2"/>
        <v>48</v>
      </c>
      <c r="AD29">
        <f t="shared" si="3"/>
        <v>0</v>
      </c>
      <c r="AE29">
        <f t="shared" si="4"/>
        <v>0</v>
      </c>
      <c r="AF29">
        <f>'TP Factors'!$D$6</f>
        <v>1.0585839223673177</v>
      </c>
      <c r="AG29">
        <f t="shared" si="5"/>
        <v>0</v>
      </c>
    </row>
    <row r="30" spans="1:33">
      <c r="A30" s="22" t="s">
        <v>107</v>
      </c>
      <c r="B30" s="22">
        <v>17</v>
      </c>
      <c r="C30" s="22" t="s">
        <v>108</v>
      </c>
      <c r="D30" s="23">
        <v>32.369999999999997</v>
      </c>
      <c r="E30" s="22" t="s">
        <v>109</v>
      </c>
      <c r="F30" s="22">
        <v>1234</v>
      </c>
      <c r="G30" s="24">
        <v>45</v>
      </c>
      <c r="H30" s="22" t="s">
        <v>110</v>
      </c>
      <c r="I30" s="22" t="s">
        <v>111</v>
      </c>
      <c r="J30" s="22">
        <v>123</v>
      </c>
      <c r="K30" s="25">
        <v>84.777142882999996</v>
      </c>
      <c r="L30" s="25">
        <v>355.495354464</v>
      </c>
      <c r="M30" s="23">
        <v>0.1</v>
      </c>
      <c r="N30" s="23">
        <v>0.03</v>
      </c>
      <c r="O30" s="22">
        <v>52573</v>
      </c>
      <c r="P30" s="22">
        <v>51334</v>
      </c>
      <c r="Q30" s="26">
        <v>52573</v>
      </c>
      <c r="R30" s="26">
        <v>8140</v>
      </c>
      <c r="S30" s="22" t="s">
        <v>112</v>
      </c>
      <c r="T30" s="22" t="s">
        <v>128</v>
      </c>
      <c r="U30" s="26">
        <v>48.29</v>
      </c>
      <c r="V30" s="26">
        <v>0</v>
      </c>
      <c r="W30" s="26">
        <v>1.18</v>
      </c>
      <c r="X30" s="26">
        <v>0.48</v>
      </c>
      <c r="Y30" s="26">
        <f t="shared" si="6"/>
        <v>0.82599999999999996</v>
      </c>
      <c r="Z30" s="26">
        <f t="shared" si="7"/>
        <v>0.24</v>
      </c>
      <c r="AA30" s="26">
        <v>0.63</v>
      </c>
      <c r="AB30" s="27">
        <v>1.23666776836451E-2</v>
      </c>
      <c r="AC30">
        <f t="shared" si="2"/>
        <v>39</v>
      </c>
      <c r="AD30">
        <f t="shared" si="3"/>
        <v>0</v>
      </c>
      <c r="AE30">
        <f t="shared" si="4"/>
        <v>0</v>
      </c>
      <c r="AF30">
        <f>'TP Factors'!$D$6</f>
        <v>1.0585839223673177</v>
      </c>
      <c r="AG30">
        <f t="shared" si="5"/>
        <v>0</v>
      </c>
    </row>
    <row r="31" spans="1:33">
      <c r="A31" s="22" t="s">
        <v>107</v>
      </c>
      <c r="B31" s="22">
        <v>17</v>
      </c>
      <c r="C31" s="22" t="s">
        <v>108</v>
      </c>
      <c r="D31" s="23">
        <v>32.369999999999997</v>
      </c>
      <c r="E31" s="22" t="s">
        <v>109</v>
      </c>
      <c r="F31" s="22">
        <v>1234</v>
      </c>
      <c r="G31" s="24">
        <v>45</v>
      </c>
      <c r="H31" s="22" t="s">
        <v>110</v>
      </c>
      <c r="I31" s="22" t="s">
        <v>111</v>
      </c>
      <c r="J31" s="22">
        <v>199</v>
      </c>
      <c r="K31" s="25">
        <v>105.515406513</v>
      </c>
      <c r="L31" s="25">
        <v>571.78330846300003</v>
      </c>
      <c r="M31" s="23">
        <v>0.17</v>
      </c>
      <c r="N31" s="23">
        <v>0.05</v>
      </c>
      <c r="O31" s="22">
        <v>52583</v>
      </c>
      <c r="P31" s="22">
        <v>51344</v>
      </c>
      <c r="Q31" s="26">
        <v>52583</v>
      </c>
      <c r="R31" s="26">
        <v>8140</v>
      </c>
      <c r="S31" s="22" t="s">
        <v>112</v>
      </c>
      <c r="T31" s="22" t="s">
        <v>128</v>
      </c>
      <c r="U31" s="26">
        <v>48.29</v>
      </c>
      <c r="V31" s="26">
        <v>0</v>
      </c>
      <c r="W31" s="26">
        <v>1.18</v>
      </c>
      <c r="X31" s="26">
        <v>0.48</v>
      </c>
      <c r="Y31" s="26">
        <f t="shared" si="6"/>
        <v>0.82599999999999996</v>
      </c>
      <c r="Z31" s="26">
        <f t="shared" si="7"/>
        <v>0.24</v>
      </c>
      <c r="AA31" s="26">
        <v>0.63</v>
      </c>
      <c r="AB31" s="27">
        <v>2.7019509330485601E-2</v>
      </c>
      <c r="AC31">
        <f t="shared" si="2"/>
        <v>84</v>
      </c>
      <c r="AD31">
        <f t="shared" si="3"/>
        <v>0</v>
      </c>
      <c r="AE31">
        <f t="shared" si="4"/>
        <v>0</v>
      </c>
      <c r="AF31">
        <f>'TP Factors'!$D$6</f>
        <v>1.0585839223673177</v>
      </c>
      <c r="AG31">
        <f t="shared" si="5"/>
        <v>0</v>
      </c>
    </row>
    <row r="32" spans="1:33">
      <c r="A32" s="22" t="s">
        <v>107</v>
      </c>
      <c r="B32" s="22">
        <v>17</v>
      </c>
      <c r="C32" s="22" t="s">
        <v>108</v>
      </c>
      <c r="D32" s="23">
        <v>32.369999999999997</v>
      </c>
      <c r="E32" s="22" t="s">
        <v>109</v>
      </c>
      <c r="F32" s="22">
        <v>1234</v>
      </c>
      <c r="G32" s="24">
        <v>29</v>
      </c>
      <c r="H32" s="22" t="s">
        <v>110</v>
      </c>
      <c r="I32" s="22" t="s">
        <v>111</v>
      </c>
      <c r="J32" s="22">
        <v>44</v>
      </c>
      <c r="K32" s="25">
        <v>80.854637438799998</v>
      </c>
      <c r="L32" s="25">
        <v>363.19441299300001</v>
      </c>
      <c r="M32" s="23">
        <v>7.0000000000000007E-2</v>
      </c>
      <c r="N32" s="23">
        <v>0.01</v>
      </c>
      <c r="O32" s="22">
        <v>52602</v>
      </c>
      <c r="P32" s="22">
        <v>51362</v>
      </c>
      <c r="Q32" s="26">
        <v>52602</v>
      </c>
      <c r="R32" s="26">
        <v>1200</v>
      </c>
      <c r="S32" s="22" t="s">
        <v>112</v>
      </c>
      <c r="T32" s="22" t="s">
        <v>113</v>
      </c>
      <c r="U32" s="26">
        <v>48.29</v>
      </c>
      <c r="V32" s="26">
        <v>0</v>
      </c>
      <c r="W32" s="26">
        <v>2.39</v>
      </c>
      <c r="X32" s="26">
        <v>0.316</v>
      </c>
      <c r="Y32" s="26">
        <f t="shared" si="6"/>
        <v>1.673</v>
      </c>
      <c r="Z32" s="26">
        <f t="shared" si="7"/>
        <v>0.158</v>
      </c>
      <c r="AA32" s="26">
        <v>0.22</v>
      </c>
      <c r="AB32" s="27">
        <v>8.8107953144705695E-2</v>
      </c>
      <c r="AC32">
        <f t="shared" si="2"/>
        <v>96</v>
      </c>
      <c r="AD32">
        <f t="shared" si="3"/>
        <v>0</v>
      </c>
      <c r="AE32">
        <f t="shared" si="4"/>
        <v>0</v>
      </c>
      <c r="AF32">
        <f>'TP Factors'!$D$6</f>
        <v>1.0585839223673177</v>
      </c>
      <c r="AG32">
        <f t="shared" si="5"/>
        <v>0</v>
      </c>
    </row>
    <row r="33" spans="1:33">
      <c r="A33" s="22" t="s">
        <v>107</v>
      </c>
      <c r="B33" s="22">
        <v>17</v>
      </c>
      <c r="C33" s="22" t="s">
        <v>108</v>
      </c>
      <c r="D33" s="23">
        <v>32.369999999999997</v>
      </c>
      <c r="E33" s="22" t="s">
        <v>109</v>
      </c>
      <c r="F33" s="22">
        <v>1234</v>
      </c>
      <c r="G33" s="24">
        <v>29</v>
      </c>
      <c r="H33" s="22" t="s">
        <v>110</v>
      </c>
      <c r="I33" s="22" t="s">
        <v>111</v>
      </c>
      <c r="J33" s="22">
        <v>24</v>
      </c>
      <c r="K33" s="25">
        <v>65.977643022899997</v>
      </c>
      <c r="L33" s="25">
        <v>196.42010588100001</v>
      </c>
      <c r="M33" s="23">
        <v>0.04</v>
      </c>
      <c r="N33" s="23">
        <v>0</v>
      </c>
      <c r="O33" s="22">
        <v>52603</v>
      </c>
      <c r="P33" s="22">
        <v>51363</v>
      </c>
      <c r="Q33" s="26">
        <v>52603</v>
      </c>
      <c r="R33" s="26">
        <v>1200</v>
      </c>
      <c r="S33" s="22" t="s">
        <v>112</v>
      </c>
      <c r="T33" s="22" t="s">
        <v>113</v>
      </c>
      <c r="U33" s="26">
        <v>48.29</v>
      </c>
      <c r="V33" s="26">
        <v>0</v>
      </c>
      <c r="W33" s="26">
        <v>2.39</v>
      </c>
      <c r="X33" s="26">
        <v>0.316</v>
      </c>
      <c r="Y33" s="26">
        <f t="shared" si="6"/>
        <v>1.673</v>
      </c>
      <c r="Z33" s="26">
        <f t="shared" si="7"/>
        <v>0.158</v>
      </c>
      <c r="AA33" s="26">
        <v>0.22</v>
      </c>
      <c r="AB33" s="27">
        <v>4.8536271048571097E-2</v>
      </c>
      <c r="AC33">
        <f t="shared" si="2"/>
        <v>53</v>
      </c>
      <c r="AD33">
        <f t="shared" si="3"/>
        <v>0</v>
      </c>
      <c r="AE33">
        <f t="shared" si="4"/>
        <v>0</v>
      </c>
      <c r="AF33">
        <f>'TP Factors'!$D$6</f>
        <v>1.0585839223673177</v>
      </c>
      <c r="AG33">
        <f t="shared" si="5"/>
        <v>0</v>
      </c>
    </row>
    <row r="34" spans="1:33">
      <c r="A34" s="22" t="s">
        <v>107</v>
      </c>
      <c r="B34" s="22">
        <v>17</v>
      </c>
      <c r="C34" s="22" t="s">
        <v>108</v>
      </c>
      <c r="D34" s="23">
        <v>32.369999999999997</v>
      </c>
      <c r="E34" s="22" t="s">
        <v>109</v>
      </c>
      <c r="F34" s="22">
        <v>1234</v>
      </c>
      <c r="G34" s="24">
        <v>13</v>
      </c>
      <c r="H34" s="22" t="s">
        <v>110</v>
      </c>
      <c r="I34" s="22" t="s">
        <v>111</v>
      </c>
      <c r="J34" s="22">
        <v>24</v>
      </c>
      <c r="K34" s="25">
        <v>74.615808178400002</v>
      </c>
      <c r="L34" s="25">
        <v>245.613423098</v>
      </c>
      <c r="M34" s="23">
        <v>0.03</v>
      </c>
      <c r="N34" s="23">
        <v>0</v>
      </c>
      <c r="O34" s="22">
        <v>52604</v>
      </c>
      <c r="P34" s="22">
        <v>51364</v>
      </c>
      <c r="Q34" s="26">
        <v>52604</v>
      </c>
      <c r="R34" s="26">
        <v>1100</v>
      </c>
      <c r="S34" s="22" t="s">
        <v>112</v>
      </c>
      <c r="T34" s="22" t="s">
        <v>118</v>
      </c>
      <c r="U34" s="26">
        <v>48.29</v>
      </c>
      <c r="V34" s="26">
        <v>0</v>
      </c>
      <c r="W34" s="26">
        <v>1.85</v>
      </c>
      <c r="X34" s="26">
        <v>0.22</v>
      </c>
      <c r="Y34" s="26">
        <f t="shared" si="6"/>
        <v>1.2949999999999999</v>
      </c>
      <c r="Z34" s="26">
        <f t="shared" si="7"/>
        <v>0.11</v>
      </c>
      <c r="AA34" s="26">
        <v>0.17399999999999999</v>
      </c>
      <c r="AB34" s="27">
        <v>5.9829625911732701E-2</v>
      </c>
      <c r="AC34">
        <f t="shared" si="2"/>
        <v>52</v>
      </c>
      <c r="AD34">
        <f t="shared" si="3"/>
        <v>0</v>
      </c>
      <c r="AE34">
        <f t="shared" si="4"/>
        <v>0</v>
      </c>
      <c r="AF34">
        <f>'TP Factors'!$D$6</f>
        <v>1.0585839223673177</v>
      </c>
      <c r="AG34">
        <f t="shared" si="5"/>
        <v>0</v>
      </c>
    </row>
    <row r="35" spans="1:33">
      <c r="AB35" s="27">
        <f>SUM(AB2:AB34)</f>
        <v>25.941749359559083</v>
      </c>
      <c r="AD35">
        <f>SUM(AD2:AD34)</f>
        <v>121</v>
      </c>
      <c r="AG35">
        <f>SUM(AG2:AG34)</f>
        <v>16.7</v>
      </c>
    </row>
  </sheetData>
  <sortState ref="A2:Z34">
    <sortCondition descending="1" ref="V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G4"/>
  <sheetViews>
    <sheetView topLeftCell="N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6.7109375" style="25" bestFit="1" customWidth="1"/>
    <col min="12" max="12" width="18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19.85546875" style="27" bestFit="1" customWidth="1"/>
    <col min="29" max="29" width="13.42578125" customWidth="1"/>
    <col min="33" max="33" width="12.2851562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50" t="s">
        <v>162</v>
      </c>
      <c r="Z1" s="50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29</v>
      </c>
      <c r="H2" s="22" t="s">
        <v>110</v>
      </c>
      <c r="I2" s="22" t="s">
        <v>111</v>
      </c>
      <c r="J2" s="22">
        <v>86686</v>
      </c>
      <c r="K2" s="25">
        <v>7631.2604058899997</v>
      </c>
      <c r="L2" s="25">
        <v>714933.55359499995</v>
      </c>
      <c r="M2" s="23">
        <v>193.31</v>
      </c>
      <c r="N2" s="23">
        <v>27.39</v>
      </c>
      <c r="O2" s="22">
        <v>51779</v>
      </c>
      <c r="P2" s="22">
        <v>50598</v>
      </c>
      <c r="Q2" s="26">
        <v>51779</v>
      </c>
      <c r="R2" s="26">
        <v>1200</v>
      </c>
      <c r="S2" s="22" t="s">
        <v>112</v>
      </c>
      <c r="T2" s="22" t="s">
        <v>113</v>
      </c>
      <c r="U2" s="26">
        <v>48.29</v>
      </c>
      <c r="V2" s="26">
        <v>1</v>
      </c>
      <c r="W2" s="26">
        <v>2.39</v>
      </c>
      <c r="X2" s="26">
        <v>0.316</v>
      </c>
      <c r="Y2" s="26">
        <f>W2</f>
        <v>2.39</v>
      </c>
      <c r="Z2" s="26">
        <f>X2</f>
        <v>0.316</v>
      </c>
      <c r="AA2" s="26">
        <v>0.22</v>
      </c>
      <c r="AB2" s="27">
        <v>5.1070221094914796</v>
      </c>
      <c r="AC2">
        <f>ROUND(AB2*AA2*U2*102.79,0)</f>
        <v>5577</v>
      </c>
      <c r="AD2">
        <f>ROUND(Y2*AC2*0.002205,0)</f>
        <v>29</v>
      </c>
      <c r="AE2">
        <f>ROUND(Z2*AC2*0.002205,1)</f>
        <v>3.9</v>
      </c>
      <c r="AF2">
        <f>'TP Factors'!$D$6</f>
        <v>1.0585839223673177</v>
      </c>
      <c r="AG2">
        <f>ROUND(AE2*AF2,1)</f>
        <v>4.0999999999999996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29</v>
      </c>
      <c r="H3" s="22" t="s">
        <v>110</v>
      </c>
      <c r="I3" s="22" t="s">
        <v>111</v>
      </c>
      <c r="J3" s="22">
        <v>64</v>
      </c>
      <c r="K3" s="25">
        <v>99.737843274499994</v>
      </c>
      <c r="L3" s="25">
        <v>526.84039592099998</v>
      </c>
      <c r="M3" s="23">
        <v>0.1</v>
      </c>
      <c r="N3" s="23">
        <v>0.01</v>
      </c>
      <c r="O3" s="22">
        <v>52172</v>
      </c>
      <c r="P3" s="22">
        <v>50956</v>
      </c>
      <c r="Q3" s="26">
        <v>52172</v>
      </c>
      <c r="R3" s="26">
        <v>1200</v>
      </c>
      <c r="S3" s="22" t="s">
        <v>112</v>
      </c>
      <c r="T3" s="22" t="s">
        <v>113</v>
      </c>
      <c r="U3" s="26">
        <v>48.29</v>
      </c>
      <c r="V3" s="26">
        <v>0</v>
      </c>
      <c r="W3" s="26">
        <v>2.39</v>
      </c>
      <c r="X3" s="26">
        <v>0.316</v>
      </c>
      <c r="Y3" s="26">
        <f>W3*0.7</f>
        <v>1.673</v>
      </c>
      <c r="Z3" s="26">
        <f>X3*0.5</f>
        <v>0.158</v>
      </c>
      <c r="AA3" s="26">
        <v>0.22</v>
      </c>
      <c r="AB3" s="27">
        <v>7.9821964271930695E-3</v>
      </c>
      <c r="AC3">
        <f>ROUND(AB3*AA3*U3*102.79,0)</f>
        <v>9</v>
      </c>
      <c r="AD3">
        <f>ROUND(Y3*AC3*0.002205,0)</f>
        <v>0</v>
      </c>
      <c r="AE3">
        <f>ROUND(Z3*AC3*0.002205,1)</f>
        <v>0</v>
      </c>
      <c r="AF3">
        <f>'TP Factors'!$D$6</f>
        <v>1.0585839223673177</v>
      </c>
      <c r="AG3">
        <f>ROUND(AE3*AF3,1)</f>
        <v>0</v>
      </c>
    </row>
    <row r="4" spans="1:33">
      <c r="AB4" s="27">
        <f>SUM(AB2:AB3)</f>
        <v>5.1150043059186725</v>
      </c>
      <c r="AD4">
        <f>SUM(AD2:AD3)</f>
        <v>29</v>
      </c>
      <c r="AG4">
        <f>SUM(AG2:AG3)</f>
        <v>4.0999999999999996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20"/>
  <sheetViews>
    <sheetView topLeftCell="O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7.85546875" style="25" bestFit="1" customWidth="1"/>
    <col min="12" max="12" width="20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19.85546875" style="27" bestFit="1" customWidth="1"/>
    <col min="29" max="29" width="12.85546875" customWidth="1"/>
    <col min="33" max="33" width="12.14062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50" t="s">
        <v>162</v>
      </c>
      <c r="Z1" s="50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13</v>
      </c>
      <c r="H2" s="22" t="s">
        <v>110</v>
      </c>
      <c r="I2" s="22" t="s">
        <v>111</v>
      </c>
      <c r="J2" s="22">
        <v>3011</v>
      </c>
      <c r="K2" s="25">
        <v>628.43537272900005</v>
      </c>
      <c r="L2" s="25">
        <v>15974.849973799999</v>
      </c>
      <c r="M2" s="23">
        <v>5.57</v>
      </c>
      <c r="N2" s="23">
        <v>0.66</v>
      </c>
      <c r="O2" s="22">
        <v>50027</v>
      </c>
      <c r="P2" s="22">
        <v>48891</v>
      </c>
      <c r="Q2" s="26">
        <v>50027</v>
      </c>
      <c r="R2" s="26">
        <v>1100</v>
      </c>
      <c r="S2" s="22" t="s">
        <v>129</v>
      </c>
      <c r="T2" s="22" t="s">
        <v>131</v>
      </c>
      <c r="U2" s="26">
        <v>48.29</v>
      </c>
      <c r="V2" s="26">
        <v>1</v>
      </c>
      <c r="W2" s="26">
        <v>1.85</v>
      </c>
      <c r="X2" s="26">
        <v>0.22</v>
      </c>
      <c r="Y2" s="26">
        <f>W2</f>
        <v>1.85</v>
      </c>
      <c r="Z2" s="26">
        <f>X2</f>
        <v>0.22</v>
      </c>
      <c r="AA2" s="26">
        <v>0.34200000000000003</v>
      </c>
      <c r="AB2" s="27">
        <v>0.22785645152241599</v>
      </c>
      <c r="AC2">
        <f>ROUND(AB2*AA2*U2*102.79,0)</f>
        <v>387</v>
      </c>
      <c r="AD2">
        <f>ROUND(Y2*AC2*0.002205,0)</f>
        <v>2</v>
      </c>
      <c r="AE2">
        <f>ROUND(Z2*AC2*0.002205,1)</f>
        <v>0.2</v>
      </c>
      <c r="AF2">
        <f>'TP Factors'!$D$6</f>
        <v>1.0585839223673177</v>
      </c>
      <c r="AG2">
        <f>ROUND(AE2*AF2,1)</f>
        <v>0.2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13</v>
      </c>
      <c r="H3" s="22" t="s">
        <v>110</v>
      </c>
      <c r="I3" s="22" t="s">
        <v>111</v>
      </c>
      <c r="J3" s="22">
        <v>38928</v>
      </c>
      <c r="K3" s="25">
        <v>10429.236360000001</v>
      </c>
      <c r="L3" s="25">
        <v>405926.29748900002</v>
      </c>
      <c r="M3" s="23">
        <v>72.02</v>
      </c>
      <c r="N3" s="23">
        <v>8.56</v>
      </c>
      <c r="O3" s="22">
        <v>52412</v>
      </c>
      <c r="P3" s="22">
        <v>51184</v>
      </c>
      <c r="Q3" s="26">
        <v>52412</v>
      </c>
      <c r="R3" s="26">
        <v>1100</v>
      </c>
      <c r="S3" s="22" t="s">
        <v>112</v>
      </c>
      <c r="T3" s="22" t="s">
        <v>118</v>
      </c>
      <c r="U3" s="26">
        <v>48.29</v>
      </c>
      <c r="V3" s="26">
        <v>1</v>
      </c>
      <c r="W3" s="26">
        <v>1.85</v>
      </c>
      <c r="X3" s="26">
        <v>0.22</v>
      </c>
      <c r="Y3" s="26">
        <f t="shared" ref="Y3:Y9" si="0">W3</f>
        <v>1.85</v>
      </c>
      <c r="Z3" s="26">
        <f t="shared" ref="Z3:Z9" si="1">X3</f>
        <v>0.22</v>
      </c>
      <c r="AA3" s="26">
        <v>0.17399999999999999</v>
      </c>
      <c r="AB3" s="27">
        <v>2.3785259351919499</v>
      </c>
      <c r="AC3">
        <f t="shared" ref="AC3:AC19" si="2">ROUND(AB3*AA3*U3*102.79,0)</f>
        <v>2054</v>
      </c>
      <c r="AD3">
        <f t="shared" ref="AD3:AD19" si="3">ROUND(Y3*AC3*0.002205,0)</f>
        <v>8</v>
      </c>
      <c r="AE3">
        <f t="shared" ref="AE3:AE19" si="4">ROUND(Z3*AC3*0.002205,1)</f>
        <v>1</v>
      </c>
      <c r="AF3">
        <f>'TP Factors'!$D$6</f>
        <v>1.0585839223673177</v>
      </c>
      <c r="AG3">
        <f t="shared" ref="AG3:AG19" si="5">ROUND(AE3*AF3,1)</f>
        <v>1.1000000000000001</v>
      </c>
    </row>
    <row r="4" spans="1:33">
      <c r="A4" s="22" t="s">
        <v>107</v>
      </c>
      <c r="B4" s="22">
        <v>17</v>
      </c>
      <c r="C4" s="22" t="s">
        <v>108</v>
      </c>
      <c r="D4" s="23">
        <v>32.369999999999997</v>
      </c>
      <c r="E4" s="22" t="s">
        <v>109</v>
      </c>
      <c r="F4" s="22">
        <v>1234</v>
      </c>
      <c r="G4" s="24">
        <v>13</v>
      </c>
      <c r="H4" s="22" t="s">
        <v>110</v>
      </c>
      <c r="I4" s="22" t="s">
        <v>111</v>
      </c>
      <c r="J4" s="22">
        <v>142</v>
      </c>
      <c r="K4" s="25">
        <v>346.66816391899999</v>
      </c>
      <c r="L4" s="25">
        <v>995.63489985399997</v>
      </c>
      <c r="M4" s="23">
        <v>0.26</v>
      </c>
      <c r="N4" s="23">
        <v>0.03</v>
      </c>
      <c r="O4" s="22">
        <v>52703</v>
      </c>
      <c r="P4" s="22">
        <v>51459</v>
      </c>
      <c r="Q4" s="26">
        <v>52703</v>
      </c>
      <c r="R4" s="26">
        <v>1100</v>
      </c>
      <c r="S4" s="22" t="s">
        <v>121</v>
      </c>
      <c r="T4" s="22" t="s">
        <v>126</v>
      </c>
      <c r="U4" s="26">
        <v>48.29</v>
      </c>
      <c r="V4" s="26">
        <v>1</v>
      </c>
      <c r="W4" s="26">
        <v>1.85</v>
      </c>
      <c r="X4" s="26">
        <v>0.22</v>
      </c>
      <c r="Y4" s="26">
        <f t="shared" si="0"/>
        <v>1.85</v>
      </c>
      <c r="Z4" s="26">
        <f t="shared" si="1"/>
        <v>0.22</v>
      </c>
      <c r="AA4" s="26">
        <v>0.25800000000000001</v>
      </c>
      <c r="AB4" s="27">
        <v>1.9824724851750001E-4</v>
      </c>
      <c r="AC4">
        <f t="shared" si="2"/>
        <v>0</v>
      </c>
      <c r="AD4">
        <f t="shared" si="3"/>
        <v>0</v>
      </c>
      <c r="AE4">
        <f t="shared" si="4"/>
        <v>0</v>
      </c>
      <c r="AF4">
        <f>'TP Factors'!$D$6</f>
        <v>1.0585839223673177</v>
      </c>
      <c r="AG4">
        <f t="shared" si="5"/>
        <v>0</v>
      </c>
    </row>
    <row r="5" spans="1:33">
      <c r="A5" s="22" t="s">
        <v>107</v>
      </c>
      <c r="B5" s="22">
        <v>17</v>
      </c>
      <c r="C5" s="22" t="s">
        <v>108</v>
      </c>
      <c r="D5" s="23">
        <v>32.369999999999997</v>
      </c>
      <c r="E5" s="22" t="s">
        <v>109</v>
      </c>
      <c r="F5" s="22">
        <v>1234</v>
      </c>
      <c r="G5" s="24">
        <v>13</v>
      </c>
      <c r="H5" s="22" t="s">
        <v>110</v>
      </c>
      <c r="I5" s="22" t="s">
        <v>111</v>
      </c>
      <c r="J5" s="22">
        <v>9</v>
      </c>
      <c r="K5" s="25">
        <v>47.486273746400002</v>
      </c>
      <c r="L5" s="25">
        <v>98.153514251600001</v>
      </c>
      <c r="M5" s="23">
        <v>0.02</v>
      </c>
      <c r="N5" s="23">
        <v>0</v>
      </c>
      <c r="O5" s="22">
        <v>52717</v>
      </c>
      <c r="P5" s="22">
        <v>51473</v>
      </c>
      <c r="Q5" s="26">
        <v>52717</v>
      </c>
      <c r="R5" s="26">
        <v>1100</v>
      </c>
      <c r="S5" s="22" t="s">
        <v>112</v>
      </c>
      <c r="T5" s="22" t="s">
        <v>118</v>
      </c>
      <c r="U5" s="26">
        <v>48.29</v>
      </c>
      <c r="V5" s="26">
        <v>1</v>
      </c>
      <c r="W5" s="26">
        <v>1.85</v>
      </c>
      <c r="X5" s="26">
        <v>0.22</v>
      </c>
      <c r="Y5" s="26">
        <f t="shared" si="0"/>
        <v>1.85</v>
      </c>
      <c r="Z5" s="26">
        <f t="shared" si="1"/>
        <v>0.22</v>
      </c>
      <c r="AA5" s="26">
        <v>0.17399999999999999</v>
      </c>
      <c r="AB5" s="27">
        <v>2.4254164563634099E-2</v>
      </c>
      <c r="AC5">
        <f t="shared" si="2"/>
        <v>21</v>
      </c>
      <c r="AD5">
        <f t="shared" si="3"/>
        <v>0</v>
      </c>
      <c r="AE5">
        <f t="shared" si="4"/>
        <v>0</v>
      </c>
      <c r="AF5">
        <f>'TP Factors'!$D$6</f>
        <v>1.0585839223673177</v>
      </c>
      <c r="AG5">
        <f t="shared" si="5"/>
        <v>0</v>
      </c>
    </row>
    <row r="6" spans="1:33">
      <c r="A6" s="22" t="s">
        <v>107</v>
      </c>
      <c r="B6" s="22">
        <v>17</v>
      </c>
      <c r="C6" s="22" t="s">
        <v>108</v>
      </c>
      <c r="D6" s="23">
        <v>32.369999999999997</v>
      </c>
      <c r="E6" s="22" t="s">
        <v>109</v>
      </c>
      <c r="F6" s="22">
        <v>1234</v>
      </c>
      <c r="G6" s="24">
        <v>13</v>
      </c>
      <c r="H6" s="22" t="s">
        <v>110</v>
      </c>
      <c r="I6" s="22" t="s">
        <v>111</v>
      </c>
      <c r="J6" s="22">
        <v>2</v>
      </c>
      <c r="K6" s="25">
        <v>24.9485750839</v>
      </c>
      <c r="L6" s="25">
        <v>23.9152856384</v>
      </c>
      <c r="M6" s="23">
        <v>0</v>
      </c>
      <c r="N6" s="23">
        <v>0</v>
      </c>
      <c r="O6" s="22">
        <v>52722</v>
      </c>
      <c r="P6" s="22">
        <v>51478</v>
      </c>
      <c r="Q6" s="26">
        <v>52722</v>
      </c>
      <c r="R6" s="26">
        <v>1100</v>
      </c>
      <c r="S6" s="22" t="s">
        <v>112</v>
      </c>
      <c r="T6" s="22" t="s">
        <v>118</v>
      </c>
      <c r="U6" s="26">
        <v>48.29</v>
      </c>
      <c r="V6" s="26">
        <v>1</v>
      </c>
      <c r="W6" s="26">
        <v>1.85</v>
      </c>
      <c r="X6" s="26">
        <v>0.22</v>
      </c>
      <c r="Y6" s="26">
        <f t="shared" si="0"/>
        <v>1.85</v>
      </c>
      <c r="Z6" s="26">
        <f t="shared" si="1"/>
        <v>0.22</v>
      </c>
      <c r="AA6" s="26">
        <v>0.17399999999999999</v>
      </c>
      <c r="AB6" s="27">
        <v>5.9095721457265698E-3</v>
      </c>
      <c r="AC6">
        <f t="shared" si="2"/>
        <v>5</v>
      </c>
      <c r="AD6">
        <f t="shared" si="3"/>
        <v>0</v>
      </c>
      <c r="AE6">
        <f t="shared" si="4"/>
        <v>0</v>
      </c>
      <c r="AF6">
        <f>'TP Factors'!$D$6</f>
        <v>1.0585839223673177</v>
      </c>
      <c r="AG6">
        <f t="shared" si="5"/>
        <v>0</v>
      </c>
    </row>
    <row r="7" spans="1:33">
      <c r="A7" s="22" t="s">
        <v>107</v>
      </c>
      <c r="B7" s="22">
        <v>17</v>
      </c>
      <c r="C7" s="22" t="s">
        <v>108</v>
      </c>
      <c r="D7" s="23">
        <v>32.369999999999997</v>
      </c>
      <c r="E7" s="22" t="s">
        <v>109</v>
      </c>
      <c r="F7" s="22">
        <v>1234</v>
      </c>
      <c r="G7" s="24">
        <v>13</v>
      </c>
      <c r="H7" s="22" t="s">
        <v>110</v>
      </c>
      <c r="I7" s="22" t="s">
        <v>111</v>
      </c>
      <c r="J7" s="22">
        <v>2</v>
      </c>
      <c r="K7" s="25">
        <v>20.586687636699999</v>
      </c>
      <c r="L7" s="25">
        <v>17.954057302100001</v>
      </c>
      <c r="M7" s="23">
        <v>0</v>
      </c>
      <c r="N7" s="23">
        <v>0</v>
      </c>
      <c r="O7" s="22">
        <v>52727</v>
      </c>
      <c r="P7" s="22">
        <v>51482</v>
      </c>
      <c r="Q7" s="26">
        <v>52727</v>
      </c>
      <c r="R7" s="26">
        <v>1100</v>
      </c>
      <c r="S7" s="22" t="s">
        <v>112</v>
      </c>
      <c r="T7" s="22" t="s">
        <v>118</v>
      </c>
      <c r="U7" s="26">
        <v>48.29</v>
      </c>
      <c r="V7" s="26">
        <v>1</v>
      </c>
      <c r="W7" s="26">
        <v>1.85</v>
      </c>
      <c r="X7" s="26">
        <v>0.22</v>
      </c>
      <c r="Y7" s="26">
        <f t="shared" si="0"/>
        <v>1.85</v>
      </c>
      <c r="Z7" s="26">
        <f t="shared" si="1"/>
        <v>0.22</v>
      </c>
      <c r="AA7" s="26">
        <v>0.17399999999999999</v>
      </c>
      <c r="AB7" s="27">
        <v>4.4365264319913503E-3</v>
      </c>
      <c r="AC7">
        <f t="shared" si="2"/>
        <v>4</v>
      </c>
      <c r="AD7">
        <f t="shared" si="3"/>
        <v>0</v>
      </c>
      <c r="AE7">
        <f t="shared" si="4"/>
        <v>0</v>
      </c>
      <c r="AF7">
        <f>'TP Factors'!$D$6</f>
        <v>1.0585839223673177</v>
      </c>
      <c r="AG7">
        <f t="shared" si="5"/>
        <v>0</v>
      </c>
    </row>
    <row r="8" spans="1:33">
      <c r="A8" s="22" t="s">
        <v>107</v>
      </c>
      <c r="B8" s="22">
        <v>17</v>
      </c>
      <c r="C8" s="22" t="s">
        <v>108</v>
      </c>
      <c r="D8" s="23">
        <v>32.369999999999997</v>
      </c>
      <c r="E8" s="22" t="s">
        <v>109</v>
      </c>
      <c r="F8" s="22">
        <v>3456</v>
      </c>
      <c r="G8" s="24">
        <v>22</v>
      </c>
      <c r="H8" s="22" t="s">
        <v>110</v>
      </c>
      <c r="I8" s="22" t="s">
        <v>111</v>
      </c>
      <c r="J8" s="22">
        <v>436</v>
      </c>
      <c r="K8" s="25">
        <v>229.27555467400001</v>
      </c>
      <c r="L8" s="25">
        <v>3150.6557893099998</v>
      </c>
      <c r="M8" s="23">
        <v>1</v>
      </c>
      <c r="N8" s="23">
        <v>0.25</v>
      </c>
      <c r="O8" s="22">
        <v>52740</v>
      </c>
      <c r="P8" s="22">
        <v>51495</v>
      </c>
      <c r="Q8" s="26">
        <v>52740</v>
      </c>
      <c r="R8" s="26">
        <v>2430</v>
      </c>
      <c r="S8" s="22" t="s">
        <v>112</v>
      </c>
      <c r="T8" s="22" t="s">
        <v>139</v>
      </c>
      <c r="U8" s="26">
        <v>48.29</v>
      </c>
      <c r="V8" s="26">
        <v>1</v>
      </c>
      <c r="W8" s="26">
        <v>2.2999999999999998</v>
      </c>
      <c r="X8" s="26">
        <v>0.56499999999999995</v>
      </c>
      <c r="Y8" s="26">
        <f t="shared" si="0"/>
        <v>2.2999999999999998</v>
      </c>
      <c r="Z8" s="26">
        <f t="shared" si="1"/>
        <v>0.56499999999999995</v>
      </c>
      <c r="AA8" s="26">
        <v>0.251</v>
      </c>
      <c r="AB8" s="27">
        <v>3.9250694591825598E-3</v>
      </c>
      <c r="AC8">
        <f t="shared" si="2"/>
        <v>5</v>
      </c>
      <c r="AD8">
        <f t="shared" si="3"/>
        <v>0</v>
      </c>
      <c r="AE8">
        <f t="shared" si="4"/>
        <v>0</v>
      </c>
      <c r="AF8">
        <f>'TP Factors'!$D$6</f>
        <v>1.0585839223673177</v>
      </c>
      <c r="AG8">
        <f t="shared" si="5"/>
        <v>0</v>
      </c>
    </row>
    <row r="9" spans="1:33">
      <c r="A9" s="22" t="s">
        <v>107</v>
      </c>
      <c r="B9" s="22">
        <v>17</v>
      </c>
      <c r="C9" s="22" t="s">
        <v>108</v>
      </c>
      <c r="D9" s="23">
        <v>32.369999999999997</v>
      </c>
      <c r="E9" s="22" t="s">
        <v>109</v>
      </c>
      <c r="F9" s="22">
        <v>3456</v>
      </c>
      <c r="G9" s="24">
        <v>22</v>
      </c>
      <c r="H9" s="22" t="s">
        <v>110</v>
      </c>
      <c r="I9" s="22" t="s">
        <v>111</v>
      </c>
      <c r="J9" s="22">
        <v>2318</v>
      </c>
      <c r="K9" s="25">
        <v>875.596347487</v>
      </c>
      <c r="L9" s="25">
        <v>15692.342855000001</v>
      </c>
      <c r="M9" s="23">
        <v>5.33</v>
      </c>
      <c r="N9" s="23">
        <v>1.31</v>
      </c>
      <c r="O9" s="22">
        <v>52742</v>
      </c>
      <c r="P9" s="22">
        <v>51497</v>
      </c>
      <c r="Q9" s="26">
        <v>52742</v>
      </c>
      <c r="R9" s="26">
        <v>2430</v>
      </c>
      <c r="S9" s="22" t="s">
        <v>129</v>
      </c>
      <c r="T9" s="22" t="s">
        <v>140</v>
      </c>
      <c r="U9" s="26">
        <v>48.29</v>
      </c>
      <c r="V9" s="26">
        <v>1</v>
      </c>
      <c r="W9" s="26">
        <v>2.2999999999999998</v>
      </c>
      <c r="X9" s="26">
        <v>0.56499999999999995</v>
      </c>
      <c r="Y9" s="26">
        <f t="shared" si="0"/>
        <v>2.2999999999999998</v>
      </c>
      <c r="Z9" s="26">
        <f t="shared" si="1"/>
        <v>0.56499999999999995</v>
      </c>
      <c r="AA9" s="26">
        <v>0.26800000000000002</v>
      </c>
      <c r="AB9" s="27">
        <v>4.6825588405769301E-2</v>
      </c>
      <c r="AC9">
        <f t="shared" si="2"/>
        <v>62</v>
      </c>
      <c r="AD9">
        <f t="shared" si="3"/>
        <v>0</v>
      </c>
      <c r="AE9">
        <f t="shared" si="4"/>
        <v>0.1</v>
      </c>
      <c r="AF9">
        <f>'TP Factors'!$D$6</f>
        <v>1.0585839223673177</v>
      </c>
      <c r="AG9">
        <f t="shared" si="5"/>
        <v>0.1</v>
      </c>
    </row>
    <row r="10" spans="1:33">
      <c r="A10" s="22" t="s">
        <v>107</v>
      </c>
      <c r="B10" s="22">
        <v>17</v>
      </c>
      <c r="C10" s="22" t="s">
        <v>108</v>
      </c>
      <c r="D10" s="23">
        <v>32.369999999999997</v>
      </c>
      <c r="E10" s="22" t="s">
        <v>109</v>
      </c>
      <c r="F10" s="22">
        <v>1234</v>
      </c>
      <c r="G10" s="24">
        <v>13</v>
      </c>
      <c r="H10" s="22" t="s">
        <v>110</v>
      </c>
      <c r="I10" s="22" t="s">
        <v>111</v>
      </c>
      <c r="J10" s="22">
        <v>481</v>
      </c>
      <c r="K10" s="25">
        <v>287.463272679</v>
      </c>
      <c r="L10" s="25">
        <v>2550.0977977299999</v>
      </c>
      <c r="M10" s="23">
        <v>0.62</v>
      </c>
      <c r="N10" s="23">
        <v>0.05</v>
      </c>
      <c r="O10" s="22">
        <v>50020</v>
      </c>
      <c r="P10" s="22">
        <v>48886</v>
      </c>
      <c r="Q10" s="26">
        <v>50020</v>
      </c>
      <c r="R10" s="26">
        <v>1100</v>
      </c>
      <c r="S10" s="22" t="s">
        <v>129</v>
      </c>
      <c r="T10" s="22" t="s">
        <v>131</v>
      </c>
      <c r="U10" s="26">
        <v>48.29</v>
      </c>
      <c r="V10" s="26">
        <v>0</v>
      </c>
      <c r="W10" s="26">
        <v>1.85</v>
      </c>
      <c r="X10" s="26">
        <v>0.22</v>
      </c>
      <c r="Y10" s="26">
        <f>W10*0.7</f>
        <v>1.2949999999999999</v>
      </c>
      <c r="Z10" s="26">
        <f>X10*0.5</f>
        <v>0.11</v>
      </c>
      <c r="AA10" s="26">
        <v>0.34200000000000003</v>
      </c>
      <c r="AB10" s="27">
        <v>0.60910325637767104</v>
      </c>
      <c r="AC10">
        <f t="shared" si="2"/>
        <v>1034</v>
      </c>
      <c r="AD10">
        <f t="shared" si="3"/>
        <v>3</v>
      </c>
      <c r="AE10">
        <f t="shared" si="4"/>
        <v>0.3</v>
      </c>
      <c r="AF10">
        <f>'TP Factors'!$D$6</f>
        <v>1.0585839223673177</v>
      </c>
      <c r="AG10">
        <f t="shared" si="5"/>
        <v>0.3</v>
      </c>
    </row>
    <row r="11" spans="1:33">
      <c r="A11" s="22" t="s">
        <v>107</v>
      </c>
      <c r="B11" s="22">
        <v>17</v>
      </c>
      <c r="C11" s="22" t="s">
        <v>108</v>
      </c>
      <c r="D11" s="23">
        <v>32.369999999999997</v>
      </c>
      <c r="E11" s="22" t="s">
        <v>109</v>
      </c>
      <c r="F11" s="22">
        <v>3456</v>
      </c>
      <c r="G11" s="24">
        <v>0</v>
      </c>
      <c r="H11" s="22" t="s">
        <v>110</v>
      </c>
      <c r="I11" s="22" t="s">
        <v>111</v>
      </c>
      <c r="J11" s="22">
        <v>8410994</v>
      </c>
      <c r="K11" s="25">
        <v>25197.966779900002</v>
      </c>
      <c r="L11" s="25">
        <v>15257659.6845</v>
      </c>
      <c r="M11" s="23">
        <v>0</v>
      </c>
      <c r="N11" s="23">
        <v>0</v>
      </c>
      <c r="O11" s="22">
        <v>51855</v>
      </c>
      <c r="P11" s="22">
        <v>0</v>
      </c>
      <c r="Q11" s="26">
        <v>0</v>
      </c>
      <c r="R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f t="shared" ref="Y11:Y19" si="6">W11*0.7</f>
        <v>0</v>
      </c>
      <c r="Z11" s="26">
        <f t="shared" ref="Z11:Z19" si="7">X11*0.5</f>
        <v>0</v>
      </c>
      <c r="AA11" s="26">
        <v>0</v>
      </c>
      <c r="AB11" s="27">
        <v>1.8800826741273501E-2</v>
      </c>
      <c r="AC11">
        <f t="shared" si="2"/>
        <v>0</v>
      </c>
      <c r="AD11">
        <f t="shared" si="3"/>
        <v>0</v>
      </c>
      <c r="AE11">
        <f t="shared" si="4"/>
        <v>0</v>
      </c>
      <c r="AF11">
        <f>'TP Factors'!$D$6</f>
        <v>1.0585839223673177</v>
      </c>
      <c r="AG11">
        <f t="shared" si="5"/>
        <v>0</v>
      </c>
    </row>
    <row r="12" spans="1:33">
      <c r="A12" s="22" t="s">
        <v>107</v>
      </c>
      <c r="B12" s="22">
        <v>17</v>
      </c>
      <c r="C12" s="22" t="s">
        <v>108</v>
      </c>
      <c r="D12" s="23">
        <v>32.369999999999997</v>
      </c>
      <c r="E12" s="22" t="s">
        <v>109</v>
      </c>
      <c r="F12" s="22">
        <v>1234</v>
      </c>
      <c r="G12" s="24">
        <v>13</v>
      </c>
      <c r="H12" s="22" t="s">
        <v>110</v>
      </c>
      <c r="I12" s="22" t="s">
        <v>111</v>
      </c>
      <c r="J12" s="22">
        <v>3223</v>
      </c>
      <c r="K12" s="25">
        <v>1495.51130139</v>
      </c>
      <c r="L12" s="25">
        <v>33611.9916601</v>
      </c>
      <c r="M12" s="23">
        <v>4.17</v>
      </c>
      <c r="N12" s="23">
        <v>0.35</v>
      </c>
      <c r="O12" s="22">
        <v>52698</v>
      </c>
      <c r="P12" s="22">
        <v>51454</v>
      </c>
      <c r="Q12" s="26">
        <v>52698</v>
      </c>
      <c r="R12" s="26">
        <v>1100</v>
      </c>
      <c r="S12" s="22" t="s">
        <v>112</v>
      </c>
      <c r="T12" s="22" t="s">
        <v>118</v>
      </c>
      <c r="U12" s="26">
        <v>48.29</v>
      </c>
      <c r="V12" s="26">
        <v>0</v>
      </c>
      <c r="W12" s="26">
        <v>1.85</v>
      </c>
      <c r="X12" s="26">
        <v>0.22</v>
      </c>
      <c r="Y12" s="26">
        <f t="shared" si="6"/>
        <v>1.2949999999999999</v>
      </c>
      <c r="Z12" s="26">
        <f t="shared" si="7"/>
        <v>0.11</v>
      </c>
      <c r="AA12" s="26">
        <v>0.17399999999999999</v>
      </c>
      <c r="AB12" s="27">
        <v>4.2638359342950602</v>
      </c>
      <c r="AC12">
        <f t="shared" si="2"/>
        <v>3683</v>
      </c>
      <c r="AD12">
        <f t="shared" si="3"/>
        <v>11</v>
      </c>
      <c r="AE12">
        <f t="shared" si="4"/>
        <v>0.9</v>
      </c>
      <c r="AF12">
        <f>'TP Factors'!$D$6</f>
        <v>1.0585839223673177</v>
      </c>
      <c r="AG12">
        <f t="shared" si="5"/>
        <v>1</v>
      </c>
    </row>
    <row r="13" spans="1:33">
      <c r="A13" s="22" t="s">
        <v>107</v>
      </c>
      <c r="B13" s="22">
        <v>17</v>
      </c>
      <c r="C13" s="22" t="s">
        <v>108</v>
      </c>
      <c r="D13" s="23">
        <v>32.369999999999997</v>
      </c>
      <c r="E13" s="22" t="s">
        <v>109</v>
      </c>
      <c r="F13" s="22">
        <v>1234</v>
      </c>
      <c r="G13" s="24">
        <v>13</v>
      </c>
      <c r="H13" s="22" t="s">
        <v>110</v>
      </c>
      <c r="I13" s="22" t="s">
        <v>111</v>
      </c>
      <c r="J13" s="22">
        <v>1972</v>
      </c>
      <c r="K13" s="25">
        <v>553.87589806200003</v>
      </c>
      <c r="L13" s="25">
        <v>10462.5147043</v>
      </c>
      <c r="M13" s="23">
        <v>2.5499999999999998</v>
      </c>
      <c r="N13" s="23">
        <v>0.22</v>
      </c>
      <c r="O13" s="22">
        <v>52699</v>
      </c>
      <c r="P13" s="22">
        <v>51455</v>
      </c>
      <c r="Q13" s="26">
        <v>52699</v>
      </c>
      <c r="R13" s="26">
        <v>1100</v>
      </c>
      <c r="S13" s="22" t="s">
        <v>137</v>
      </c>
      <c r="T13" s="22" t="s">
        <v>138</v>
      </c>
      <c r="U13" s="26">
        <v>48.29</v>
      </c>
      <c r="V13" s="26">
        <v>0</v>
      </c>
      <c r="W13" s="26">
        <v>1.85</v>
      </c>
      <c r="X13" s="26">
        <v>0.22</v>
      </c>
      <c r="Y13" s="26">
        <f t="shared" si="6"/>
        <v>1.2949999999999999</v>
      </c>
      <c r="Z13" s="26">
        <f t="shared" si="7"/>
        <v>0.11</v>
      </c>
      <c r="AA13" s="26">
        <v>0.34200000000000003</v>
      </c>
      <c r="AB13" s="27">
        <v>0.48153676692356101</v>
      </c>
      <c r="AC13">
        <f t="shared" si="2"/>
        <v>817</v>
      </c>
      <c r="AD13">
        <f t="shared" si="3"/>
        <v>2</v>
      </c>
      <c r="AE13">
        <f t="shared" si="4"/>
        <v>0.2</v>
      </c>
      <c r="AF13">
        <f>'TP Factors'!$D$6</f>
        <v>1.0585839223673177</v>
      </c>
      <c r="AG13">
        <f t="shared" si="5"/>
        <v>0.2</v>
      </c>
    </row>
    <row r="14" spans="1:33">
      <c r="A14" s="22" t="s">
        <v>107</v>
      </c>
      <c r="B14" s="22">
        <v>17</v>
      </c>
      <c r="C14" s="22" t="s">
        <v>108</v>
      </c>
      <c r="D14" s="23">
        <v>32.369999999999997</v>
      </c>
      <c r="E14" s="22" t="s">
        <v>109</v>
      </c>
      <c r="F14" s="22">
        <v>1234</v>
      </c>
      <c r="G14" s="24">
        <v>13</v>
      </c>
      <c r="H14" s="22" t="s">
        <v>110</v>
      </c>
      <c r="I14" s="22" t="s">
        <v>111</v>
      </c>
      <c r="J14" s="22">
        <v>76</v>
      </c>
      <c r="K14" s="25">
        <v>130.73696993499999</v>
      </c>
      <c r="L14" s="25">
        <v>797.16643205900004</v>
      </c>
      <c r="M14" s="23">
        <v>0.1</v>
      </c>
      <c r="N14" s="23">
        <v>0.01</v>
      </c>
      <c r="O14" s="22">
        <v>52711</v>
      </c>
      <c r="P14" s="22">
        <v>51467</v>
      </c>
      <c r="Q14" s="26">
        <v>52711</v>
      </c>
      <c r="R14" s="26">
        <v>1100</v>
      </c>
      <c r="S14" s="22" t="s">
        <v>112</v>
      </c>
      <c r="T14" s="22" t="s">
        <v>118</v>
      </c>
      <c r="U14" s="26">
        <v>48.29</v>
      </c>
      <c r="V14" s="26">
        <v>0</v>
      </c>
      <c r="W14" s="26">
        <v>1.85</v>
      </c>
      <c r="X14" s="26">
        <v>0.22</v>
      </c>
      <c r="Y14" s="26">
        <f t="shared" si="6"/>
        <v>1.2949999999999999</v>
      </c>
      <c r="Z14" s="26">
        <f t="shared" si="7"/>
        <v>0.11</v>
      </c>
      <c r="AA14" s="26">
        <v>0.17399999999999999</v>
      </c>
      <c r="AB14" s="27">
        <v>1.6090110638223101E-2</v>
      </c>
      <c r="AC14">
        <f t="shared" si="2"/>
        <v>14</v>
      </c>
      <c r="AD14">
        <f t="shared" si="3"/>
        <v>0</v>
      </c>
      <c r="AE14">
        <f t="shared" si="4"/>
        <v>0</v>
      </c>
      <c r="AF14">
        <f>'TP Factors'!$D$6</f>
        <v>1.0585839223673177</v>
      </c>
      <c r="AG14">
        <f t="shared" si="5"/>
        <v>0</v>
      </c>
    </row>
    <row r="15" spans="1:33">
      <c r="A15" s="22" t="s">
        <v>107</v>
      </c>
      <c r="B15" s="22">
        <v>17</v>
      </c>
      <c r="C15" s="22" t="s">
        <v>108</v>
      </c>
      <c r="D15" s="23">
        <v>32.369999999999997</v>
      </c>
      <c r="E15" s="22" t="s">
        <v>109</v>
      </c>
      <c r="F15" s="22">
        <v>1234</v>
      </c>
      <c r="G15" s="24">
        <v>13</v>
      </c>
      <c r="H15" s="22" t="s">
        <v>110</v>
      </c>
      <c r="I15" s="22" t="s">
        <v>111</v>
      </c>
      <c r="J15" s="22">
        <v>21</v>
      </c>
      <c r="K15" s="25">
        <v>72.618166443500002</v>
      </c>
      <c r="L15" s="25">
        <v>220.453668948</v>
      </c>
      <c r="M15" s="23">
        <v>0.03</v>
      </c>
      <c r="N15" s="23">
        <v>0</v>
      </c>
      <c r="O15" s="22">
        <v>52720</v>
      </c>
      <c r="P15" s="22">
        <v>51476</v>
      </c>
      <c r="Q15" s="26">
        <v>52720</v>
      </c>
      <c r="R15" s="26">
        <v>1100</v>
      </c>
      <c r="S15" s="22" t="s">
        <v>112</v>
      </c>
      <c r="T15" s="22" t="s">
        <v>118</v>
      </c>
      <c r="U15" s="26">
        <v>48.29</v>
      </c>
      <c r="V15" s="26">
        <v>0</v>
      </c>
      <c r="W15" s="26">
        <v>1.85</v>
      </c>
      <c r="X15" s="26">
        <v>0.22</v>
      </c>
      <c r="Y15" s="26">
        <f t="shared" si="6"/>
        <v>1.2949999999999999</v>
      </c>
      <c r="Z15" s="26">
        <f t="shared" si="7"/>
        <v>0.11</v>
      </c>
      <c r="AA15" s="26">
        <v>0.17399999999999999</v>
      </c>
      <c r="AB15" s="27">
        <v>5.4475070060597999E-2</v>
      </c>
      <c r="AC15">
        <f t="shared" si="2"/>
        <v>47</v>
      </c>
      <c r="AD15">
        <f t="shared" si="3"/>
        <v>0</v>
      </c>
      <c r="AE15">
        <f t="shared" si="4"/>
        <v>0</v>
      </c>
      <c r="AF15">
        <f>'TP Factors'!$D$6</f>
        <v>1.0585839223673177</v>
      </c>
      <c r="AG15">
        <f t="shared" si="5"/>
        <v>0</v>
      </c>
    </row>
    <row r="16" spans="1:33">
      <c r="A16" s="22" t="s">
        <v>107</v>
      </c>
      <c r="B16" s="22">
        <v>17</v>
      </c>
      <c r="C16" s="22" t="s">
        <v>108</v>
      </c>
      <c r="D16" s="23">
        <v>32.369999999999997</v>
      </c>
      <c r="E16" s="22" t="s">
        <v>109</v>
      </c>
      <c r="F16" s="22">
        <v>1234</v>
      </c>
      <c r="G16" s="24">
        <v>13</v>
      </c>
      <c r="H16" s="22" t="s">
        <v>110</v>
      </c>
      <c r="I16" s="22" t="s">
        <v>111</v>
      </c>
      <c r="J16" s="22">
        <v>28</v>
      </c>
      <c r="K16" s="25">
        <v>85.374489491099993</v>
      </c>
      <c r="L16" s="25">
        <v>296.73174537699998</v>
      </c>
      <c r="M16" s="23">
        <v>0.04</v>
      </c>
      <c r="N16" s="23">
        <v>0</v>
      </c>
      <c r="O16" s="22">
        <v>52723</v>
      </c>
      <c r="P16" s="22">
        <v>51479</v>
      </c>
      <c r="Q16" s="26">
        <v>52723</v>
      </c>
      <c r="R16" s="26">
        <v>1100</v>
      </c>
      <c r="S16" s="22" t="s">
        <v>112</v>
      </c>
      <c r="T16" s="22" t="s">
        <v>118</v>
      </c>
      <c r="U16" s="26">
        <v>48.29</v>
      </c>
      <c r="V16" s="26">
        <v>0</v>
      </c>
      <c r="W16" s="26">
        <v>1.85</v>
      </c>
      <c r="X16" s="26">
        <v>0.22</v>
      </c>
      <c r="Y16" s="26">
        <f t="shared" si="6"/>
        <v>1.2949999999999999</v>
      </c>
      <c r="Z16" s="26">
        <f t="shared" si="7"/>
        <v>0.11</v>
      </c>
      <c r="AA16" s="26">
        <v>0.17399999999999999</v>
      </c>
      <c r="AB16" s="27">
        <v>3.2200378629321402E-2</v>
      </c>
      <c r="AC16">
        <f t="shared" si="2"/>
        <v>28</v>
      </c>
      <c r="AD16">
        <f t="shared" si="3"/>
        <v>0</v>
      </c>
      <c r="AE16">
        <f t="shared" si="4"/>
        <v>0</v>
      </c>
      <c r="AF16">
        <f>'TP Factors'!$D$6</f>
        <v>1.0585839223673177</v>
      </c>
      <c r="AG16">
        <f t="shared" si="5"/>
        <v>0</v>
      </c>
    </row>
    <row r="17" spans="1:33">
      <c r="A17" s="22" t="s">
        <v>107</v>
      </c>
      <c r="B17" s="22">
        <v>17</v>
      </c>
      <c r="C17" s="22" t="s">
        <v>108</v>
      </c>
      <c r="D17" s="23">
        <v>32.369999999999997</v>
      </c>
      <c r="E17" s="22" t="s">
        <v>109</v>
      </c>
      <c r="F17" s="22">
        <v>3456</v>
      </c>
      <c r="G17" s="24">
        <v>0</v>
      </c>
      <c r="H17" s="22" t="s">
        <v>110</v>
      </c>
      <c r="I17" s="22" t="s">
        <v>111</v>
      </c>
      <c r="J17" s="22">
        <v>690</v>
      </c>
      <c r="K17" s="25">
        <v>339.82966536100002</v>
      </c>
      <c r="L17" s="25">
        <v>1252.4369949500001</v>
      </c>
      <c r="M17" s="23">
        <v>0</v>
      </c>
      <c r="N17" s="23">
        <v>0</v>
      </c>
      <c r="O17" s="22">
        <v>52725</v>
      </c>
      <c r="P17" s="22">
        <v>0</v>
      </c>
      <c r="Q17" s="26">
        <v>0</v>
      </c>
      <c r="R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f t="shared" si="6"/>
        <v>0</v>
      </c>
      <c r="Z17" s="26">
        <f t="shared" si="7"/>
        <v>0</v>
      </c>
      <c r="AA17" s="26">
        <v>0</v>
      </c>
      <c r="AB17" s="27">
        <v>1.41107167686206E-2</v>
      </c>
      <c r="AC17">
        <f t="shared" si="2"/>
        <v>0</v>
      </c>
      <c r="AD17">
        <f t="shared" si="3"/>
        <v>0</v>
      </c>
      <c r="AE17">
        <f t="shared" si="4"/>
        <v>0</v>
      </c>
      <c r="AF17">
        <f>'TP Factors'!$D$6</f>
        <v>1.0585839223673177</v>
      </c>
      <c r="AG17">
        <f t="shared" si="5"/>
        <v>0</v>
      </c>
    </row>
    <row r="18" spans="1:33">
      <c r="A18" s="22" t="s">
        <v>107</v>
      </c>
      <c r="B18" s="22">
        <v>17</v>
      </c>
      <c r="C18" s="22" t="s">
        <v>108</v>
      </c>
      <c r="D18" s="23">
        <v>32.369999999999997</v>
      </c>
      <c r="E18" s="22" t="s">
        <v>109</v>
      </c>
      <c r="F18" s="22">
        <v>1234</v>
      </c>
      <c r="G18" s="24">
        <v>13</v>
      </c>
      <c r="H18" s="22" t="s">
        <v>110</v>
      </c>
      <c r="I18" s="22" t="s">
        <v>111</v>
      </c>
      <c r="J18" s="22">
        <v>279</v>
      </c>
      <c r="K18" s="25">
        <v>412.56405140800001</v>
      </c>
      <c r="L18" s="25">
        <v>2912.6734738199998</v>
      </c>
      <c r="M18" s="23">
        <v>0.36</v>
      </c>
      <c r="N18" s="23">
        <v>0.03</v>
      </c>
      <c r="O18" s="22">
        <v>52731</v>
      </c>
      <c r="P18" s="22">
        <v>51486</v>
      </c>
      <c r="Q18" s="26">
        <v>52731</v>
      </c>
      <c r="R18" s="26">
        <v>1100</v>
      </c>
      <c r="S18" s="22" t="s">
        <v>112</v>
      </c>
      <c r="T18" s="22" t="s">
        <v>118</v>
      </c>
      <c r="U18" s="26">
        <v>48.29</v>
      </c>
      <c r="V18" s="26">
        <v>0</v>
      </c>
      <c r="W18" s="26">
        <v>1.85</v>
      </c>
      <c r="X18" s="26">
        <v>0.22</v>
      </c>
      <c r="Y18" s="26">
        <f t="shared" si="6"/>
        <v>1.2949999999999999</v>
      </c>
      <c r="Z18" s="26">
        <f t="shared" si="7"/>
        <v>0.11</v>
      </c>
      <c r="AA18" s="26">
        <v>0.17399999999999999</v>
      </c>
      <c r="AB18" s="27">
        <v>0.63503948397297005</v>
      </c>
      <c r="AC18">
        <f t="shared" si="2"/>
        <v>548</v>
      </c>
      <c r="AD18">
        <f t="shared" si="3"/>
        <v>2</v>
      </c>
      <c r="AE18">
        <f t="shared" si="4"/>
        <v>0.1</v>
      </c>
      <c r="AF18">
        <f>'TP Factors'!$D$6</f>
        <v>1.0585839223673177</v>
      </c>
      <c r="AG18">
        <f t="shared" si="5"/>
        <v>0.1</v>
      </c>
    </row>
    <row r="19" spans="1:33">
      <c r="A19" s="22" t="s">
        <v>107</v>
      </c>
      <c r="B19" s="22">
        <v>17</v>
      </c>
      <c r="C19" s="22" t="s">
        <v>108</v>
      </c>
      <c r="D19" s="23">
        <v>32.369999999999997</v>
      </c>
      <c r="E19" s="22" t="s">
        <v>109</v>
      </c>
      <c r="F19" s="22">
        <v>1234</v>
      </c>
      <c r="G19" s="24">
        <v>13</v>
      </c>
      <c r="H19" s="22" t="s">
        <v>110</v>
      </c>
      <c r="I19" s="22" t="s">
        <v>111</v>
      </c>
      <c r="J19" s="22">
        <v>50</v>
      </c>
      <c r="K19" s="25">
        <v>101.491166339</v>
      </c>
      <c r="L19" s="25">
        <v>523.65139313999998</v>
      </c>
      <c r="M19" s="23">
        <v>0.06</v>
      </c>
      <c r="N19" s="23">
        <v>0.01</v>
      </c>
      <c r="O19" s="22">
        <v>52732</v>
      </c>
      <c r="P19" s="22">
        <v>51487</v>
      </c>
      <c r="Q19" s="26">
        <v>52732</v>
      </c>
      <c r="R19" s="26">
        <v>1100</v>
      </c>
      <c r="S19" s="22" t="s">
        <v>112</v>
      </c>
      <c r="T19" s="22" t="s">
        <v>118</v>
      </c>
      <c r="U19" s="26">
        <v>48.29</v>
      </c>
      <c r="V19" s="26">
        <v>0</v>
      </c>
      <c r="W19" s="26">
        <v>1.85</v>
      </c>
      <c r="X19" s="26">
        <v>0.22</v>
      </c>
      <c r="Y19" s="26">
        <f t="shared" si="6"/>
        <v>1.2949999999999999</v>
      </c>
      <c r="Z19" s="26">
        <f t="shared" si="7"/>
        <v>0.11</v>
      </c>
      <c r="AA19" s="26">
        <v>0.17399999999999999</v>
      </c>
      <c r="AB19" s="27">
        <v>7.1453382715862296E-2</v>
      </c>
      <c r="AC19">
        <f t="shared" si="2"/>
        <v>62</v>
      </c>
      <c r="AD19">
        <f t="shared" si="3"/>
        <v>0</v>
      </c>
      <c r="AE19">
        <f t="shared" si="4"/>
        <v>0</v>
      </c>
      <c r="AF19">
        <f>'TP Factors'!$D$6</f>
        <v>1.0585839223673177</v>
      </c>
      <c r="AG19">
        <f t="shared" si="5"/>
        <v>0</v>
      </c>
    </row>
    <row r="20" spans="1:33">
      <c r="AB20" s="27">
        <f>SUM(AB2:AB19)</f>
        <v>8.888577482092348</v>
      </c>
      <c r="AD20">
        <f>SUM(AD2:AD19)</f>
        <v>28</v>
      </c>
      <c r="AG20">
        <f>SUM(AG2:AG19)</f>
        <v>3.0000000000000004</v>
      </c>
    </row>
  </sheetData>
  <sortState ref="A2:Z19">
    <sortCondition descending="1" ref="V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8"/>
  <sheetViews>
    <sheetView topLeftCell="L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7.85546875" style="25" bestFit="1" customWidth="1"/>
    <col min="12" max="12" width="18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19.85546875" style="27" bestFit="1" customWidth="1"/>
    <col min="29" max="29" width="13.140625" customWidth="1"/>
    <col min="33" max="33" width="13.4257812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26" t="s">
        <v>162</v>
      </c>
      <c r="Z1" s="26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13</v>
      </c>
      <c r="H2" s="22" t="s">
        <v>110</v>
      </c>
      <c r="I2" s="22" t="s">
        <v>111</v>
      </c>
      <c r="J2" s="22">
        <v>38928</v>
      </c>
      <c r="K2" s="25">
        <v>10429.236360000001</v>
      </c>
      <c r="L2" s="25">
        <v>405926.29748900002</v>
      </c>
      <c r="M2" s="23">
        <v>72.02</v>
      </c>
      <c r="N2" s="23">
        <v>8.56</v>
      </c>
      <c r="O2" s="22">
        <v>52412</v>
      </c>
      <c r="P2" s="22">
        <v>51184</v>
      </c>
      <c r="Q2" s="26">
        <v>52412</v>
      </c>
      <c r="R2" s="26">
        <v>1100</v>
      </c>
      <c r="S2" s="22" t="s">
        <v>112</v>
      </c>
      <c r="T2" s="22" t="s">
        <v>118</v>
      </c>
      <c r="U2" s="26">
        <v>48.29</v>
      </c>
      <c r="V2" s="26">
        <v>1</v>
      </c>
      <c r="W2" s="26">
        <v>1.85</v>
      </c>
      <c r="X2" s="26">
        <v>0.22</v>
      </c>
      <c r="Y2" s="26">
        <f>W2</f>
        <v>1.85</v>
      </c>
      <c r="Z2" s="26">
        <f>X2</f>
        <v>0.22</v>
      </c>
      <c r="AA2" s="26">
        <v>0.17399999999999999</v>
      </c>
      <c r="AB2" s="27">
        <v>3.6742840433665598</v>
      </c>
      <c r="AC2">
        <f>ROUND(AB2*AA2*U2*102.79,0)</f>
        <v>3173</v>
      </c>
      <c r="AD2">
        <f>ROUND(Y2*AC2*0.002205,0)</f>
        <v>13</v>
      </c>
      <c r="AE2">
        <f>ROUND(Z2*AC2*0.002205,1)</f>
        <v>1.5</v>
      </c>
      <c r="AF2">
        <f>'TP Factors'!$D$6</f>
        <v>1.0585839223673177</v>
      </c>
      <c r="AG2">
        <f>ROUND(AE2*AF2,1)</f>
        <v>1.6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13</v>
      </c>
      <c r="H3" s="22" t="s">
        <v>110</v>
      </c>
      <c r="I3" s="22" t="s">
        <v>111</v>
      </c>
      <c r="J3" s="22">
        <v>2960</v>
      </c>
      <c r="K3" s="25">
        <v>722.638330903</v>
      </c>
      <c r="L3" s="25">
        <v>30864.632365199999</v>
      </c>
      <c r="M3" s="23">
        <v>5.48</v>
      </c>
      <c r="N3" s="23">
        <v>0.65</v>
      </c>
      <c r="O3" s="22">
        <v>52633</v>
      </c>
      <c r="P3" s="22">
        <v>51393</v>
      </c>
      <c r="Q3" s="26">
        <v>52633</v>
      </c>
      <c r="R3" s="26">
        <v>1100</v>
      </c>
      <c r="S3" s="22" t="s">
        <v>112</v>
      </c>
      <c r="T3" s="22" t="s">
        <v>118</v>
      </c>
      <c r="U3" s="26">
        <v>48.29</v>
      </c>
      <c r="V3" s="26">
        <v>1</v>
      </c>
      <c r="W3" s="26">
        <v>1.85</v>
      </c>
      <c r="X3" s="26">
        <v>0.22</v>
      </c>
      <c r="Y3" s="26">
        <f t="shared" ref="Y3:Y5" si="0">W3</f>
        <v>1.85</v>
      </c>
      <c r="Z3" s="26">
        <f t="shared" ref="Z3:Z5" si="1">X3</f>
        <v>0.22</v>
      </c>
      <c r="AA3" s="26">
        <v>0.17399999999999999</v>
      </c>
      <c r="AB3" s="27">
        <v>0.63455394310616098</v>
      </c>
      <c r="AC3">
        <f t="shared" ref="AC3:AC7" si="2">ROUND(AB3*AA3*U3*102.79,0)</f>
        <v>548</v>
      </c>
      <c r="AD3">
        <f t="shared" ref="AD3:AD7" si="3">ROUND(Y3*AC3*0.002205,0)</f>
        <v>2</v>
      </c>
      <c r="AE3">
        <f t="shared" ref="AE3:AE7" si="4">ROUND(Z3*AC3*0.002205,1)</f>
        <v>0.3</v>
      </c>
      <c r="AF3">
        <f>'TP Factors'!$D$6</f>
        <v>1.0585839223673177</v>
      </c>
      <c r="AG3">
        <f t="shared" ref="AG3:AG7" si="5">ROUND(AE3*AF3,1)</f>
        <v>0.3</v>
      </c>
    </row>
    <row r="4" spans="1:33">
      <c r="A4" s="22" t="s">
        <v>107</v>
      </c>
      <c r="B4" s="22">
        <v>17</v>
      </c>
      <c r="C4" s="22" t="s">
        <v>108</v>
      </c>
      <c r="D4" s="23">
        <v>32.369999999999997</v>
      </c>
      <c r="E4" s="22" t="s">
        <v>109</v>
      </c>
      <c r="F4" s="22">
        <v>1234</v>
      </c>
      <c r="G4" s="24">
        <v>13</v>
      </c>
      <c r="H4" s="22" t="s">
        <v>110</v>
      </c>
      <c r="I4" s="22" t="s">
        <v>111</v>
      </c>
      <c r="J4" s="22">
        <v>1313</v>
      </c>
      <c r="K4" s="25">
        <v>409.78378955099998</v>
      </c>
      <c r="L4" s="25">
        <v>6968.3892017199996</v>
      </c>
      <c r="M4" s="23">
        <v>2.4300000000000002</v>
      </c>
      <c r="N4" s="23">
        <v>0.28999999999999998</v>
      </c>
      <c r="O4" s="22">
        <v>52652</v>
      </c>
      <c r="P4" s="22">
        <v>51411</v>
      </c>
      <c r="Q4" s="26">
        <v>52652</v>
      </c>
      <c r="R4" s="26">
        <v>1100</v>
      </c>
      <c r="S4" s="22" t="s">
        <v>129</v>
      </c>
      <c r="T4" s="22" t="s">
        <v>131</v>
      </c>
      <c r="U4" s="26">
        <v>48.29</v>
      </c>
      <c r="V4" s="26">
        <v>1</v>
      </c>
      <c r="W4" s="26">
        <v>1.85</v>
      </c>
      <c r="X4" s="26">
        <v>0.22</v>
      </c>
      <c r="Y4" s="26">
        <f t="shared" si="0"/>
        <v>1.85</v>
      </c>
      <c r="Z4" s="26">
        <f t="shared" si="1"/>
        <v>0.22</v>
      </c>
      <c r="AA4" s="26">
        <v>0.34200000000000003</v>
      </c>
      <c r="AB4" s="27">
        <v>0.18707193405913999</v>
      </c>
      <c r="AC4">
        <f t="shared" si="2"/>
        <v>318</v>
      </c>
      <c r="AD4">
        <f t="shared" si="3"/>
        <v>1</v>
      </c>
      <c r="AE4">
        <f t="shared" si="4"/>
        <v>0.2</v>
      </c>
      <c r="AF4">
        <f>'TP Factors'!$D$6</f>
        <v>1.0585839223673177</v>
      </c>
      <c r="AG4">
        <f t="shared" si="5"/>
        <v>0.2</v>
      </c>
    </row>
    <row r="5" spans="1:33">
      <c r="A5" s="22" t="s">
        <v>107</v>
      </c>
      <c r="B5" s="22">
        <v>17</v>
      </c>
      <c r="C5" s="22" t="s">
        <v>108</v>
      </c>
      <c r="D5" s="23">
        <v>32.369999999999997</v>
      </c>
      <c r="E5" s="22" t="s">
        <v>109</v>
      </c>
      <c r="F5" s="22">
        <v>1234</v>
      </c>
      <c r="G5" s="24">
        <v>13</v>
      </c>
      <c r="H5" s="22" t="s">
        <v>110</v>
      </c>
      <c r="I5" s="22" t="s">
        <v>111</v>
      </c>
      <c r="J5" s="22">
        <v>4915</v>
      </c>
      <c r="K5" s="25">
        <v>1311.10736696</v>
      </c>
      <c r="L5" s="25">
        <v>51247.284654100004</v>
      </c>
      <c r="M5" s="23">
        <v>9.09</v>
      </c>
      <c r="N5" s="23">
        <v>1.08</v>
      </c>
      <c r="O5" s="22">
        <v>52653</v>
      </c>
      <c r="P5" s="22">
        <v>51412</v>
      </c>
      <c r="Q5" s="26">
        <v>52653</v>
      </c>
      <c r="R5" s="26">
        <v>1100</v>
      </c>
      <c r="S5" s="22" t="s">
        <v>112</v>
      </c>
      <c r="T5" s="22" t="s">
        <v>118</v>
      </c>
      <c r="U5" s="26">
        <v>48.29</v>
      </c>
      <c r="V5" s="26">
        <v>1</v>
      </c>
      <c r="W5" s="26">
        <v>1.85</v>
      </c>
      <c r="X5" s="26">
        <v>0.22</v>
      </c>
      <c r="Y5" s="26">
        <f t="shared" si="0"/>
        <v>1.85</v>
      </c>
      <c r="Z5" s="26">
        <f t="shared" si="1"/>
        <v>0.22</v>
      </c>
      <c r="AA5" s="26">
        <v>0.17399999999999999</v>
      </c>
      <c r="AB5" s="27">
        <v>5.8616755603029702</v>
      </c>
      <c r="AC5">
        <f t="shared" si="2"/>
        <v>5063</v>
      </c>
      <c r="AD5">
        <f t="shared" si="3"/>
        <v>21</v>
      </c>
      <c r="AE5">
        <f t="shared" si="4"/>
        <v>2.5</v>
      </c>
      <c r="AF5">
        <f>'TP Factors'!$D$6</f>
        <v>1.0585839223673177</v>
      </c>
      <c r="AG5">
        <f t="shared" si="5"/>
        <v>2.6</v>
      </c>
    </row>
    <row r="6" spans="1:33">
      <c r="A6" s="22" t="s">
        <v>107</v>
      </c>
      <c r="B6" s="22">
        <v>17</v>
      </c>
      <c r="C6" s="22" t="s">
        <v>108</v>
      </c>
      <c r="D6" s="23">
        <v>32.369999999999997</v>
      </c>
      <c r="E6" s="22" t="s">
        <v>109</v>
      </c>
      <c r="F6" s="22">
        <v>1234</v>
      </c>
      <c r="G6" s="24">
        <v>13</v>
      </c>
      <c r="H6" s="22" t="s">
        <v>110</v>
      </c>
      <c r="I6" s="22" t="s">
        <v>111</v>
      </c>
      <c r="J6" s="22">
        <v>82</v>
      </c>
      <c r="K6" s="25">
        <v>215.18027023600001</v>
      </c>
      <c r="L6" s="25">
        <v>859.83206234800002</v>
      </c>
      <c r="M6" s="23">
        <v>0.11</v>
      </c>
      <c r="N6" s="23">
        <v>0.01</v>
      </c>
      <c r="O6" s="22">
        <v>52659</v>
      </c>
      <c r="P6" s="22">
        <v>51418</v>
      </c>
      <c r="Q6" s="26">
        <v>52659</v>
      </c>
      <c r="R6" s="26">
        <v>1100</v>
      </c>
      <c r="S6" s="22" t="s">
        <v>112</v>
      </c>
      <c r="T6" s="22" t="s">
        <v>118</v>
      </c>
      <c r="U6" s="26">
        <v>48.29</v>
      </c>
      <c r="V6" s="26">
        <v>0</v>
      </c>
      <c r="W6" s="26">
        <v>1.85</v>
      </c>
      <c r="X6" s="26">
        <v>0.22</v>
      </c>
      <c r="Y6" s="26">
        <f>W6*0.7</f>
        <v>1.2949999999999999</v>
      </c>
      <c r="Z6" s="26">
        <f>X6*0.5</f>
        <v>0.11</v>
      </c>
      <c r="AA6" s="26">
        <v>0.17399999999999999</v>
      </c>
      <c r="AB6" s="27">
        <v>0.14154953184692001</v>
      </c>
      <c r="AC6">
        <f t="shared" si="2"/>
        <v>122</v>
      </c>
      <c r="AD6">
        <f t="shared" si="3"/>
        <v>0</v>
      </c>
      <c r="AE6">
        <f t="shared" si="4"/>
        <v>0</v>
      </c>
      <c r="AF6">
        <f>'TP Factors'!$D$6</f>
        <v>1.0585839223673177</v>
      </c>
      <c r="AG6">
        <f t="shared" si="5"/>
        <v>0</v>
      </c>
    </row>
    <row r="7" spans="1:33">
      <c r="A7" s="22" t="s">
        <v>107</v>
      </c>
      <c r="B7" s="22">
        <v>17</v>
      </c>
      <c r="C7" s="22" t="s">
        <v>108</v>
      </c>
      <c r="D7" s="23">
        <v>32.369999999999997</v>
      </c>
      <c r="E7" s="22" t="s">
        <v>109</v>
      </c>
      <c r="F7" s="22">
        <v>1234</v>
      </c>
      <c r="G7" s="24">
        <v>13</v>
      </c>
      <c r="H7" s="22" t="s">
        <v>110</v>
      </c>
      <c r="I7" s="22" t="s">
        <v>111</v>
      </c>
      <c r="J7" s="22">
        <v>120</v>
      </c>
      <c r="K7" s="25">
        <v>223.294030596</v>
      </c>
      <c r="L7" s="25">
        <v>841.29035012400004</v>
      </c>
      <c r="M7" s="23">
        <v>0.16</v>
      </c>
      <c r="N7" s="23">
        <v>0.01</v>
      </c>
      <c r="O7" s="22">
        <v>52660</v>
      </c>
      <c r="P7" s="22">
        <v>51419</v>
      </c>
      <c r="Q7" s="26">
        <v>52660</v>
      </c>
      <c r="R7" s="26">
        <v>1100</v>
      </c>
      <c r="S7" s="22" t="s">
        <v>121</v>
      </c>
      <c r="T7" s="22" t="s">
        <v>126</v>
      </c>
      <c r="U7" s="26">
        <v>48.29</v>
      </c>
      <c r="V7" s="26">
        <v>0</v>
      </c>
      <c r="W7" s="26">
        <v>1.85</v>
      </c>
      <c r="X7" s="26">
        <v>0.22</v>
      </c>
      <c r="Y7" s="26">
        <f>W7*0.7</f>
        <v>1.2949999999999999</v>
      </c>
      <c r="Z7" s="26">
        <f>X7*0.5</f>
        <v>0.11</v>
      </c>
      <c r="AA7" s="26">
        <v>0.25800000000000001</v>
      </c>
      <c r="AB7" s="27">
        <v>7.1038528577146501E-2</v>
      </c>
      <c r="AC7">
        <f t="shared" si="2"/>
        <v>91</v>
      </c>
      <c r="AD7">
        <f t="shared" si="3"/>
        <v>0</v>
      </c>
      <c r="AE7">
        <f t="shared" si="4"/>
        <v>0</v>
      </c>
      <c r="AF7">
        <f>'TP Factors'!$D$6</f>
        <v>1.0585839223673177</v>
      </c>
      <c r="AG7">
        <f t="shared" si="5"/>
        <v>0</v>
      </c>
    </row>
    <row r="8" spans="1:33">
      <c r="AB8" s="27">
        <f>SUM(AB2:AB7)</f>
        <v>10.570173541258898</v>
      </c>
      <c r="AD8">
        <f>SUM(AD2:AD7)</f>
        <v>37</v>
      </c>
      <c r="AG8">
        <f>SUM(AG2:AG7)</f>
        <v>4.7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G4"/>
  <sheetViews>
    <sheetView topLeftCell="L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6.7109375" style="25" bestFit="1" customWidth="1"/>
    <col min="12" max="12" width="18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19.85546875" style="27" bestFit="1" customWidth="1"/>
    <col min="29" max="29" width="14" customWidth="1"/>
    <col min="33" max="33" width="13.2851562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26" t="s">
        <v>162</v>
      </c>
      <c r="Z1" s="26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29</v>
      </c>
      <c r="H2" s="22" t="s">
        <v>110</v>
      </c>
      <c r="I2" s="22" t="s">
        <v>111</v>
      </c>
      <c r="J2" s="22">
        <v>86686</v>
      </c>
      <c r="K2" s="25">
        <v>7631.2604058899997</v>
      </c>
      <c r="L2" s="25">
        <v>714933.55359499995</v>
      </c>
      <c r="M2" s="23">
        <v>193.31</v>
      </c>
      <c r="N2" s="23">
        <v>27.39</v>
      </c>
      <c r="O2" s="22">
        <v>51779</v>
      </c>
      <c r="P2" s="22">
        <v>50598</v>
      </c>
      <c r="Q2" s="26">
        <v>51779</v>
      </c>
      <c r="R2" s="26">
        <v>1200</v>
      </c>
      <c r="S2" s="22" t="s">
        <v>112</v>
      </c>
      <c r="T2" s="22" t="s">
        <v>113</v>
      </c>
      <c r="U2" s="26">
        <v>48.29</v>
      </c>
      <c r="V2" s="26">
        <v>1</v>
      </c>
      <c r="W2" s="26">
        <v>2.39</v>
      </c>
      <c r="X2" s="26">
        <v>0.316</v>
      </c>
      <c r="Y2" s="26">
        <f>W2</f>
        <v>2.39</v>
      </c>
      <c r="Z2" s="26">
        <f>X2</f>
        <v>0.316</v>
      </c>
      <c r="AA2" s="26">
        <v>0.22</v>
      </c>
      <c r="AB2" s="27">
        <v>5.7494056879392703</v>
      </c>
      <c r="AC2">
        <f>ROUND(AB2*AA2*U2*102.79,0)</f>
        <v>6278</v>
      </c>
      <c r="AD2">
        <f>ROUND(Y2*AC2*0.002205,0)</f>
        <v>33</v>
      </c>
      <c r="AE2">
        <f>ROUND(Z2*AC2*0.002205,1)</f>
        <v>4.4000000000000004</v>
      </c>
      <c r="AF2">
        <f>'TP Factors'!$D$6</f>
        <v>1.0585839223673177</v>
      </c>
      <c r="AG2">
        <f>ROUND(AE2*AF2,1)</f>
        <v>4.7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29</v>
      </c>
      <c r="H3" s="22" t="s">
        <v>110</v>
      </c>
      <c r="I3" s="22" t="s">
        <v>111</v>
      </c>
      <c r="J3" s="22">
        <v>1227</v>
      </c>
      <c r="K3" s="25">
        <v>631.85493503099997</v>
      </c>
      <c r="L3" s="25">
        <v>10123.180043300001</v>
      </c>
      <c r="M3" s="23">
        <v>1.92</v>
      </c>
      <c r="N3" s="23">
        <v>0.19</v>
      </c>
      <c r="O3" s="22">
        <v>52189</v>
      </c>
      <c r="P3" s="22">
        <v>50971</v>
      </c>
      <c r="Q3" s="26">
        <v>52189</v>
      </c>
      <c r="R3" s="26">
        <v>1200</v>
      </c>
      <c r="S3" s="22" t="s">
        <v>112</v>
      </c>
      <c r="T3" s="22" t="s">
        <v>113</v>
      </c>
      <c r="U3" s="26">
        <v>48.29</v>
      </c>
      <c r="V3" s="26">
        <v>0</v>
      </c>
      <c r="W3" s="26">
        <v>2.39</v>
      </c>
      <c r="X3" s="26">
        <v>0.316</v>
      </c>
      <c r="Y3" s="26">
        <f>W3*0.7</f>
        <v>1.673</v>
      </c>
      <c r="Z3" s="26">
        <f>X3*0.5</f>
        <v>0.158</v>
      </c>
      <c r="AA3" s="26">
        <v>0.22</v>
      </c>
      <c r="AB3" s="27">
        <v>0.56652160608214897</v>
      </c>
      <c r="AC3">
        <f>ROUND(AB3*AA3*U3*102.79,0)</f>
        <v>619</v>
      </c>
      <c r="AD3">
        <f>ROUND(Y3*AC3*0.002205,0)</f>
        <v>2</v>
      </c>
      <c r="AE3">
        <f>ROUND(Z3*AC3*0.002205,1)</f>
        <v>0.2</v>
      </c>
      <c r="AF3">
        <f>'TP Factors'!$D$6</f>
        <v>1.0585839223673177</v>
      </c>
      <c r="AG3">
        <f>ROUND(AE3*AF3,1)</f>
        <v>0.2</v>
      </c>
    </row>
    <row r="4" spans="1:33">
      <c r="AB4" s="27">
        <f>SUM(AB2:AB3)</f>
        <v>6.3159272940214191</v>
      </c>
      <c r="AD4">
        <f>SUM(AD2:AD3)</f>
        <v>35</v>
      </c>
      <c r="AG4">
        <f>SUM(AG2:AG3)</f>
        <v>4.9000000000000004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selection activeCell="A3" sqref="A3"/>
    </sheetView>
  </sheetViews>
  <sheetFormatPr defaultRowHeight="12.75"/>
  <sheetData>
    <row r="2" spans="1:1">
      <c r="A2" t="s">
        <v>141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G22"/>
  <sheetViews>
    <sheetView topLeftCell="O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4257812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6.7109375" style="25" bestFit="1" customWidth="1"/>
    <col min="12" max="12" width="18.85546875" style="25" bestFit="1" customWidth="1"/>
    <col min="13" max="14" width="7" style="23" bestFit="1" customWidth="1"/>
    <col min="15" max="15" width="4.28515625" style="22" bestFit="1" customWidth="1"/>
    <col min="16" max="16" width="5.140625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20.85546875" style="27" bestFit="1" customWidth="1"/>
    <col min="29" max="29" width="13.7109375" customWidth="1"/>
    <col min="33" max="33" width="12.570312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26" t="s">
        <v>162</v>
      </c>
      <c r="Z1" s="26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0</v>
      </c>
      <c r="D2" s="23">
        <v>0</v>
      </c>
      <c r="E2" s="22" t="s">
        <v>109</v>
      </c>
      <c r="F2" s="22">
        <v>0</v>
      </c>
      <c r="G2" s="24">
        <v>0</v>
      </c>
      <c r="H2" s="22" t="s">
        <v>110</v>
      </c>
      <c r="I2" s="22" t="s">
        <v>111</v>
      </c>
      <c r="J2" s="22">
        <v>0</v>
      </c>
      <c r="K2" s="25">
        <v>126.980631296</v>
      </c>
      <c r="L2" s="25">
        <v>293.00056322199998</v>
      </c>
      <c r="M2" s="23">
        <v>0</v>
      </c>
      <c r="N2" s="23">
        <v>0</v>
      </c>
      <c r="O2" s="22">
        <v>0</v>
      </c>
      <c r="P2" s="22">
        <v>0</v>
      </c>
      <c r="Q2" s="26">
        <v>73242</v>
      </c>
      <c r="R2" s="26">
        <v>5300</v>
      </c>
      <c r="T2" s="22" t="s">
        <v>151</v>
      </c>
      <c r="U2" s="26">
        <v>48.29</v>
      </c>
      <c r="V2" s="26">
        <v>1</v>
      </c>
      <c r="W2" s="26">
        <v>0.6</v>
      </c>
      <c r="X2" s="26">
        <v>0.13500000000000001</v>
      </c>
      <c r="Y2" s="26">
        <f>W2</f>
        <v>0.6</v>
      </c>
      <c r="Z2" s="26">
        <f>X2</f>
        <v>0.13500000000000001</v>
      </c>
      <c r="AA2" s="26">
        <v>0.5</v>
      </c>
      <c r="AB2" s="27">
        <v>7.2345161091080301E-2</v>
      </c>
      <c r="AC2">
        <f>ROUND(AB2*AA2*U2*102.79,0)</f>
        <v>180</v>
      </c>
      <c r="AD2">
        <f>ROUND(Y2*AC2*0.002205,0)</f>
        <v>0</v>
      </c>
      <c r="AE2">
        <f>ROUND(Z2*AC2*0.002205,1)</f>
        <v>0.1</v>
      </c>
      <c r="AF2">
        <f>'TP Factors'!$D$6</f>
        <v>1.0585839223673177</v>
      </c>
      <c r="AG2">
        <f>ROUND(AE2*AF2,1)</f>
        <v>0.1</v>
      </c>
    </row>
    <row r="3" spans="1:33">
      <c r="A3" s="22" t="s">
        <v>107</v>
      </c>
      <c r="B3" s="22">
        <v>0</v>
      </c>
      <c r="D3" s="23">
        <v>0</v>
      </c>
      <c r="E3" s="22" t="s">
        <v>109</v>
      </c>
      <c r="F3" s="22">
        <v>0</v>
      </c>
      <c r="G3" s="24">
        <v>0</v>
      </c>
      <c r="H3" s="22" t="s">
        <v>110</v>
      </c>
      <c r="I3" s="22" t="s">
        <v>111</v>
      </c>
      <c r="J3" s="22">
        <v>0</v>
      </c>
      <c r="K3" s="25">
        <v>327.561260576</v>
      </c>
      <c r="L3" s="25">
        <v>2773.3953581400001</v>
      </c>
      <c r="M3" s="23">
        <v>0</v>
      </c>
      <c r="N3" s="23">
        <v>0</v>
      </c>
      <c r="O3" s="22">
        <v>0</v>
      </c>
      <c r="P3" s="22">
        <v>0</v>
      </c>
      <c r="Q3" s="26">
        <v>73309</v>
      </c>
      <c r="R3" s="26">
        <v>6410</v>
      </c>
      <c r="T3" s="22" t="s">
        <v>194</v>
      </c>
      <c r="U3" s="26">
        <v>48.29</v>
      </c>
      <c r="V3" s="26">
        <v>1</v>
      </c>
      <c r="W3" s="26">
        <v>0</v>
      </c>
      <c r="X3" s="26">
        <v>0</v>
      </c>
      <c r="Y3" s="26">
        <f t="shared" ref="Y3:Y19" si="0">W3</f>
        <v>0</v>
      </c>
      <c r="Z3" s="26">
        <f t="shared" ref="Z3:Z19" si="1">X3</f>
        <v>0</v>
      </c>
      <c r="AA3" s="26">
        <v>0.30299999999999999</v>
      </c>
      <c r="AB3" s="27">
        <v>0.18631559270433201</v>
      </c>
      <c r="AC3">
        <f t="shared" ref="AC3:AC21" si="2">ROUND(AB3*AA3*U3*102.79,0)</f>
        <v>280</v>
      </c>
      <c r="AD3">
        <f t="shared" ref="AD3:AD21" si="3">ROUND(Y3*AC3*0.002205,0)</f>
        <v>0</v>
      </c>
      <c r="AE3">
        <f t="shared" ref="AE3:AE21" si="4">ROUND(Z3*AC3*0.002205,1)</f>
        <v>0</v>
      </c>
      <c r="AF3">
        <f>'TP Factors'!$D$6</f>
        <v>1.0585839223673177</v>
      </c>
      <c r="AG3">
        <f t="shared" ref="AG3:AG21" si="5">ROUND(AE3*AF3,1)</f>
        <v>0</v>
      </c>
    </row>
    <row r="4" spans="1:33">
      <c r="A4" s="22" t="s">
        <v>107</v>
      </c>
      <c r="B4" s="22">
        <v>0</v>
      </c>
      <c r="D4" s="23">
        <v>0</v>
      </c>
      <c r="E4" s="22" t="s">
        <v>109</v>
      </c>
      <c r="F4" s="22">
        <v>0</v>
      </c>
      <c r="G4" s="24">
        <v>3</v>
      </c>
      <c r="H4" s="22" t="s">
        <v>110</v>
      </c>
      <c r="I4" s="22" t="s">
        <v>111</v>
      </c>
      <c r="J4" s="22">
        <v>0</v>
      </c>
      <c r="K4" s="25">
        <v>1068.4972636099999</v>
      </c>
      <c r="L4" s="25">
        <v>19626.341938199999</v>
      </c>
      <c r="M4" s="23">
        <v>0</v>
      </c>
      <c r="N4" s="23">
        <v>0</v>
      </c>
      <c r="O4" s="22">
        <v>0</v>
      </c>
      <c r="P4" s="22">
        <v>0</v>
      </c>
      <c r="Q4" s="26">
        <v>73312</v>
      </c>
      <c r="R4" s="26">
        <v>4110</v>
      </c>
      <c r="T4" s="22" t="s">
        <v>195</v>
      </c>
      <c r="U4" s="26">
        <v>48.29</v>
      </c>
      <c r="V4" s="26">
        <v>1</v>
      </c>
      <c r="W4" s="26">
        <v>0.7</v>
      </c>
      <c r="X4" s="26">
        <v>0.09</v>
      </c>
      <c r="Y4" s="26">
        <f t="shared" si="0"/>
        <v>0.7</v>
      </c>
      <c r="Z4" s="26">
        <f t="shared" si="1"/>
        <v>0.09</v>
      </c>
      <c r="AA4" s="26">
        <v>0.41299999999999998</v>
      </c>
      <c r="AB4" s="27">
        <v>4.8459675734104302</v>
      </c>
      <c r="AC4">
        <f t="shared" si="2"/>
        <v>9934</v>
      </c>
      <c r="AD4">
        <f t="shared" si="3"/>
        <v>15</v>
      </c>
      <c r="AE4">
        <f t="shared" si="4"/>
        <v>2</v>
      </c>
      <c r="AF4">
        <f>'TP Factors'!$D$6</f>
        <v>1.0585839223673177</v>
      </c>
      <c r="AG4">
        <f t="shared" si="5"/>
        <v>2.1</v>
      </c>
    </row>
    <row r="5" spans="1:33">
      <c r="A5" s="22" t="s">
        <v>107</v>
      </c>
      <c r="B5" s="22">
        <v>0</v>
      </c>
      <c r="D5" s="23">
        <v>0</v>
      </c>
      <c r="E5" s="22" t="s">
        <v>109</v>
      </c>
      <c r="F5" s="22">
        <v>0</v>
      </c>
      <c r="G5" s="24">
        <v>3</v>
      </c>
      <c r="H5" s="22" t="s">
        <v>110</v>
      </c>
      <c r="I5" s="22" t="s">
        <v>111</v>
      </c>
      <c r="J5" s="22">
        <v>0</v>
      </c>
      <c r="K5" s="25">
        <v>410.68506898999999</v>
      </c>
      <c r="L5" s="25">
        <v>3977.0011921800001</v>
      </c>
      <c r="M5" s="23">
        <v>0</v>
      </c>
      <c r="N5" s="23">
        <v>0</v>
      </c>
      <c r="O5" s="22">
        <v>0</v>
      </c>
      <c r="P5" s="22">
        <v>0</v>
      </c>
      <c r="Q5" s="26">
        <v>73313</v>
      </c>
      <c r="R5" s="26">
        <v>4110</v>
      </c>
      <c r="T5" s="22" t="s">
        <v>196</v>
      </c>
      <c r="U5" s="26">
        <v>48.29</v>
      </c>
      <c r="V5" s="26">
        <v>1</v>
      </c>
      <c r="W5" s="26">
        <v>0.7</v>
      </c>
      <c r="X5" s="26">
        <v>0.09</v>
      </c>
      <c r="Y5" s="26">
        <f t="shared" si="0"/>
        <v>0.7</v>
      </c>
      <c r="Z5" s="26">
        <f t="shared" si="1"/>
        <v>0.09</v>
      </c>
      <c r="AA5" s="26">
        <v>0.41299999999999998</v>
      </c>
      <c r="AB5" s="27">
        <v>0.98196702751590903</v>
      </c>
      <c r="AC5">
        <f t="shared" si="2"/>
        <v>2013</v>
      </c>
      <c r="AD5">
        <f t="shared" si="3"/>
        <v>3</v>
      </c>
      <c r="AE5">
        <f t="shared" si="4"/>
        <v>0.4</v>
      </c>
      <c r="AF5">
        <f>'TP Factors'!$D$6</f>
        <v>1.0585839223673177</v>
      </c>
      <c r="AG5">
        <f t="shared" si="5"/>
        <v>0.4</v>
      </c>
    </row>
    <row r="6" spans="1:33">
      <c r="A6" s="22" t="s">
        <v>107</v>
      </c>
      <c r="B6" s="22">
        <v>0</v>
      </c>
      <c r="D6" s="23">
        <v>0</v>
      </c>
      <c r="E6" s="22" t="s">
        <v>109</v>
      </c>
      <c r="F6" s="22">
        <v>0</v>
      </c>
      <c r="G6" s="24">
        <v>105</v>
      </c>
      <c r="H6" s="22" t="s">
        <v>110</v>
      </c>
      <c r="I6" s="22" t="s">
        <v>111</v>
      </c>
      <c r="J6" s="22">
        <v>0</v>
      </c>
      <c r="K6" s="25">
        <v>2457.1994679099998</v>
      </c>
      <c r="L6" s="25">
        <v>94082.214823100003</v>
      </c>
      <c r="M6" s="23">
        <v>0</v>
      </c>
      <c r="N6" s="23">
        <v>0</v>
      </c>
      <c r="O6" s="22">
        <v>0</v>
      </c>
      <c r="P6" s="22">
        <v>0</v>
      </c>
      <c r="Q6" s="26">
        <v>73473</v>
      </c>
      <c r="R6" s="26">
        <v>1400</v>
      </c>
      <c r="T6" s="22" t="s">
        <v>159</v>
      </c>
      <c r="U6" s="26">
        <v>48.29</v>
      </c>
      <c r="V6" s="26">
        <v>1</v>
      </c>
      <c r="W6" s="26">
        <v>1.93</v>
      </c>
      <c r="X6" s="26">
        <v>0.497</v>
      </c>
      <c r="Y6" s="26">
        <f t="shared" si="0"/>
        <v>1.93</v>
      </c>
      <c r="Z6" s="26">
        <f t="shared" si="1"/>
        <v>0.497</v>
      </c>
      <c r="AA6" s="26">
        <v>0.88700000000000001</v>
      </c>
      <c r="AB6" s="27">
        <v>8.4921437544050196E-2</v>
      </c>
      <c r="AC6">
        <f t="shared" si="2"/>
        <v>374</v>
      </c>
      <c r="AD6">
        <f t="shared" si="3"/>
        <v>2</v>
      </c>
      <c r="AE6">
        <f t="shared" si="4"/>
        <v>0.4</v>
      </c>
      <c r="AF6">
        <f>'TP Factors'!$D$6</f>
        <v>1.0585839223673177</v>
      </c>
      <c r="AG6">
        <f t="shared" si="5"/>
        <v>0.4</v>
      </c>
    </row>
    <row r="7" spans="1:33">
      <c r="A7" s="22" t="s">
        <v>107</v>
      </c>
      <c r="B7" s="22">
        <v>0</v>
      </c>
      <c r="D7" s="23">
        <v>0</v>
      </c>
      <c r="E7" s="22" t="s">
        <v>109</v>
      </c>
      <c r="F7" s="22">
        <v>0</v>
      </c>
      <c r="G7" s="24">
        <v>105</v>
      </c>
      <c r="H7" s="22" t="s">
        <v>110</v>
      </c>
      <c r="I7" s="22" t="s">
        <v>111</v>
      </c>
      <c r="J7" s="22">
        <v>0</v>
      </c>
      <c r="K7" s="25">
        <v>22.419502762099999</v>
      </c>
      <c r="L7" s="25">
        <v>3.27305506153</v>
      </c>
      <c r="M7" s="23">
        <v>0</v>
      </c>
      <c r="N7" s="23">
        <v>0</v>
      </c>
      <c r="O7" s="22">
        <v>0</v>
      </c>
      <c r="P7" s="22">
        <v>0</v>
      </c>
      <c r="Q7" s="26">
        <v>73475</v>
      </c>
      <c r="R7" s="26">
        <v>1400</v>
      </c>
      <c r="T7" s="22" t="s">
        <v>197</v>
      </c>
      <c r="U7" s="26">
        <v>48.29</v>
      </c>
      <c r="V7" s="26">
        <v>1</v>
      </c>
      <c r="W7" s="26">
        <v>1.93</v>
      </c>
      <c r="X7" s="26">
        <v>0.497</v>
      </c>
      <c r="Y7" s="26">
        <f t="shared" si="0"/>
        <v>1.93</v>
      </c>
      <c r="Z7" s="26">
        <f t="shared" si="1"/>
        <v>0.497</v>
      </c>
      <c r="AA7" s="26">
        <v>0.9</v>
      </c>
      <c r="AB7" s="27">
        <v>4.7336099021172998E-4</v>
      </c>
      <c r="AC7">
        <f t="shared" si="2"/>
        <v>2</v>
      </c>
      <c r="AD7">
        <f t="shared" si="3"/>
        <v>0</v>
      </c>
      <c r="AE7">
        <f t="shared" si="4"/>
        <v>0</v>
      </c>
      <c r="AF7">
        <f>'TP Factors'!$D$6</f>
        <v>1.0585839223673177</v>
      </c>
      <c r="AG7">
        <f t="shared" si="5"/>
        <v>0</v>
      </c>
    </row>
    <row r="8" spans="1:33">
      <c r="A8" s="22" t="s">
        <v>107</v>
      </c>
      <c r="B8" s="22">
        <v>0</v>
      </c>
      <c r="D8" s="23">
        <v>0</v>
      </c>
      <c r="E8" s="22" t="s">
        <v>109</v>
      </c>
      <c r="F8" s="22">
        <v>0</v>
      </c>
      <c r="G8" s="24">
        <v>105</v>
      </c>
      <c r="H8" s="22" t="s">
        <v>110</v>
      </c>
      <c r="I8" s="22" t="s">
        <v>111</v>
      </c>
      <c r="J8" s="22">
        <v>0</v>
      </c>
      <c r="K8" s="25">
        <v>1551.4956664399999</v>
      </c>
      <c r="L8" s="25">
        <v>40019.233594700003</v>
      </c>
      <c r="M8" s="23">
        <v>0</v>
      </c>
      <c r="N8" s="23">
        <v>0</v>
      </c>
      <c r="O8" s="22">
        <v>0</v>
      </c>
      <c r="P8" s="22">
        <v>0</v>
      </c>
      <c r="Q8" s="26">
        <v>73542</v>
      </c>
      <c r="R8" s="26">
        <v>1400</v>
      </c>
      <c r="T8" s="22" t="s">
        <v>159</v>
      </c>
      <c r="U8" s="26">
        <v>48.29</v>
      </c>
      <c r="V8" s="26">
        <v>1</v>
      </c>
      <c r="W8" s="26">
        <v>1.93</v>
      </c>
      <c r="X8" s="26">
        <v>0.497</v>
      </c>
      <c r="Y8" s="26">
        <f t="shared" si="0"/>
        <v>1.93</v>
      </c>
      <c r="Z8" s="26">
        <f t="shared" si="1"/>
        <v>0.497</v>
      </c>
      <c r="AA8" s="26">
        <v>0.88700000000000001</v>
      </c>
      <c r="AB8" s="27">
        <v>0.634640057246869</v>
      </c>
      <c r="AC8">
        <f t="shared" si="2"/>
        <v>2794</v>
      </c>
      <c r="AD8">
        <f t="shared" si="3"/>
        <v>12</v>
      </c>
      <c r="AE8">
        <f t="shared" si="4"/>
        <v>3.1</v>
      </c>
      <c r="AF8">
        <f>'TP Factors'!$D$6</f>
        <v>1.0585839223673177</v>
      </c>
      <c r="AG8">
        <f t="shared" si="5"/>
        <v>3.3</v>
      </c>
    </row>
    <row r="9" spans="1:33">
      <c r="A9" s="22" t="s">
        <v>107</v>
      </c>
      <c r="B9" s="22">
        <v>0</v>
      </c>
      <c r="D9" s="23">
        <v>0</v>
      </c>
      <c r="E9" s="22" t="s">
        <v>109</v>
      </c>
      <c r="F9" s="22">
        <v>0</v>
      </c>
      <c r="G9" s="24">
        <v>3</v>
      </c>
      <c r="H9" s="22" t="s">
        <v>110</v>
      </c>
      <c r="I9" s="22" t="s">
        <v>111</v>
      </c>
      <c r="J9" s="22">
        <v>0</v>
      </c>
      <c r="K9" s="25">
        <v>1671.65704723</v>
      </c>
      <c r="L9" s="25">
        <v>22981.302795899999</v>
      </c>
      <c r="M9" s="23">
        <v>0</v>
      </c>
      <c r="N9" s="23">
        <v>0</v>
      </c>
      <c r="O9" s="22">
        <v>0</v>
      </c>
      <c r="P9" s="22">
        <v>0</v>
      </c>
      <c r="Q9" s="26">
        <v>73554</v>
      </c>
      <c r="R9" s="26">
        <v>4110</v>
      </c>
      <c r="T9" s="22" t="s">
        <v>195</v>
      </c>
      <c r="U9" s="26">
        <v>48.29</v>
      </c>
      <c r="V9" s="26">
        <v>1</v>
      </c>
      <c r="W9" s="26">
        <v>0.7</v>
      </c>
      <c r="X9" s="26">
        <v>0.09</v>
      </c>
      <c r="Y9" s="26">
        <f t="shared" si="0"/>
        <v>0.7</v>
      </c>
      <c r="Z9" s="26">
        <f t="shared" si="1"/>
        <v>0.09</v>
      </c>
      <c r="AA9" s="26">
        <v>0.41299999999999998</v>
      </c>
      <c r="AB9" s="27">
        <v>1.64426346625269</v>
      </c>
      <c r="AC9">
        <f t="shared" si="2"/>
        <v>3371</v>
      </c>
      <c r="AD9">
        <f t="shared" si="3"/>
        <v>5</v>
      </c>
      <c r="AE9">
        <f t="shared" si="4"/>
        <v>0.7</v>
      </c>
      <c r="AF9">
        <f>'TP Factors'!$D$6</f>
        <v>1.0585839223673177</v>
      </c>
      <c r="AG9">
        <f t="shared" si="5"/>
        <v>0.7</v>
      </c>
    </row>
    <row r="10" spans="1:33">
      <c r="A10" s="22" t="s">
        <v>107</v>
      </c>
      <c r="B10" s="22">
        <v>0</v>
      </c>
      <c r="D10" s="23">
        <v>0</v>
      </c>
      <c r="E10" s="22" t="s">
        <v>109</v>
      </c>
      <c r="F10" s="22">
        <v>0</v>
      </c>
      <c r="G10" s="24">
        <v>3</v>
      </c>
      <c r="H10" s="22" t="s">
        <v>110</v>
      </c>
      <c r="I10" s="22" t="s">
        <v>111</v>
      </c>
      <c r="J10" s="22">
        <v>0</v>
      </c>
      <c r="K10" s="25">
        <v>1084.06457897</v>
      </c>
      <c r="L10" s="25">
        <v>13739.4985674</v>
      </c>
      <c r="M10" s="23">
        <v>0</v>
      </c>
      <c r="N10" s="23">
        <v>0</v>
      </c>
      <c r="O10" s="22">
        <v>0</v>
      </c>
      <c r="P10" s="22">
        <v>0</v>
      </c>
      <c r="Q10" s="26">
        <v>73556</v>
      </c>
      <c r="R10" s="26">
        <v>4110</v>
      </c>
      <c r="T10" s="22" t="s">
        <v>196</v>
      </c>
      <c r="U10" s="26">
        <v>48.29</v>
      </c>
      <c r="V10" s="26">
        <v>1</v>
      </c>
      <c r="W10" s="26">
        <v>0.7</v>
      </c>
      <c r="X10" s="26">
        <v>0.09</v>
      </c>
      <c r="Y10" s="26">
        <f t="shared" si="0"/>
        <v>0.7</v>
      </c>
      <c r="Z10" s="26">
        <f t="shared" si="1"/>
        <v>0.09</v>
      </c>
      <c r="AA10" s="26">
        <v>0.41299999999999998</v>
      </c>
      <c r="AB10" s="27">
        <v>2.6635068892249598</v>
      </c>
      <c r="AC10">
        <f t="shared" si="2"/>
        <v>5460</v>
      </c>
      <c r="AD10">
        <f t="shared" si="3"/>
        <v>8</v>
      </c>
      <c r="AE10">
        <f t="shared" si="4"/>
        <v>1.1000000000000001</v>
      </c>
      <c r="AF10">
        <f>'TP Factors'!$D$6</f>
        <v>1.0585839223673177</v>
      </c>
      <c r="AG10">
        <f t="shared" si="5"/>
        <v>1.2</v>
      </c>
    </row>
    <row r="11" spans="1:33">
      <c r="A11" s="22" t="s">
        <v>107</v>
      </c>
      <c r="B11" s="22">
        <v>0</v>
      </c>
      <c r="D11" s="23">
        <v>0</v>
      </c>
      <c r="E11" s="22" t="s">
        <v>109</v>
      </c>
      <c r="F11" s="22">
        <v>0</v>
      </c>
      <c r="G11" s="24">
        <v>3</v>
      </c>
      <c r="H11" s="22" t="s">
        <v>110</v>
      </c>
      <c r="I11" s="22" t="s">
        <v>111</v>
      </c>
      <c r="J11" s="22">
        <v>0</v>
      </c>
      <c r="K11" s="25">
        <v>6948.1926359099998</v>
      </c>
      <c r="L11" s="25">
        <v>231324.51853</v>
      </c>
      <c r="M11" s="23">
        <v>0</v>
      </c>
      <c r="N11" s="23">
        <v>0</v>
      </c>
      <c r="O11" s="22">
        <v>0</v>
      </c>
      <c r="P11" s="22">
        <v>0</v>
      </c>
      <c r="Q11" s="26">
        <v>73557</v>
      </c>
      <c r="R11" s="26">
        <v>3200</v>
      </c>
      <c r="T11" s="22" t="s">
        <v>154</v>
      </c>
      <c r="U11" s="26">
        <v>48.29</v>
      </c>
      <c r="V11" s="26">
        <v>1</v>
      </c>
      <c r="W11" s="26">
        <v>1.2</v>
      </c>
      <c r="X11" s="26">
        <v>6.4000000000000001E-2</v>
      </c>
      <c r="Y11" s="26">
        <f t="shared" si="0"/>
        <v>1.2</v>
      </c>
      <c r="Z11" s="26">
        <f t="shared" si="1"/>
        <v>6.4000000000000001E-2</v>
      </c>
      <c r="AA11" s="26">
        <v>0.4</v>
      </c>
      <c r="AB11" s="27">
        <v>20.580466758299998</v>
      </c>
      <c r="AC11">
        <f t="shared" si="2"/>
        <v>40862</v>
      </c>
      <c r="AD11">
        <f t="shared" si="3"/>
        <v>108</v>
      </c>
      <c r="AE11">
        <f t="shared" si="4"/>
        <v>5.8</v>
      </c>
      <c r="AF11">
        <f>'TP Factors'!$D$6</f>
        <v>1.0585839223673177</v>
      </c>
      <c r="AG11">
        <f t="shared" si="5"/>
        <v>6.1</v>
      </c>
    </row>
    <row r="12" spans="1:33">
      <c r="A12" s="22" t="s">
        <v>107</v>
      </c>
      <c r="B12" s="22">
        <v>0</v>
      </c>
      <c r="D12" s="23">
        <v>0</v>
      </c>
      <c r="E12" s="22" t="s">
        <v>109</v>
      </c>
      <c r="F12" s="22">
        <v>0</v>
      </c>
      <c r="G12" s="24">
        <v>3</v>
      </c>
      <c r="H12" s="22" t="s">
        <v>110</v>
      </c>
      <c r="I12" s="22" t="s">
        <v>111</v>
      </c>
      <c r="J12" s="22">
        <v>0</v>
      </c>
      <c r="K12" s="25">
        <v>2589.97203227</v>
      </c>
      <c r="L12" s="25">
        <v>67901.553541400004</v>
      </c>
      <c r="M12" s="23">
        <v>0</v>
      </c>
      <c r="N12" s="23">
        <v>0</v>
      </c>
      <c r="O12" s="22">
        <v>0</v>
      </c>
      <c r="P12" s="22">
        <v>0</v>
      </c>
      <c r="Q12" s="26">
        <v>73558</v>
      </c>
      <c r="R12" s="26">
        <v>3200</v>
      </c>
      <c r="T12" s="22" t="s">
        <v>155</v>
      </c>
      <c r="U12" s="26">
        <v>48.29</v>
      </c>
      <c r="V12" s="26">
        <v>1</v>
      </c>
      <c r="W12" s="26">
        <v>1.2</v>
      </c>
      <c r="X12" s="26">
        <v>6.4000000000000001E-2</v>
      </c>
      <c r="Y12" s="26">
        <f t="shared" si="0"/>
        <v>1.2</v>
      </c>
      <c r="Z12" s="26">
        <f t="shared" si="1"/>
        <v>6.4000000000000001E-2</v>
      </c>
      <c r="AA12" s="26">
        <v>0.4</v>
      </c>
      <c r="AB12" s="27">
        <v>2.1202680836101502</v>
      </c>
      <c r="AC12">
        <f t="shared" si="2"/>
        <v>4210</v>
      </c>
      <c r="AD12">
        <f t="shared" si="3"/>
        <v>11</v>
      </c>
      <c r="AE12">
        <f t="shared" si="4"/>
        <v>0.6</v>
      </c>
      <c r="AF12">
        <f>'TP Factors'!$D$6</f>
        <v>1.0585839223673177</v>
      </c>
      <c r="AG12">
        <f t="shared" si="5"/>
        <v>0.6</v>
      </c>
    </row>
    <row r="13" spans="1:33">
      <c r="A13" s="22" t="s">
        <v>107</v>
      </c>
      <c r="B13" s="22">
        <v>0</v>
      </c>
      <c r="D13" s="23">
        <v>0</v>
      </c>
      <c r="E13" s="22" t="s">
        <v>109</v>
      </c>
      <c r="F13" s="22">
        <v>0</v>
      </c>
      <c r="G13" s="24">
        <v>3</v>
      </c>
      <c r="H13" s="22" t="s">
        <v>110</v>
      </c>
      <c r="I13" s="22" t="s">
        <v>111</v>
      </c>
      <c r="J13" s="22">
        <v>0</v>
      </c>
      <c r="K13" s="25">
        <v>347.36886710900001</v>
      </c>
      <c r="L13" s="25">
        <v>2529.7483142400001</v>
      </c>
      <c r="M13" s="23">
        <v>0</v>
      </c>
      <c r="N13" s="23">
        <v>0</v>
      </c>
      <c r="O13" s="22">
        <v>0</v>
      </c>
      <c r="P13" s="22">
        <v>0</v>
      </c>
      <c r="Q13" s="26">
        <v>73560</v>
      </c>
      <c r="R13" s="26">
        <v>3200</v>
      </c>
      <c r="T13" s="22" t="s">
        <v>155</v>
      </c>
      <c r="U13" s="26">
        <v>48.29</v>
      </c>
      <c r="V13" s="26">
        <v>1</v>
      </c>
      <c r="W13" s="26">
        <v>1.2</v>
      </c>
      <c r="X13" s="26">
        <v>6.4000000000000001E-2</v>
      </c>
      <c r="Y13" s="26">
        <f t="shared" si="0"/>
        <v>1.2</v>
      </c>
      <c r="Z13" s="26">
        <f t="shared" si="1"/>
        <v>6.4000000000000001E-2</v>
      </c>
      <c r="AA13" s="26">
        <v>0.4</v>
      </c>
      <c r="AB13" s="27">
        <v>0.52734044073123398</v>
      </c>
      <c r="AC13">
        <f t="shared" si="2"/>
        <v>1047</v>
      </c>
      <c r="AD13">
        <f t="shared" si="3"/>
        <v>3</v>
      </c>
      <c r="AE13">
        <f t="shared" si="4"/>
        <v>0.1</v>
      </c>
      <c r="AF13">
        <f>'TP Factors'!$D$6</f>
        <v>1.0585839223673177</v>
      </c>
      <c r="AG13">
        <f t="shared" si="5"/>
        <v>0.1</v>
      </c>
    </row>
    <row r="14" spans="1:33">
      <c r="A14" s="22" t="s">
        <v>107</v>
      </c>
      <c r="B14" s="22">
        <v>0</v>
      </c>
      <c r="D14" s="23">
        <v>0</v>
      </c>
      <c r="E14" s="22" t="s">
        <v>109</v>
      </c>
      <c r="F14" s="22">
        <v>0</v>
      </c>
      <c r="G14" s="24">
        <v>73.5</v>
      </c>
      <c r="H14" s="22" t="s">
        <v>110</v>
      </c>
      <c r="I14" s="22" t="s">
        <v>111</v>
      </c>
      <c r="J14" s="22">
        <v>0</v>
      </c>
      <c r="K14" s="25">
        <v>1674.94658435</v>
      </c>
      <c r="L14" s="25">
        <v>28808.198205600002</v>
      </c>
      <c r="M14" s="23">
        <v>0</v>
      </c>
      <c r="N14" s="23">
        <v>0</v>
      </c>
      <c r="O14" s="22">
        <v>0</v>
      </c>
      <c r="P14" s="22">
        <v>0</v>
      </c>
      <c r="Q14" s="26">
        <v>73562</v>
      </c>
      <c r="R14" s="26">
        <v>1550</v>
      </c>
      <c r="T14" s="22" t="s">
        <v>198</v>
      </c>
      <c r="U14" s="26">
        <v>48.29</v>
      </c>
      <c r="V14" s="26">
        <v>1</v>
      </c>
      <c r="W14" s="26">
        <v>1.55</v>
      </c>
      <c r="X14" s="26">
        <v>0.15</v>
      </c>
      <c r="Y14" s="26">
        <f t="shared" si="0"/>
        <v>1.55</v>
      </c>
      <c r="Z14" s="26">
        <f t="shared" si="1"/>
        <v>0.15</v>
      </c>
      <c r="AA14" s="26">
        <v>0.57699999999999996</v>
      </c>
      <c r="AB14" s="27">
        <v>2.51190022256855E-3</v>
      </c>
      <c r="AC14">
        <f t="shared" si="2"/>
        <v>7</v>
      </c>
      <c r="AD14">
        <f t="shared" si="3"/>
        <v>0</v>
      </c>
      <c r="AE14">
        <f t="shared" si="4"/>
        <v>0</v>
      </c>
      <c r="AF14">
        <f>'TP Factors'!$D$6</f>
        <v>1.0585839223673177</v>
      </c>
      <c r="AG14">
        <f t="shared" si="5"/>
        <v>0</v>
      </c>
    </row>
    <row r="15" spans="1:33">
      <c r="A15" s="22" t="s">
        <v>107</v>
      </c>
      <c r="B15" s="22">
        <v>0</v>
      </c>
      <c r="D15" s="23">
        <v>0</v>
      </c>
      <c r="E15" s="22" t="s">
        <v>109</v>
      </c>
      <c r="F15" s="22">
        <v>0</v>
      </c>
      <c r="G15" s="24">
        <v>73.5</v>
      </c>
      <c r="H15" s="22" t="s">
        <v>110</v>
      </c>
      <c r="I15" s="22" t="s">
        <v>111</v>
      </c>
      <c r="J15" s="22">
        <v>0</v>
      </c>
      <c r="K15" s="25">
        <v>953.966388854</v>
      </c>
      <c r="L15" s="25">
        <v>11167.588393399999</v>
      </c>
      <c r="M15" s="23">
        <v>0</v>
      </c>
      <c r="N15" s="23">
        <v>0</v>
      </c>
      <c r="O15" s="22">
        <v>0</v>
      </c>
      <c r="P15" s="22">
        <v>0</v>
      </c>
      <c r="Q15" s="26">
        <v>73563</v>
      </c>
      <c r="R15" s="26">
        <v>1550</v>
      </c>
      <c r="T15" s="22" t="s">
        <v>199</v>
      </c>
      <c r="U15" s="26">
        <v>48.29</v>
      </c>
      <c r="V15" s="26">
        <v>1</v>
      </c>
      <c r="W15" s="26">
        <v>1.55</v>
      </c>
      <c r="X15" s="26">
        <v>0.15</v>
      </c>
      <c r="Y15" s="26">
        <f t="shared" si="0"/>
        <v>1.55</v>
      </c>
      <c r="Z15" s="26">
        <f t="shared" si="1"/>
        <v>0.15</v>
      </c>
      <c r="AA15" s="26">
        <v>0.64200000000000002</v>
      </c>
      <c r="AB15" s="27">
        <v>2.2411741045481801E-2</v>
      </c>
      <c r="AC15">
        <f t="shared" si="2"/>
        <v>71</v>
      </c>
      <c r="AD15">
        <f t="shared" si="3"/>
        <v>0</v>
      </c>
      <c r="AE15">
        <f t="shared" si="4"/>
        <v>0</v>
      </c>
      <c r="AF15">
        <f>'TP Factors'!$D$6</f>
        <v>1.0585839223673177</v>
      </c>
      <c r="AG15">
        <f t="shared" si="5"/>
        <v>0</v>
      </c>
    </row>
    <row r="16" spans="1:33">
      <c r="A16" s="22" t="s">
        <v>107</v>
      </c>
      <c r="B16" s="22">
        <v>0</v>
      </c>
      <c r="D16" s="23">
        <v>0</v>
      </c>
      <c r="E16" s="22" t="s">
        <v>109</v>
      </c>
      <c r="F16" s="22">
        <v>0</v>
      </c>
      <c r="G16" s="24">
        <v>0</v>
      </c>
      <c r="H16" s="22" t="s">
        <v>110</v>
      </c>
      <c r="I16" s="22" t="s">
        <v>111</v>
      </c>
      <c r="J16" s="22">
        <v>0</v>
      </c>
      <c r="K16" s="25">
        <v>100.31927294899999</v>
      </c>
      <c r="L16" s="25">
        <v>229.36954005300001</v>
      </c>
      <c r="M16" s="23">
        <v>0</v>
      </c>
      <c r="N16" s="23">
        <v>0</v>
      </c>
      <c r="O16" s="22">
        <v>0</v>
      </c>
      <c r="P16" s="22">
        <v>0</v>
      </c>
      <c r="Q16" s="26">
        <v>73681</v>
      </c>
      <c r="R16" s="26">
        <v>6410</v>
      </c>
      <c r="T16" s="22" t="s">
        <v>194</v>
      </c>
      <c r="U16" s="26">
        <v>48.29</v>
      </c>
      <c r="V16" s="26">
        <v>1</v>
      </c>
      <c r="W16" s="26">
        <v>0</v>
      </c>
      <c r="X16" s="26">
        <v>0</v>
      </c>
      <c r="Y16" s="26">
        <f t="shared" si="0"/>
        <v>0</v>
      </c>
      <c r="Z16" s="26">
        <f t="shared" si="1"/>
        <v>0</v>
      </c>
      <c r="AA16" s="26">
        <v>0.30299999999999999</v>
      </c>
      <c r="AB16" s="27">
        <v>5.6633962653960902E-2</v>
      </c>
      <c r="AC16">
        <f t="shared" si="2"/>
        <v>85</v>
      </c>
      <c r="AD16">
        <f t="shared" si="3"/>
        <v>0</v>
      </c>
      <c r="AE16">
        <f t="shared" si="4"/>
        <v>0</v>
      </c>
      <c r="AF16">
        <f>'TP Factors'!$D$6</f>
        <v>1.0585839223673177</v>
      </c>
      <c r="AG16">
        <f t="shared" si="5"/>
        <v>0</v>
      </c>
    </row>
    <row r="17" spans="1:33">
      <c r="A17" s="22" t="s">
        <v>107</v>
      </c>
      <c r="B17" s="22">
        <v>0</v>
      </c>
      <c r="D17" s="23">
        <v>0</v>
      </c>
      <c r="E17" s="22" t="s">
        <v>109</v>
      </c>
      <c r="F17" s="22">
        <v>0</v>
      </c>
      <c r="G17" s="24">
        <v>0</v>
      </c>
      <c r="H17" s="22" t="s">
        <v>110</v>
      </c>
      <c r="I17" s="22" t="s">
        <v>111</v>
      </c>
      <c r="J17" s="22">
        <v>0</v>
      </c>
      <c r="K17" s="25">
        <v>212.13765566000001</v>
      </c>
      <c r="L17" s="25">
        <v>2899.0058204299999</v>
      </c>
      <c r="M17" s="23">
        <v>0</v>
      </c>
      <c r="N17" s="23">
        <v>0</v>
      </c>
      <c r="O17" s="22">
        <v>0</v>
      </c>
      <c r="P17" s="22">
        <v>0</v>
      </c>
      <c r="Q17" s="26">
        <v>73682</v>
      </c>
      <c r="R17" s="26">
        <v>6410</v>
      </c>
      <c r="T17" s="22" t="s">
        <v>200</v>
      </c>
      <c r="U17" s="26">
        <v>48.29</v>
      </c>
      <c r="V17" s="26">
        <v>1</v>
      </c>
      <c r="W17" s="26">
        <v>0</v>
      </c>
      <c r="X17" s="26">
        <v>0</v>
      </c>
      <c r="Y17" s="26">
        <f t="shared" si="0"/>
        <v>0</v>
      </c>
      <c r="Z17" s="26">
        <f t="shared" si="1"/>
        <v>0</v>
      </c>
      <c r="AA17" s="26">
        <v>0.30299999999999999</v>
      </c>
      <c r="AB17" s="27">
        <v>0.71579766734582295</v>
      </c>
      <c r="AC17">
        <f t="shared" si="2"/>
        <v>1077</v>
      </c>
      <c r="AD17">
        <f t="shared" si="3"/>
        <v>0</v>
      </c>
      <c r="AE17">
        <f t="shared" si="4"/>
        <v>0</v>
      </c>
      <c r="AF17">
        <f>'TP Factors'!$D$6</f>
        <v>1.0585839223673177</v>
      </c>
      <c r="AG17">
        <f t="shared" si="5"/>
        <v>0</v>
      </c>
    </row>
    <row r="18" spans="1:33">
      <c r="A18" s="22" t="s">
        <v>107</v>
      </c>
      <c r="B18" s="22">
        <v>0</v>
      </c>
      <c r="D18" s="23">
        <v>0</v>
      </c>
      <c r="E18" s="22" t="s">
        <v>109</v>
      </c>
      <c r="F18" s="22">
        <v>0</v>
      </c>
      <c r="G18" s="24">
        <v>105</v>
      </c>
      <c r="H18" s="22" t="s">
        <v>110</v>
      </c>
      <c r="I18" s="22" t="s">
        <v>111</v>
      </c>
      <c r="J18" s="22">
        <v>0</v>
      </c>
      <c r="K18" s="25">
        <v>1394.2804073699999</v>
      </c>
      <c r="L18" s="25">
        <v>38585.688655500002</v>
      </c>
      <c r="M18" s="23">
        <v>0</v>
      </c>
      <c r="N18" s="23">
        <v>0</v>
      </c>
      <c r="O18" s="22">
        <v>0</v>
      </c>
      <c r="P18" s="22">
        <v>0</v>
      </c>
      <c r="Q18" s="26">
        <v>73735</v>
      </c>
      <c r="R18" s="26">
        <v>1400</v>
      </c>
      <c r="T18" s="22" t="s">
        <v>159</v>
      </c>
      <c r="U18" s="26">
        <v>48.29</v>
      </c>
      <c r="V18" s="26">
        <v>1</v>
      </c>
      <c r="W18" s="26">
        <v>1.93</v>
      </c>
      <c r="X18" s="26">
        <v>0.497</v>
      </c>
      <c r="Y18" s="26">
        <f t="shared" si="0"/>
        <v>1.93</v>
      </c>
      <c r="Z18" s="26">
        <f t="shared" si="1"/>
        <v>0.497</v>
      </c>
      <c r="AA18" s="26">
        <v>0.88700000000000001</v>
      </c>
      <c r="AB18" s="27">
        <v>0.33998213457745002</v>
      </c>
      <c r="AC18">
        <f t="shared" si="2"/>
        <v>1497</v>
      </c>
      <c r="AD18">
        <f t="shared" si="3"/>
        <v>6</v>
      </c>
      <c r="AE18">
        <f t="shared" si="4"/>
        <v>1.6</v>
      </c>
      <c r="AF18">
        <f>'TP Factors'!$D$6</f>
        <v>1.0585839223673177</v>
      </c>
      <c r="AG18">
        <f t="shared" si="5"/>
        <v>1.7</v>
      </c>
    </row>
    <row r="19" spans="1:33">
      <c r="A19" s="22" t="s">
        <v>107</v>
      </c>
      <c r="B19" s="22">
        <v>0</v>
      </c>
      <c r="D19" s="23">
        <v>0</v>
      </c>
      <c r="E19" s="22" t="s">
        <v>109</v>
      </c>
      <c r="F19" s="22">
        <v>0</v>
      </c>
      <c r="G19" s="24">
        <v>3</v>
      </c>
      <c r="H19" s="22" t="s">
        <v>110</v>
      </c>
      <c r="I19" s="22" t="s">
        <v>111</v>
      </c>
      <c r="J19" s="22">
        <v>0</v>
      </c>
      <c r="K19" s="25">
        <v>575.92567551800005</v>
      </c>
      <c r="L19" s="25">
        <v>2320.09806196</v>
      </c>
      <c r="M19" s="23">
        <v>0</v>
      </c>
      <c r="N19" s="23">
        <v>0</v>
      </c>
      <c r="O19" s="22">
        <v>0</v>
      </c>
      <c r="P19" s="22">
        <v>0</v>
      </c>
      <c r="Q19" s="26">
        <v>73991</v>
      </c>
      <c r="R19" s="26">
        <v>3200</v>
      </c>
      <c r="T19" s="22" t="s">
        <v>154</v>
      </c>
      <c r="U19" s="26">
        <v>48.29</v>
      </c>
      <c r="V19" s="26">
        <v>1</v>
      </c>
      <c r="W19" s="26">
        <v>1.2</v>
      </c>
      <c r="X19" s="26">
        <v>6.4000000000000001E-2</v>
      </c>
      <c r="Y19" s="26">
        <f t="shared" si="0"/>
        <v>1.2</v>
      </c>
      <c r="Z19" s="26">
        <f t="shared" si="1"/>
        <v>6.4000000000000001E-2</v>
      </c>
      <c r="AA19" s="26">
        <v>0.4</v>
      </c>
      <c r="AB19" s="27">
        <v>0.156570038320649</v>
      </c>
      <c r="AC19">
        <f t="shared" si="2"/>
        <v>311</v>
      </c>
      <c r="AD19">
        <f t="shared" si="3"/>
        <v>1</v>
      </c>
      <c r="AE19">
        <f t="shared" si="4"/>
        <v>0</v>
      </c>
      <c r="AF19">
        <f>'TP Factors'!$D$6</f>
        <v>1.0585839223673177</v>
      </c>
      <c r="AG19">
        <f t="shared" si="5"/>
        <v>0</v>
      </c>
    </row>
    <row r="20" spans="1:33">
      <c r="A20" s="22" t="s">
        <v>107</v>
      </c>
      <c r="B20" s="22">
        <v>0</v>
      </c>
      <c r="D20" s="23">
        <v>0</v>
      </c>
      <c r="E20" s="22" t="s">
        <v>109</v>
      </c>
      <c r="F20" s="22">
        <v>0</v>
      </c>
      <c r="G20" s="24">
        <v>0</v>
      </c>
      <c r="H20" s="22" t="s">
        <v>110</v>
      </c>
      <c r="I20" s="22" t="s">
        <v>111</v>
      </c>
      <c r="J20" s="22">
        <v>0</v>
      </c>
      <c r="K20" s="25">
        <v>420.39531142200002</v>
      </c>
      <c r="L20" s="25">
        <v>2683.5159428100001</v>
      </c>
      <c r="M20" s="23">
        <v>0</v>
      </c>
      <c r="N20" s="23">
        <v>0</v>
      </c>
      <c r="O20" s="22">
        <v>0</v>
      </c>
      <c r="P20" s="22">
        <v>0</v>
      </c>
      <c r="Q20" s="26">
        <v>73784</v>
      </c>
      <c r="R20" s="26">
        <v>5300</v>
      </c>
      <c r="T20" s="22" t="s">
        <v>151</v>
      </c>
      <c r="U20" s="26">
        <v>48.29</v>
      </c>
      <c r="V20" s="26">
        <v>0</v>
      </c>
      <c r="W20" s="26">
        <v>0.6</v>
      </c>
      <c r="X20" s="26">
        <v>0.13500000000000001</v>
      </c>
      <c r="Y20" s="26">
        <f>W20*0.7</f>
        <v>0.42</v>
      </c>
      <c r="Z20" s="26">
        <f>X20*0.5</f>
        <v>6.7500000000000004E-2</v>
      </c>
      <c r="AA20" s="26">
        <v>0.5</v>
      </c>
      <c r="AB20" s="27">
        <v>0.31514566541480399</v>
      </c>
      <c r="AC20">
        <f t="shared" si="2"/>
        <v>782</v>
      </c>
      <c r="AD20">
        <f t="shared" si="3"/>
        <v>1</v>
      </c>
      <c r="AE20">
        <f t="shared" si="4"/>
        <v>0.1</v>
      </c>
      <c r="AF20">
        <f>'TP Factors'!$D$6</f>
        <v>1.0585839223673177</v>
      </c>
      <c r="AG20">
        <f t="shared" si="5"/>
        <v>0.1</v>
      </c>
    </row>
    <row r="21" spans="1:33">
      <c r="A21" s="22" t="s">
        <v>107</v>
      </c>
      <c r="B21" s="22">
        <v>0</v>
      </c>
      <c r="D21" s="23">
        <v>0</v>
      </c>
      <c r="E21" s="22" t="s">
        <v>109</v>
      </c>
      <c r="F21" s="22">
        <v>0</v>
      </c>
      <c r="G21" s="24">
        <v>105</v>
      </c>
      <c r="H21" s="22" t="s">
        <v>110</v>
      </c>
      <c r="I21" s="22" t="s">
        <v>111</v>
      </c>
      <c r="J21" s="22">
        <v>0</v>
      </c>
      <c r="K21" s="25">
        <v>1475.7804633200001</v>
      </c>
      <c r="L21" s="25">
        <v>46994.628762200002</v>
      </c>
      <c r="M21" s="23">
        <v>0</v>
      </c>
      <c r="N21" s="23">
        <v>0</v>
      </c>
      <c r="O21" s="22">
        <v>0</v>
      </c>
      <c r="P21" s="22">
        <v>0</v>
      </c>
      <c r="Q21" s="26">
        <v>73984</v>
      </c>
      <c r="R21" s="26">
        <v>1400</v>
      </c>
      <c r="T21" s="22" t="s">
        <v>159</v>
      </c>
      <c r="U21" s="26">
        <v>48.29</v>
      </c>
      <c r="V21" s="26">
        <v>0</v>
      </c>
      <c r="W21" s="26">
        <v>1.93</v>
      </c>
      <c r="X21" s="26">
        <v>0.497</v>
      </c>
      <c r="Y21" s="26">
        <f>W21*0.7</f>
        <v>1.351</v>
      </c>
      <c r="Z21" s="26">
        <f>X21*0.5</f>
        <v>0.2485</v>
      </c>
      <c r="AA21" s="26">
        <v>0.88700000000000001</v>
      </c>
      <c r="AB21" s="27">
        <v>1.48333971042935</v>
      </c>
      <c r="AC21">
        <f t="shared" si="2"/>
        <v>6531</v>
      </c>
      <c r="AD21">
        <f t="shared" si="3"/>
        <v>19</v>
      </c>
      <c r="AE21">
        <f t="shared" si="4"/>
        <v>3.6</v>
      </c>
      <c r="AF21">
        <f>'TP Factors'!$D$6</f>
        <v>1.0585839223673177</v>
      </c>
      <c r="AG21">
        <f t="shared" si="5"/>
        <v>3.8</v>
      </c>
    </row>
    <row r="22" spans="1:33">
      <c r="AB22" s="27">
        <f>SUM(AB2:AB21)</f>
        <v>37.434868668631999</v>
      </c>
      <c r="AD22">
        <f>SUM(AD2:AD21)</f>
        <v>194</v>
      </c>
      <c r="AG22">
        <f>SUM(AG2:AG21)</f>
        <v>20.6</v>
      </c>
    </row>
  </sheetData>
  <sortState ref="A2:Z21">
    <sortCondition descending="1" ref="V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selection activeCell="B22" sqref="B22"/>
    </sheetView>
  </sheetViews>
  <sheetFormatPr defaultRowHeight="12.75"/>
  <cols>
    <col min="1" max="1" width="13.28515625" bestFit="1" customWidth="1"/>
  </cols>
  <sheetData>
    <row r="1" spans="1:6">
      <c r="A1" s="14" t="s">
        <v>63</v>
      </c>
    </row>
    <row r="2" spans="1:6">
      <c r="A2" t="s">
        <v>59</v>
      </c>
      <c r="B2">
        <v>36.5</v>
      </c>
      <c r="C2" t="s">
        <v>60</v>
      </c>
    </row>
    <row r="3" spans="1:6">
      <c r="A3" t="s">
        <v>61</v>
      </c>
      <c r="B3" s="15">
        <f>ROUND((43.75*B2)/(4.38+B2),1)/100</f>
        <v>0.39100000000000001</v>
      </c>
    </row>
    <row r="4" spans="1:6">
      <c r="A4" t="s">
        <v>62</v>
      </c>
      <c r="B4" s="15">
        <f>ROUND(44.53+6.146*LN(B2)+0.145*(LN(B2)^2),1)/100</f>
        <v>0.68500000000000005</v>
      </c>
    </row>
    <row r="6" spans="1:6">
      <c r="A6" s="14" t="s">
        <v>64</v>
      </c>
    </row>
    <row r="7" spans="1:6">
      <c r="A7" s="14"/>
      <c r="B7" s="13" t="s">
        <v>66</v>
      </c>
      <c r="D7" s="13" t="s">
        <v>68</v>
      </c>
      <c r="F7" s="13" t="s">
        <v>69</v>
      </c>
    </row>
    <row r="8" spans="1:6">
      <c r="A8" s="13" t="s">
        <v>65</v>
      </c>
      <c r="B8">
        <v>7.49</v>
      </c>
      <c r="C8" s="13" t="s">
        <v>67</v>
      </c>
      <c r="D8">
        <v>3.07</v>
      </c>
      <c r="E8" s="13" t="s">
        <v>67</v>
      </c>
    </row>
    <row r="9" spans="1:6">
      <c r="A9" t="s">
        <v>59</v>
      </c>
      <c r="B9">
        <v>51</v>
      </c>
      <c r="C9" t="s">
        <v>60</v>
      </c>
      <c r="D9">
        <v>21</v>
      </c>
      <c r="E9" t="s">
        <v>60</v>
      </c>
    </row>
    <row r="10" spans="1:6">
      <c r="A10" t="s">
        <v>61</v>
      </c>
      <c r="B10" s="15">
        <f>ROUND((43.75*B9)/(4.38+B9),1)/100</f>
        <v>0.40299999999999997</v>
      </c>
      <c r="D10" s="15">
        <f>ROUND((43.75*D9)/(4.38+D9),1)/100</f>
        <v>0.36200000000000004</v>
      </c>
      <c r="F10" s="15">
        <f>B10-D10</f>
        <v>4.0999999999999925E-2</v>
      </c>
    </row>
    <row r="11" spans="1:6">
      <c r="A11" t="s">
        <v>62</v>
      </c>
      <c r="B11" s="15">
        <f>ROUND(44.53+6.146*LN(B9)+0.145*(LN(B9)^2),1)/100</f>
        <v>0.70900000000000007</v>
      </c>
      <c r="D11" s="15">
        <f>ROUND(44.53+6.146*LN(D9)+0.145*(LN(D9)^2),1)/100</f>
        <v>0.64599999999999991</v>
      </c>
      <c r="F11" s="15">
        <f>B11-D11</f>
        <v>6.3000000000000167E-2</v>
      </c>
    </row>
    <row r="13" spans="1:6">
      <c r="A13" s="14" t="s">
        <v>70</v>
      </c>
    </row>
    <row r="14" spans="1:6">
      <c r="A14" s="14"/>
      <c r="B14" s="13" t="s">
        <v>66</v>
      </c>
      <c r="D14" s="13" t="s">
        <v>68</v>
      </c>
      <c r="F14" s="13" t="s">
        <v>69</v>
      </c>
    </row>
    <row r="15" spans="1:6">
      <c r="A15" s="13" t="s">
        <v>65</v>
      </c>
      <c r="B15">
        <v>3.42</v>
      </c>
      <c r="C15" s="13" t="s">
        <v>67</v>
      </c>
      <c r="D15">
        <v>3.38</v>
      </c>
      <c r="E15" s="13" t="s">
        <v>67</v>
      </c>
    </row>
    <row r="16" spans="1:6">
      <c r="A16" t="s">
        <v>59</v>
      </c>
      <c r="B16">
        <v>14.2</v>
      </c>
      <c r="C16" t="s">
        <v>60</v>
      </c>
      <c r="D16">
        <v>14</v>
      </c>
      <c r="E16" t="s">
        <v>60</v>
      </c>
    </row>
    <row r="17" spans="1:6">
      <c r="A17" t="s">
        <v>61</v>
      </c>
      <c r="B17" s="15">
        <f>ROUND((43.75*B16)/(4.38+B16),1)/100</f>
        <v>0.33399999999999996</v>
      </c>
      <c r="D17" s="15">
        <f>ROUND((43.75*D16)/(4.38+D16),1)/100</f>
        <v>0.33299999999999996</v>
      </c>
      <c r="F17" s="15">
        <f>B17-D17</f>
        <v>1.0000000000000009E-3</v>
      </c>
    </row>
    <row r="18" spans="1:6">
      <c r="A18" t="s">
        <v>62</v>
      </c>
      <c r="B18" s="15">
        <f>ROUND(44.53+6.146*LN(B16)+0.145*(LN(B16)^2),1)/100</f>
        <v>0.61899999999999999</v>
      </c>
      <c r="D18" s="15">
        <f>ROUND(44.53+6.146*LN(D16)+0.145*(LN(D16)^2),1)/100</f>
        <v>0.61799999999999999</v>
      </c>
      <c r="F18" s="15">
        <f>B18-D18</f>
        <v>1.0000000000000009E-3</v>
      </c>
    </row>
    <row r="20" spans="1:6">
      <c r="A20" s="14" t="s">
        <v>71</v>
      </c>
    </row>
    <row r="21" spans="1:6">
      <c r="A21" t="s">
        <v>59</v>
      </c>
      <c r="B21">
        <v>141</v>
      </c>
      <c r="C21" t="s">
        <v>60</v>
      </c>
    </row>
    <row r="22" spans="1:6">
      <c r="A22" t="s">
        <v>61</v>
      </c>
      <c r="B22" s="15">
        <f>ROUND((43.75*B21)/(4.38+B21),1)/100</f>
        <v>0.42399999999999999</v>
      </c>
    </row>
    <row r="23" spans="1:6">
      <c r="A23" t="s">
        <v>62</v>
      </c>
      <c r="B23" s="15">
        <f>ROUND(44.53+6.146*LN(B21)+0.145*(LN(B21)^2),1)/100</f>
        <v>0.78500000000000003</v>
      </c>
    </row>
    <row r="25" spans="1:6">
      <c r="A25" s="14" t="s">
        <v>72</v>
      </c>
    </row>
    <row r="26" spans="1:6">
      <c r="A26" t="s">
        <v>59</v>
      </c>
      <c r="B26">
        <v>2</v>
      </c>
      <c r="C26" t="s">
        <v>60</v>
      </c>
    </row>
    <row r="27" spans="1:6">
      <c r="A27" t="s">
        <v>61</v>
      </c>
      <c r="B27" s="15">
        <f>ROUND((43.75*B26)/(4.38+B26),1)/100</f>
        <v>0.13699999999999998</v>
      </c>
    </row>
    <row r="28" spans="1:6">
      <c r="A28" t="s">
        <v>62</v>
      </c>
      <c r="B28" s="15">
        <f>ROUND(44.53+6.146*LN(B26)+0.145*(LN(B26)^2),1)/100</f>
        <v>0.48899999999999999</v>
      </c>
    </row>
    <row r="30" spans="1:6">
      <c r="A30" s="14" t="s">
        <v>73</v>
      </c>
    </row>
    <row r="31" spans="1:6">
      <c r="A31" s="14"/>
      <c r="B31" s="13" t="s">
        <v>66</v>
      </c>
      <c r="D31" s="13" t="s">
        <v>68</v>
      </c>
      <c r="F31" s="13" t="s">
        <v>69</v>
      </c>
    </row>
    <row r="32" spans="1:6">
      <c r="A32" t="s">
        <v>59</v>
      </c>
      <c r="B32">
        <v>44</v>
      </c>
      <c r="C32" t="s">
        <v>60</v>
      </c>
      <c r="D32">
        <v>21</v>
      </c>
      <c r="E32" t="s">
        <v>60</v>
      </c>
    </row>
    <row r="33" spans="1:6">
      <c r="A33" t="s">
        <v>61</v>
      </c>
      <c r="B33" s="15">
        <f>ROUND((43.75*B32)/(4.38+B32),1)/100</f>
        <v>0.39799999999999996</v>
      </c>
      <c r="D33" s="15">
        <f>ROUND((43.75*D32)/(4.38+D32),1)/100</f>
        <v>0.36200000000000004</v>
      </c>
      <c r="F33" s="15">
        <f>B33-D33</f>
        <v>3.5999999999999921E-2</v>
      </c>
    </row>
    <row r="34" spans="1:6">
      <c r="A34" t="s">
        <v>62</v>
      </c>
      <c r="B34" s="15">
        <f>ROUND(44.53+6.146*LN(B32)+0.145*(LN(B32)^2),1)/100</f>
        <v>0.69900000000000007</v>
      </c>
      <c r="D34" s="15">
        <f>ROUND(44.53+6.146*LN(D32)+0.145*(LN(D32)^2),1)/100</f>
        <v>0.64599999999999991</v>
      </c>
      <c r="F34" s="15">
        <f>B34-D34</f>
        <v>5.3000000000000158E-2</v>
      </c>
    </row>
    <row r="36" spans="1:6">
      <c r="A36" s="14" t="s">
        <v>74</v>
      </c>
    </row>
    <row r="37" spans="1:6">
      <c r="A37" s="14"/>
      <c r="B37" s="13" t="s">
        <v>66</v>
      </c>
      <c r="D37" s="13" t="s">
        <v>68</v>
      </c>
      <c r="F37" s="13" t="s">
        <v>69</v>
      </c>
    </row>
    <row r="38" spans="1:6">
      <c r="A38" s="13" t="s">
        <v>65</v>
      </c>
      <c r="B38">
        <v>26.934999999999999</v>
      </c>
      <c r="C38" s="13" t="s">
        <v>67</v>
      </c>
      <c r="D38">
        <v>4.9450000000000003</v>
      </c>
      <c r="E38" s="13" t="s">
        <v>67</v>
      </c>
    </row>
    <row r="39" spans="1:6">
      <c r="A39" t="s">
        <v>59</v>
      </c>
      <c r="B39">
        <v>114</v>
      </c>
      <c r="C39" t="s">
        <v>60</v>
      </c>
      <c r="D39">
        <v>21</v>
      </c>
      <c r="E39" t="s">
        <v>60</v>
      </c>
    </row>
    <row r="40" spans="1:6">
      <c r="A40" t="s">
        <v>61</v>
      </c>
      <c r="B40" s="15">
        <f>ROUND((43.75*B39)/(4.38+B39),1)/100</f>
        <v>0.42100000000000004</v>
      </c>
      <c r="D40" s="15">
        <f>ROUND((43.75*D39)/(4.38+D39),1)/100</f>
        <v>0.36200000000000004</v>
      </c>
      <c r="F40" s="15">
        <f>B40-D40</f>
        <v>5.8999999999999997E-2</v>
      </c>
    </row>
    <row r="41" spans="1:6">
      <c r="A41" t="s">
        <v>62</v>
      </c>
      <c r="B41" s="15">
        <f>ROUND(44.53+6.146*LN(B39)+0.145*(LN(B39)^2),1)/100</f>
        <v>0.76900000000000002</v>
      </c>
      <c r="D41" s="15">
        <f>ROUND(44.53+6.146*LN(D39)+0.145*(LN(D39)^2),1)/100</f>
        <v>0.64599999999999991</v>
      </c>
      <c r="F41" s="15">
        <f>B41-D41</f>
        <v>0.12300000000000011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G11"/>
  <sheetViews>
    <sheetView topLeftCell="N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4257812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7.85546875" style="25" bestFit="1" customWidth="1"/>
    <col min="12" max="12" width="18.85546875" style="25" bestFit="1" customWidth="1"/>
    <col min="13" max="14" width="7" style="23" bestFit="1" customWidth="1"/>
    <col min="15" max="15" width="4.28515625" style="22" bestFit="1" customWidth="1"/>
    <col min="16" max="16" width="5.140625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20.85546875" style="27" bestFit="1" customWidth="1"/>
    <col min="29" max="29" width="12.7109375" customWidth="1"/>
    <col min="33" max="33" width="11.2851562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26" t="s">
        <v>162</v>
      </c>
      <c r="Z1" s="26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0</v>
      </c>
      <c r="D2" s="23">
        <v>0</v>
      </c>
      <c r="E2" s="22" t="s">
        <v>109</v>
      </c>
      <c r="F2" s="22">
        <v>0</v>
      </c>
      <c r="G2" s="24">
        <v>3</v>
      </c>
      <c r="H2" s="22" t="s">
        <v>110</v>
      </c>
      <c r="I2" s="22" t="s">
        <v>111</v>
      </c>
      <c r="J2" s="22">
        <v>0</v>
      </c>
      <c r="K2" s="25">
        <v>2842.7144371099998</v>
      </c>
      <c r="L2" s="25">
        <v>73551.674253699995</v>
      </c>
      <c r="M2" s="23">
        <v>0</v>
      </c>
      <c r="N2" s="23">
        <v>0</v>
      </c>
      <c r="O2" s="22">
        <v>0</v>
      </c>
      <c r="P2" s="22">
        <v>0</v>
      </c>
      <c r="Q2" s="26">
        <v>73255</v>
      </c>
      <c r="R2" s="26">
        <v>3200</v>
      </c>
      <c r="T2" s="22" t="s">
        <v>154</v>
      </c>
      <c r="U2" s="26">
        <v>48.29</v>
      </c>
      <c r="V2" s="26">
        <v>1</v>
      </c>
      <c r="W2" s="26">
        <v>1.2</v>
      </c>
      <c r="X2" s="26">
        <v>6.4000000000000001E-2</v>
      </c>
      <c r="Y2" s="26">
        <f>W2</f>
        <v>1.2</v>
      </c>
      <c r="Z2" s="26">
        <f>X2</f>
        <v>6.4000000000000001E-2</v>
      </c>
      <c r="AA2" s="26">
        <v>0.4</v>
      </c>
      <c r="AB2" s="27">
        <v>7.7017386553632702E-2</v>
      </c>
      <c r="AC2">
        <f>ROUND(AB2*AA2*U2*102.79,0)</f>
        <v>153</v>
      </c>
      <c r="AD2">
        <f>ROUND(Y2*AC2*0.002205,0)</f>
        <v>0</v>
      </c>
      <c r="AE2">
        <f>ROUND(Z2*AC2*0.002205,1)</f>
        <v>0</v>
      </c>
      <c r="AF2">
        <f>'TP Factors'!$D$6</f>
        <v>1.0585839223673177</v>
      </c>
      <c r="AG2">
        <f>ROUND(AE2*AF2,1)</f>
        <v>0</v>
      </c>
    </row>
    <row r="3" spans="1:33">
      <c r="A3" s="22" t="s">
        <v>107</v>
      </c>
      <c r="B3" s="22">
        <v>0</v>
      </c>
      <c r="D3" s="23">
        <v>0</v>
      </c>
      <c r="E3" s="22" t="s">
        <v>109</v>
      </c>
      <c r="F3" s="22">
        <v>0</v>
      </c>
      <c r="G3" s="24">
        <v>102.5</v>
      </c>
      <c r="H3" s="22" t="s">
        <v>110</v>
      </c>
      <c r="I3" s="22" t="s">
        <v>111</v>
      </c>
      <c r="J3" s="22">
        <v>0</v>
      </c>
      <c r="K3" s="25">
        <v>13040.9745183</v>
      </c>
      <c r="L3" s="25">
        <v>713044.18397999997</v>
      </c>
      <c r="M3" s="23">
        <v>0</v>
      </c>
      <c r="N3" s="23">
        <v>0</v>
      </c>
      <c r="O3" s="22">
        <v>0</v>
      </c>
      <c r="P3" s="22">
        <v>0</v>
      </c>
      <c r="Q3" s="26">
        <v>73293</v>
      </c>
      <c r="R3" s="26">
        <v>1300</v>
      </c>
      <c r="T3" s="22" t="s">
        <v>161</v>
      </c>
      <c r="U3" s="26">
        <v>48.29</v>
      </c>
      <c r="V3" s="26">
        <v>1</v>
      </c>
      <c r="W3" s="26">
        <v>2.1</v>
      </c>
      <c r="X3" s="26">
        <v>0.51600000000000001</v>
      </c>
      <c r="Y3" s="26">
        <f t="shared" ref="Y3:Y9" si="0">W3</f>
        <v>2.1</v>
      </c>
      <c r="Z3" s="26">
        <f t="shared" ref="Z3:Z9" si="1">X3</f>
        <v>0.51600000000000001</v>
      </c>
      <c r="AA3" s="26">
        <v>0.66200000000000003</v>
      </c>
      <c r="AB3" s="27">
        <v>18.720554787000001</v>
      </c>
      <c r="AC3">
        <f t="shared" ref="AC3:AC10" si="2">ROUND(AB3*AA3*U3*102.79,0)</f>
        <v>61516</v>
      </c>
      <c r="AD3">
        <f t="shared" ref="AD3:AD10" si="3">ROUND(Y3*AC3*0.002205,0)</f>
        <v>285</v>
      </c>
      <c r="AE3">
        <f t="shared" ref="AE3:AE10" si="4">ROUND(Z3*AC3*0.002205,1)</f>
        <v>70</v>
      </c>
      <c r="AF3">
        <f>'TP Factors'!$D$6</f>
        <v>1.0585839223673177</v>
      </c>
      <c r="AG3">
        <f t="shared" ref="AG3:AG10" si="5">ROUND(AE3*AF3,1)</f>
        <v>74.099999999999994</v>
      </c>
    </row>
    <row r="4" spans="1:33">
      <c r="A4" s="22" t="s">
        <v>107</v>
      </c>
      <c r="B4" s="22">
        <v>0</v>
      </c>
      <c r="D4" s="23">
        <v>0</v>
      </c>
      <c r="E4" s="22" t="s">
        <v>109</v>
      </c>
      <c r="F4" s="22">
        <v>0</v>
      </c>
      <c r="G4" s="24">
        <v>102.5</v>
      </c>
      <c r="H4" s="22" t="s">
        <v>110</v>
      </c>
      <c r="I4" s="22" t="s">
        <v>111</v>
      </c>
      <c r="J4" s="22">
        <v>0</v>
      </c>
      <c r="K4" s="25">
        <v>474.95176359800001</v>
      </c>
      <c r="L4" s="25">
        <v>10308.6028646</v>
      </c>
      <c r="M4" s="23">
        <v>0</v>
      </c>
      <c r="N4" s="23">
        <v>0</v>
      </c>
      <c r="O4" s="22">
        <v>0</v>
      </c>
      <c r="P4" s="22">
        <v>0</v>
      </c>
      <c r="Q4" s="26">
        <v>73299</v>
      </c>
      <c r="R4" s="26">
        <v>1300</v>
      </c>
      <c r="T4" s="22" t="s">
        <v>201</v>
      </c>
      <c r="U4" s="26">
        <v>48.29</v>
      </c>
      <c r="V4" s="26">
        <v>1</v>
      </c>
      <c r="W4" s="26">
        <v>2.1</v>
      </c>
      <c r="X4" s="26">
        <v>0.51600000000000001</v>
      </c>
      <c r="Y4" s="26">
        <f t="shared" si="0"/>
        <v>2.1</v>
      </c>
      <c r="Z4" s="26">
        <f t="shared" si="1"/>
        <v>0.51600000000000001</v>
      </c>
      <c r="AA4" s="26">
        <v>0.73299999999999998</v>
      </c>
      <c r="AB4" s="27">
        <v>0.84209337920089899</v>
      </c>
      <c r="AC4">
        <f t="shared" si="2"/>
        <v>3064</v>
      </c>
      <c r="AD4">
        <f t="shared" si="3"/>
        <v>14</v>
      </c>
      <c r="AE4">
        <f t="shared" si="4"/>
        <v>3.5</v>
      </c>
      <c r="AF4">
        <f>'TP Factors'!$D$6</f>
        <v>1.0585839223673177</v>
      </c>
      <c r="AG4">
        <f t="shared" si="5"/>
        <v>3.7</v>
      </c>
    </row>
    <row r="5" spans="1:33">
      <c r="A5" s="22" t="s">
        <v>107</v>
      </c>
      <c r="B5" s="22">
        <v>0</v>
      </c>
      <c r="D5" s="23">
        <v>0</v>
      </c>
      <c r="E5" s="22" t="s">
        <v>109</v>
      </c>
      <c r="F5" s="22">
        <v>0</v>
      </c>
      <c r="G5" s="24">
        <v>0</v>
      </c>
      <c r="H5" s="22" t="s">
        <v>110</v>
      </c>
      <c r="I5" s="22" t="s">
        <v>111</v>
      </c>
      <c r="J5" s="22">
        <v>0</v>
      </c>
      <c r="K5" s="25">
        <v>179.92217968099999</v>
      </c>
      <c r="L5" s="25">
        <v>1895.51625588</v>
      </c>
      <c r="M5" s="23">
        <v>0</v>
      </c>
      <c r="N5" s="23">
        <v>0</v>
      </c>
      <c r="O5" s="22">
        <v>0</v>
      </c>
      <c r="P5" s="22">
        <v>0</v>
      </c>
      <c r="Q5" s="26">
        <v>73598</v>
      </c>
      <c r="R5" s="26">
        <v>5300</v>
      </c>
      <c r="T5" s="22" t="s">
        <v>151</v>
      </c>
      <c r="U5" s="26">
        <v>48.29</v>
      </c>
      <c r="V5" s="26">
        <v>1</v>
      </c>
      <c r="W5" s="26">
        <v>0.6</v>
      </c>
      <c r="X5" s="26">
        <v>0.13500000000000001</v>
      </c>
      <c r="Y5" s="26">
        <f t="shared" si="0"/>
        <v>0.6</v>
      </c>
      <c r="Z5" s="26">
        <f t="shared" si="1"/>
        <v>0.13500000000000001</v>
      </c>
      <c r="AA5" s="26">
        <v>0.5</v>
      </c>
      <c r="AB5" s="27">
        <v>0.46802405788120999</v>
      </c>
      <c r="AC5">
        <f t="shared" si="2"/>
        <v>1162</v>
      </c>
      <c r="AD5">
        <f t="shared" si="3"/>
        <v>2</v>
      </c>
      <c r="AE5">
        <f t="shared" si="4"/>
        <v>0.3</v>
      </c>
      <c r="AF5">
        <f>'TP Factors'!$D$6</f>
        <v>1.0585839223673177</v>
      </c>
      <c r="AG5">
        <f t="shared" si="5"/>
        <v>0.3</v>
      </c>
    </row>
    <row r="6" spans="1:33">
      <c r="A6" s="22" t="s">
        <v>107</v>
      </c>
      <c r="B6" s="22">
        <v>0</v>
      </c>
      <c r="D6" s="23">
        <v>0</v>
      </c>
      <c r="E6" s="22" t="s">
        <v>109</v>
      </c>
      <c r="F6" s="22">
        <v>0</v>
      </c>
      <c r="G6" s="24">
        <v>0</v>
      </c>
      <c r="H6" s="22" t="s">
        <v>110</v>
      </c>
      <c r="I6" s="22" t="s">
        <v>111</v>
      </c>
      <c r="J6" s="22">
        <v>0</v>
      </c>
      <c r="K6" s="25">
        <v>131.399957704</v>
      </c>
      <c r="L6" s="25">
        <v>853.51269280600002</v>
      </c>
      <c r="M6" s="23">
        <v>0</v>
      </c>
      <c r="N6" s="23">
        <v>0</v>
      </c>
      <c r="O6" s="22">
        <v>0</v>
      </c>
      <c r="P6" s="22">
        <v>0</v>
      </c>
      <c r="Q6" s="26">
        <v>73599</v>
      </c>
      <c r="R6" s="26">
        <v>5300</v>
      </c>
      <c r="T6" s="22" t="s">
        <v>202</v>
      </c>
      <c r="U6" s="26">
        <v>48.29</v>
      </c>
      <c r="V6" s="26">
        <v>1</v>
      </c>
      <c r="W6" s="26">
        <v>0.6</v>
      </c>
      <c r="X6" s="26">
        <v>0.13500000000000001</v>
      </c>
      <c r="Y6" s="26">
        <f t="shared" si="0"/>
        <v>0.6</v>
      </c>
      <c r="Z6" s="26">
        <f t="shared" si="1"/>
        <v>0.13500000000000001</v>
      </c>
      <c r="AA6" s="26">
        <v>0.5</v>
      </c>
      <c r="AB6" s="27">
        <v>0.210741772903205</v>
      </c>
      <c r="AC6">
        <f t="shared" si="2"/>
        <v>523</v>
      </c>
      <c r="AD6">
        <f t="shared" si="3"/>
        <v>1</v>
      </c>
      <c r="AE6">
        <f t="shared" si="4"/>
        <v>0.2</v>
      </c>
      <c r="AF6">
        <f>'TP Factors'!$D$6</f>
        <v>1.0585839223673177</v>
      </c>
      <c r="AG6">
        <f t="shared" si="5"/>
        <v>0.2</v>
      </c>
    </row>
    <row r="7" spans="1:33">
      <c r="A7" s="22" t="s">
        <v>107</v>
      </c>
      <c r="B7" s="22">
        <v>0</v>
      </c>
      <c r="D7" s="23">
        <v>0</v>
      </c>
      <c r="E7" s="22" t="s">
        <v>109</v>
      </c>
      <c r="F7" s="22">
        <v>0</v>
      </c>
      <c r="G7" s="24">
        <v>3</v>
      </c>
      <c r="H7" s="22" t="s">
        <v>110</v>
      </c>
      <c r="I7" s="22" t="s">
        <v>111</v>
      </c>
      <c r="J7" s="22">
        <v>0</v>
      </c>
      <c r="K7" s="25">
        <v>821.90706498199995</v>
      </c>
      <c r="L7" s="25">
        <v>36610.1663758</v>
      </c>
      <c r="M7" s="23">
        <v>0</v>
      </c>
      <c r="N7" s="23">
        <v>0</v>
      </c>
      <c r="O7" s="22">
        <v>0</v>
      </c>
      <c r="P7" s="22">
        <v>0</v>
      </c>
      <c r="Q7" s="26">
        <v>73718</v>
      </c>
      <c r="R7" s="26">
        <v>4340</v>
      </c>
      <c r="T7" s="22" t="s">
        <v>143</v>
      </c>
      <c r="U7" s="26">
        <v>48.29</v>
      </c>
      <c r="V7" s="26">
        <v>1</v>
      </c>
      <c r="W7" s="26">
        <v>0.7</v>
      </c>
      <c r="X7" s="26">
        <v>0.09</v>
      </c>
      <c r="Y7" s="26">
        <f t="shared" si="0"/>
        <v>0.7</v>
      </c>
      <c r="Z7" s="26">
        <f t="shared" si="1"/>
        <v>0.09</v>
      </c>
      <c r="AA7" s="26">
        <v>0.41299999999999998</v>
      </c>
      <c r="AB7" s="27">
        <v>3.7292397934938299</v>
      </c>
      <c r="AC7">
        <f t="shared" si="2"/>
        <v>7645</v>
      </c>
      <c r="AD7">
        <f t="shared" si="3"/>
        <v>12</v>
      </c>
      <c r="AE7">
        <f t="shared" si="4"/>
        <v>1.5</v>
      </c>
      <c r="AF7">
        <f>'TP Factors'!$D$6</f>
        <v>1.0585839223673177</v>
      </c>
      <c r="AG7">
        <f t="shared" si="5"/>
        <v>1.6</v>
      </c>
    </row>
    <row r="8" spans="1:33">
      <c r="A8" s="22" t="s">
        <v>107</v>
      </c>
      <c r="B8" s="22">
        <v>0</v>
      </c>
      <c r="D8" s="23">
        <v>0</v>
      </c>
      <c r="E8" s="22" t="s">
        <v>109</v>
      </c>
      <c r="F8" s="22">
        <v>0</v>
      </c>
      <c r="G8" s="24">
        <v>105</v>
      </c>
      <c r="H8" s="22" t="s">
        <v>110</v>
      </c>
      <c r="I8" s="22" t="s">
        <v>111</v>
      </c>
      <c r="J8" s="22">
        <v>0</v>
      </c>
      <c r="K8" s="25">
        <v>1808.60561205</v>
      </c>
      <c r="L8" s="25">
        <v>37735.414564300001</v>
      </c>
      <c r="M8" s="23">
        <v>0</v>
      </c>
      <c r="N8" s="23">
        <v>0</v>
      </c>
      <c r="O8" s="22">
        <v>0</v>
      </c>
      <c r="P8" s="22">
        <v>0</v>
      </c>
      <c r="Q8" s="26">
        <v>73728</v>
      </c>
      <c r="R8" s="26">
        <v>1400</v>
      </c>
      <c r="T8" s="22" t="s">
        <v>159</v>
      </c>
      <c r="U8" s="26">
        <v>48.29</v>
      </c>
      <c r="V8" s="26">
        <v>1</v>
      </c>
      <c r="W8" s="26">
        <v>1.93</v>
      </c>
      <c r="X8" s="26">
        <v>0.497</v>
      </c>
      <c r="Y8" s="26">
        <f t="shared" si="0"/>
        <v>1.93</v>
      </c>
      <c r="Z8" s="26">
        <f t="shared" si="1"/>
        <v>0.497</v>
      </c>
      <c r="AA8" s="26">
        <v>0.88700000000000001</v>
      </c>
      <c r="AB8" s="27">
        <v>2.1420943738428701E-2</v>
      </c>
      <c r="AC8">
        <f t="shared" si="2"/>
        <v>94</v>
      </c>
      <c r="AD8">
        <f t="shared" si="3"/>
        <v>0</v>
      </c>
      <c r="AE8">
        <f t="shared" si="4"/>
        <v>0.1</v>
      </c>
      <c r="AF8">
        <f>'TP Factors'!$D$6</f>
        <v>1.0585839223673177</v>
      </c>
      <c r="AG8">
        <f t="shared" si="5"/>
        <v>0.1</v>
      </c>
    </row>
    <row r="9" spans="1:33">
      <c r="A9" s="22" t="s">
        <v>107</v>
      </c>
      <c r="B9" s="22">
        <v>0</v>
      </c>
      <c r="D9" s="23">
        <v>0</v>
      </c>
      <c r="E9" s="22" t="s">
        <v>109</v>
      </c>
      <c r="F9" s="22">
        <v>0</v>
      </c>
      <c r="G9" s="24">
        <v>3</v>
      </c>
      <c r="H9" s="22" t="s">
        <v>110</v>
      </c>
      <c r="I9" s="22" t="s">
        <v>111</v>
      </c>
      <c r="J9" s="22">
        <v>0</v>
      </c>
      <c r="K9" s="25">
        <v>156.48956190600001</v>
      </c>
      <c r="L9" s="25">
        <v>567.90347136699995</v>
      </c>
      <c r="M9" s="23">
        <v>0</v>
      </c>
      <c r="N9" s="23">
        <v>0</v>
      </c>
      <c r="O9" s="22">
        <v>0</v>
      </c>
      <c r="P9" s="22">
        <v>0</v>
      </c>
      <c r="Q9" s="26">
        <v>74073</v>
      </c>
      <c r="R9" s="26">
        <v>4340</v>
      </c>
      <c r="T9" s="22" t="s">
        <v>143</v>
      </c>
      <c r="U9" s="26">
        <v>48.29</v>
      </c>
      <c r="V9" s="26">
        <v>1</v>
      </c>
      <c r="W9" s="26">
        <v>0.7</v>
      </c>
      <c r="X9" s="26">
        <v>0.09</v>
      </c>
      <c r="Y9" s="26">
        <f t="shared" si="0"/>
        <v>0.7</v>
      </c>
      <c r="Z9" s="26">
        <f t="shared" si="1"/>
        <v>0.09</v>
      </c>
      <c r="AA9" s="26">
        <v>0.41299999999999998</v>
      </c>
      <c r="AB9" s="27">
        <v>3.40241045673184E-2</v>
      </c>
      <c r="AC9">
        <f t="shared" si="2"/>
        <v>70</v>
      </c>
      <c r="AD9">
        <f t="shared" si="3"/>
        <v>0</v>
      </c>
      <c r="AE9">
        <f t="shared" si="4"/>
        <v>0</v>
      </c>
      <c r="AF9">
        <f>'TP Factors'!$D$6</f>
        <v>1.0585839223673177</v>
      </c>
      <c r="AG9">
        <f t="shared" si="5"/>
        <v>0</v>
      </c>
    </row>
    <row r="10" spans="1:33">
      <c r="A10" s="22" t="s">
        <v>107</v>
      </c>
      <c r="B10" s="22">
        <v>0</v>
      </c>
      <c r="D10" s="23">
        <v>0</v>
      </c>
      <c r="E10" s="22" t="s">
        <v>109</v>
      </c>
      <c r="F10" s="22">
        <v>0</v>
      </c>
      <c r="G10" s="24">
        <v>102.5</v>
      </c>
      <c r="H10" s="22" t="s">
        <v>110</v>
      </c>
      <c r="I10" s="22" t="s">
        <v>111</v>
      </c>
      <c r="J10" s="22">
        <v>0</v>
      </c>
      <c r="K10" s="25">
        <v>148.04833514800001</v>
      </c>
      <c r="L10" s="25">
        <v>814.42842150399997</v>
      </c>
      <c r="M10" s="23">
        <v>0</v>
      </c>
      <c r="N10" s="23">
        <v>0</v>
      </c>
      <c r="O10" s="22">
        <v>0</v>
      </c>
      <c r="P10" s="22">
        <v>0</v>
      </c>
      <c r="Q10" s="26">
        <v>73823</v>
      </c>
      <c r="R10" s="26">
        <v>1300</v>
      </c>
      <c r="T10" s="22" t="s">
        <v>161</v>
      </c>
      <c r="U10" s="26">
        <v>48.29</v>
      </c>
      <c r="V10" s="26">
        <v>0</v>
      </c>
      <c r="W10" s="26">
        <v>2.1</v>
      </c>
      <c r="X10" s="26">
        <v>0.51600000000000001</v>
      </c>
      <c r="Y10" s="26">
        <f>W10*0.7</f>
        <v>1.47</v>
      </c>
      <c r="Z10" s="26">
        <f>X10*0.5</f>
        <v>0.25800000000000001</v>
      </c>
      <c r="AA10" s="26">
        <v>0.66200000000000003</v>
      </c>
      <c r="AB10" s="27">
        <v>4.3949283485726701E-2</v>
      </c>
      <c r="AC10">
        <f t="shared" si="2"/>
        <v>144</v>
      </c>
      <c r="AD10">
        <f t="shared" si="3"/>
        <v>0</v>
      </c>
      <c r="AE10">
        <f t="shared" si="4"/>
        <v>0.1</v>
      </c>
      <c r="AF10">
        <f>'TP Factors'!$D$6</f>
        <v>1.0585839223673177</v>
      </c>
      <c r="AG10">
        <f t="shared" si="5"/>
        <v>0.1</v>
      </c>
    </row>
    <row r="11" spans="1:33">
      <c r="AB11" s="27">
        <f>SUM(AB2:AB10)</f>
        <v>24.147065508824248</v>
      </c>
      <c r="AD11">
        <f>SUM(AD2:AD10)</f>
        <v>314</v>
      </c>
      <c r="AG11">
        <f>SUM(AG2:AG10)</f>
        <v>80.09999999999998</v>
      </c>
    </row>
  </sheetData>
  <sortState ref="A2:Z10">
    <sortCondition descending="1" ref="V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G223"/>
  <sheetViews>
    <sheetView topLeftCell="N1" workbookViewId="0">
      <pane ySplit="1" topLeftCell="A191" activePane="bottomLeft" state="frozen"/>
      <selection activeCell="M1" sqref="M1"/>
      <selection pane="bottomLeft" activeCell="AB2" sqref="AB2:AB223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4257812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6.7109375" style="25" bestFit="1" customWidth="1"/>
    <col min="12" max="12" width="18.85546875" style="25" bestFit="1" customWidth="1"/>
    <col min="13" max="14" width="7" style="23" bestFit="1" customWidth="1"/>
    <col min="15" max="15" width="4.28515625" style="22" bestFit="1" customWidth="1"/>
    <col min="16" max="16" width="5.140625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22" style="27" bestFit="1" customWidth="1"/>
    <col min="29" max="29" width="13.85546875" customWidth="1"/>
    <col min="33" max="33" width="14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26" t="s">
        <v>162</v>
      </c>
      <c r="Z1" s="26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0</v>
      </c>
      <c r="D2" s="23">
        <v>0</v>
      </c>
      <c r="E2" s="22" t="s">
        <v>109</v>
      </c>
      <c r="F2" s="22">
        <v>0</v>
      </c>
      <c r="G2" s="24">
        <v>3</v>
      </c>
      <c r="H2" s="22" t="s">
        <v>110</v>
      </c>
      <c r="I2" s="22" t="s">
        <v>111</v>
      </c>
      <c r="J2" s="22">
        <v>0</v>
      </c>
      <c r="K2" s="25">
        <v>598.08242391600004</v>
      </c>
      <c r="L2" s="25">
        <v>18549.6067688</v>
      </c>
      <c r="M2" s="23">
        <v>0</v>
      </c>
      <c r="N2" s="23">
        <v>0</v>
      </c>
      <c r="O2" s="22">
        <v>0</v>
      </c>
      <c r="P2" s="22">
        <v>0</v>
      </c>
      <c r="Q2" s="26">
        <v>73202</v>
      </c>
      <c r="R2" s="26">
        <v>4340</v>
      </c>
      <c r="T2" s="22" t="s">
        <v>143</v>
      </c>
      <c r="U2" s="26">
        <v>48.29</v>
      </c>
      <c r="V2" s="26">
        <v>1</v>
      </c>
      <c r="W2" s="26">
        <v>0.7</v>
      </c>
      <c r="X2" s="26">
        <v>0.09</v>
      </c>
      <c r="Y2" s="26">
        <f>W2</f>
        <v>0.7</v>
      </c>
      <c r="Z2" s="26">
        <f>X2</f>
        <v>0.09</v>
      </c>
      <c r="AA2" s="26">
        <v>0.41299999999999998</v>
      </c>
      <c r="AB2" s="27">
        <v>4.58009971240112</v>
      </c>
      <c r="AC2">
        <f>ROUND(AB2*AA2*U2*102.79,0)</f>
        <v>9389</v>
      </c>
      <c r="AD2">
        <f>ROUND(Y2*AC2*0.002205,0)</f>
        <v>14</v>
      </c>
      <c r="AE2">
        <f>ROUND(Z2*AC2*0.002205,1)</f>
        <v>1.9</v>
      </c>
      <c r="AF2">
        <f>'TP Factors'!$D$6</f>
        <v>1.0585839223673177</v>
      </c>
      <c r="AG2">
        <f>ROUND(AE2*AF2,1)</f>
        <v>2</v>
      </c>
    </row>
    <row r="3" spans="1:33">
      <c r="A3" s="22" t="s">
        <v>107</v>
      </c>
      <c r="B3" s="22">
        <v>0</v>
      </c>
      <c r="D3" s="23">
        <v>0</v>
      </c>
      <c r="E3" s="22" t="s">
        <v>109</v>
      </c>
      <c r="F3" s="22">
        <v>0</v>
      </c>
      <c r="G3" s="24">
        <v>3</v>
      </c>
      <c r="H3" s="22" t="s">
        <v>110</v>
      </c>
      <c r="I3" s="22" t="s">
        <v>111</v>
      </c>
      <c r="J3" s="22">
        <v>0</v>
      </c>
      <c r="K3" s="25">
        <v>584.83608113100001</v>
      </c>
      <c r="L3" s="25">
        <v>3846.7740491499999</v>
      </c>
      <c r="M3" s="23">
        <v>0</v>
      </c>
      <c r="N3" s="23">
        <v>0</v>
      </c>
      <c r="O3" s="22">
        <v>0</v>
      </c>
      <c r="P3" s="22">
        <v>0</v>
      </c>
      <c r="Q3" s="26">
        <v>73203</v>
      </c>
      <c r="R3" s="26">
        <v>4340</v>
      </c>
      <c r="T3" s="22" t="s">
        <v>144</v>
      </c>
      <c r="U3" s="26">
        <v>48.29</v>
      </c>
      <c r="V3" s="26">
        <v>1</v>
      </c>
      <c r="W3" s="26">
        <v>0.7</v>
      </c>
      <c r="X3" s="26">
        <v>0.09</v>
      </c>
      <c r="Y3" s="26">
        <f t="shared" ref="Y3:Y66" si="0">W3</f>
        <v>0.7</v>
      </c>
      <c r="Z3" s="26">
        <f t="shared" ref="Z3:Z66" si="1">X3</f>
        <v>0.09</v>
      </c>
      <c r="AA3" s="26">
        <v>0.41299999999999998</v>
      </c>
      <c r="AB3" s="27">
        <v>0.94981029424975905</v>
      </c>
      <c r="AC3">
        <f t="shared" ref="AC3:AC66" si="2">ROUND(AB3*AA3*U3*102.79,0)</f>
        <v>1947</v>
      </c>
      <c r="AD3">
        <f t="shared" ref="AD3:AD66" si="3">ROUND(Y3*AC3*0.002205,0)</f>
        <v>3</v>
      </c>
      <c r="AE3">
        <f t="shared" ref="AE3:AE66" si="4">ROUND(Z3*AC3*0.002205,1)</f>
        <v>0.4</v>
      </c>
      <c r="AF3">
        <f>'TP Factors'!$D$6</f>
        <v>1.0585839223673177</v>
      </c>
      <c r="AG3">
        <f t="shared" ref="AG3:AG66" si="5">ROUND(AE3*AF3,1)</f>
        <v>0.4</v>
      </c>
    </row>
    <row r="4" spans="1:33">
      <c r="A4" s="22" t="s">
        <v>107</v>
      </c>
      <c r="B4" s="22">
        <v>0</v>
      </c>
      <c r="D4" s="23">
        <v>0</v>
      </c>
      <c r="E4" s="22" t="s">
        <v>109</v>
      </c>
      <c r="F4" s="22">
        <v>0</v>
      </c>
      <c r="G4" s="24">
        <v>0</v>
      </c>
      <c r="H4" s="22" t="s">
        <v>110</v>
      </c>
      <c r="I4" s="22" t="s">
        <v>111</v>
      </c>
      <c r="J4" s="22">
        <v>0</v>
      </c>
      <c r="K4" s="25">
        <v>355.88090763100001</v>
      </c>
      <c r="L4" s="25">
        <v>6706.2340662699999</v>
      </c>
      <c r="M4" s="23">
        <v>0</v>
      </c>
      <c r="N4" s="23">
        <v>0</v>
      </c>
      <c r="O4" s="22">
        <v>0</v>
      </c>
      <c r="P4" s="22">
        <v>0</v>
      </c>
      <c r="Q4" s="26">
        <v>73204</v>
      </c>
      <c r="R4" s="26">
        <v>6300</v>
      </c>
      <c r="T4" s="22" t="s">
        <v>145</v>
      </c>
      <c r="U4" s="26">
        <v>48.29</v>
      </c>
      <c r="V4" s="26">
        <v>1</v>
      </c>
      <c r="W4" s="26">
        <v>0</v>
      </c>
      <c r="X4" s="26">
        <v>0</v>
      </c>
      <c r="Y4" s="26">
        <f t="shared" si="0"/>
        <v>0</v>
      </c>
      <c r="Z4" s="26">
        <f t="shared" si="1"/>
        <v>0</v>
      </c>
      <c r="AA4" s="26">
        <v>0.30299999999999999</v>
      </c>
      <c r="AB4" s="27">
        <v>1.6558415193271301</v>
      </c>
      <c r="AC4">
        <f t="shared" si="2"/>
        <v>2490</v>
      </c>
      <c r="AD4">
        <f t="shared" si="3"/>
        <v>0</v>
      </c>
      <c r="AE4">
        <f t="shared" si="4"/>
        <v>0</v>
      </c>
      <c r="AF4">
        <f>'TP Factors'!$D$6</f>
        <v>1.0585839223673177</v>
      </c>
      <c r="AG4">
        <f t="shared" si="5"/>
        <v>0</v>
      </c>
    </row>
    <row r="5" spans="1:33">
      <c r="A5" s="22" t="s">
        <v>107</v>
      </c>
      <c r="B5" s="22">
        <v>0</v>
      </c>
      <c r="D5" s="23">
        <v>0</v>
      </c>
      <c r="E5" s="22" t="s">
        <v>109</v>
      </c>
      <c r="F5" s="22">
        <v>0</v>
      </c>
      <c r="G5" s="24">
        <v>0</v>
      </c>
      <c r="H5" s="22" t="s">
        <v>110</v>
      </c>
      <c r="I5" s="22" t="s">
        <v>111</v>
      </c>
      <c r="J5" s="22">
        <v>0</v>
      </c>
      <c r="K5" s="25">
        <v>1883.72888416</v>
      </c>
      <c r="L5" s="25">
        <v>40380.361879700002</v>
      </c>
      <c r="M5" s="23">
        <v>0</v>
      </c>
      <c r="N5" s="23">
        <v>0</v>
      </c>
      <c r="O5" s="22">
        <v>0</v>
      </c>
      <c r="P5" s="22">
        <v>0</v>
      </c>
      <c r="Q5" s="26">
        <v>73205</v>
      </c>
      <c r="R5" s="26">
        <v>6300</v>
      </c>
      <c r="T5" s="22" t="s">
        <v>145</v>
      </c>
      <c r="U5" s="26">
        <v>48.29</v>
      </c>
      <c r="V5" s="26">
        <v>1</v>
      </c>
      <c r="W5" s="26">
        <v>0</v>
      </c>
      <c r="X5" s="26">
        <v>0</v>
      </c>
      <c r="Y5" s="26">
        <f t="shared" si="0"/>
        <v>0</v>
      </c>
      <c r="Z5" s="26">
        <f t="shared" si="1"/>
        <v>0</v>
      </c>
      <c r="AA5" s="26">
        <v>0.30299999999999999</v>
      </c>
      <c r="AB5" s="27">
        <v>9.9703470853262299</v>
      </c>
      <c r="AC5">
        <f t="shared" si="2"/>
        <v>14996</v>
      </c>
      <c r="AD5">
        <f t="shared" si="3"/>
        <v>0</v>
      </c>
      <c r="AE5">
        <f t="shared" si="4"/>
        <v>0</v>
      </c>
      <c r="AF5">
        <f>'TP Factors'!$D$6</f>
        <v>1.0585839223673177</v>
      </c>
      <c r="AG5">
        <f t="shared" si="5"/>
        <v>0</v>
      </c>
    </row>
    <row r="6" spans="1:33">
      <c r="A6" s="22" t="s">
        <v>107</v>
      </c>
      <c r="B6" s="22">
        <v>0</v>
      </c>
      <c r="D6" s="23">
        <v>0</v>
      </c>
      <c r="E6" s="22" t="s">
        <v>109</v>
      </c>
      <c r="F6" s="22">
        <v>0</v>
      </c>
      <c r="G6" s="24">
        <v>0</v>
      </c>
      <c r="H6" s="22" t="s">
        <v>110</v>
      </c>
      <c r="I6" s="22" t="s">
        <v>111</v>
      </c>
      <c r="J6" s="22">
        <v>0</v>
      </c>
      <c r="K6" s="25">
        <v>171.11655242699999</v>
      </c>
      <c r="L6" s="25">
        <v>1203.6275449699999</v>
      </c>
      <c r="M6" s="23">
        <v>0</v>
      </c>
      <c r="N6" s="23">
        <v>0</v>
      </c>
      <c r="O6" s="22">
        <v>0</v>
      </c>
      <c r="P6" s="22">
        <v>0</v>
      </c>
      <c r="Q6" s="26">
        <v>73206</v>
      </c>
      <c r="R6" s="26">
        <v>6300</v>
      </c>
      <c r="T6" s="22" t="s">
        <v>145</v>
      </c>
      <c r="U6" s="26">
        <v>48.29</v>
      </c>
      <c r="V6" s="26">
        <v>1</v>
      </c>
      <c r="W6" s="26">
        <v>0</v>
      </c>
      <c r="X6" s="26">
        <v>0</v>
      </c>
      <c r="Y6" s="26">
        <f t="shared" si="0"/>
        <v>0</v>
      </c>
      <c r="Z6" s="26">
        <f t="shared" si="1"/>
        <v>0</v>
      </c>
      <c r="AA6" s="26">
        <v>0.30299999999999999</v>
      </c>
      <c r="AB6" s="27">
        <v>0.297188593839944</v>
      </c>
      <c r="AC6">
        <f t="shared" si="2"/>
        <v>447</v>
      </c>
      <c r="AD6">
        <f t="shared" si="3"/>
        <v>0</v>
      </c>
      <c r="AE6">
        <f t="shared" si="4"/>
        <v>0</v>
      </c>
      <c r="AF6">
        <f>'TP Factors'!$D$6</f>
        <v>1.0585839223673177</v>
      </c>
      <c r="AG6">
        <f t="shared" si="5"/>
        <v>0</v>
      </c>
    </row>
    <row r="7" spans="1:33">
      <c r="A7" s="22" t="s">
        <v>107</v>
      </c>
      <c r="B7" s="22">
        <v>0</v>
      </c>
      <c r="D7" s="23">
        <v>0</v>
      </c>
      <c r="E7" s="22" t="s">
        <v>109</v>
      </c>
      <c r="F7" s="22">
        <v>0</v>
      </c>
      <c r="G7" s="24">
        <v>0</v>
      </c>
      <c r="H7" s="22" t="s">
        <v>110</v>
      </c>
      <c r="I7" s="22" t="s">
        <v>111</v>
      </c>
      <c r="J7" s="22">
        <v>0</v>
      </c>
      <c r="K7" s="25">
        <v>387.527326093</v>
      </c>
      <c r="L7" s="25">
        <v>2597.9321431799999</v>
      </c>
      <c r="M7" s="23">
        <v>0</v>
      </c>
      <c r="N7" s="23">
        <v>0</v>
      </c>
      <c r="O7" s="22">
        <v>0</v>
      </c>
      <c r="P7" s="22">
        <v>0</v>
      </c>
      <c r="Q7" s="26">
        <v>73207</v>
      </c>
      <c r="R7" s="26">
        <v>6300</v>
      </c>
      <c r="T7" s="22" t="s">
        <v>146</v>
      </c>
      <c r="U7" s="26">
        <v>48.29</v>
      </c>
      <c r="V7" s="26">
        <v>1</v>
      </c>
      <c r="W7" s="26">
        <v>0</v>
      </c>
      <c r="X7" s="26">
        <v>0</v>
      </c>
      <c r="Y7" s="26">
        <f t="shared" si="0"/>
        <v>0</v>
      </c>
      <c r="Z7" s="26">
        <f t="shared" si="1"/>
        <v>0</v>
      </c>
      <c r="AA7" s="26">
        <v>0.191</v>
      </c>
      <c r="AB7" s="27">
        <v>0.64145789577488899</v>
      </c>
      <c r="AC7">
        <f t="shared" si="2"/>
        <v>608</v>
      </c>
      <c r="AD7">
        <f t="shared" si="3"/>
        <v>0</v>
      </c>
      <c r="AE7">
        <f t="shared" si="4"/>
        <v>0</v>
      </c>
      <c r="AF7">
        <f>'TP Factors'!$D$6</f>
        <v>1.0585839223673177</v>
      </c>
      <c r="AG7">
        <f t="shared" si="5"/>
        <v>0</v>
      </c>
    </row>
    <row r="8" spans="1:33">
      <c r="A8" s="22" t="s">
        <v>107</v>
      </c>
      <c r="B8" s="22">
        <v>0</v>
      </c>
      <c r="D8" s="23">
        <v>0</v>
      </c>
      <c r="E8" s="22" t="s">
        <v>109</v>
      </c>
      <c r="F8" s="22">
        <v>0</v>
      </c>
      <c r="G8" s="24">
        <v>0</v>
      </c>
      <c r="H8" s="22" t="s">
        <v>110</v>
      </c>
      <c r="I8" s="22" t="s">
        <v>111</v>
      </c>
      <c r="J8" s="22">
        <v>0</v>
      </c>
      <c r="K8" s="25">
        <v>767.34589857200001</v>
      </c>
      <c r="L8" s="25">
        <v>6858.4494486900003</v>
      </c>
      <c r="M8" s="23">
        <v>0</v>
      </c>
      <c r="N8" s="23">
        <v>0</v>
      </c>
      <c r="O8" s="22">
        <v>0</v>
      </c>
      <c r="P8" s="22">
        <v>0</v>
      </c>
      <c r="Q8" s="26">
        <v>73208</v>
      </c>
      <c r="R8" s="26">
        <v>6300</v>
      </c>
      <c r="T8" s="22" t="s">
        <v>145</v>
      </c>
      <c r="U8" s="26">
        <v>48.29</v>
      </c>
      <c r="V8" s="26">
        <v>1</v>
      </c>
      <c r="W8" s="26">
        <v>0</v>
      </c>
      <c r="X8" s="26">
        <v>0</v>
      </c>
      <c r="Y8" s="26">
        <f t="shared" si="0"/>
        <v>0</v>
      </c>
      <c r="Z8" s="26">
        <f t="shared" si="1"/>
        <v>0</v>
      </c>
      <c r="AA8" s="26">
        <v>0.30299999999999999</v>
      </c>
      <c r="AB8" s="27">
        <v>1.6934259608623701</v>
      </c>
      <c r="AC8">
        <f t="shared" si="2"/>
        <v>2547</v>
      </c>
      <c r="AD8">
        <f t="shared" si="3"/>
        <v>0</v>
      </c>
      <c r="AE8">
        <f t="shared" si="4"/>
        <v>0</v>
      </c>
      <c r="AF8">
        <f>'TP Factors'!$D$6</f>
        <v>1.0585839223673177</v>
      </c>
      <c r="AG8">
        <f t="shared" si="5"/>
        <v>0</v>
      </c>
    </row>
    <row r="9" spans="1:33">
      <c r="A9" s="22" t="s">
        <v>107</v>
      </c>
      <c r="B9" s="22">
        <v>0</v>
      </c>
      <c r="D9" s="23">
        <v>0</v>
      </c>
      <c r="E9" s="22" t="s">
        <v>109</v>
      </c>
      <c r="F9" s="22">
        <v>0</v>
      </c>
      <c r="G9" s="24">
        <v>0</v>
      </c>
      <c r="H9" s="22" t="s">
        <v>110</v>
      </c>
      <c r="I9" s="22" t="s">
        <v>111</v>
      </c>
      <c r="J9" s="22">
        <v>0</v>
      </c>
      <c r="K9" s="25">
        <v>3354.6003379600002</v>
      </c>
      <c r="L9" s="25">
        <v>128499.00509200001</v>
      </c>
      <c r="M9" s="23">
        <v>0</v>
      </c>
      <c r="N9" s="23">
        <v>0</v>
      </c>
      <c r="O9" s="22">
        <v>0</v>
      </c>
      <c r="P9" s="22">
        <v>0</v>
      </c>
      <c r="Q9" s="26">
        <v>73209</v>
      </c>
      <c r="R9" s="26">
        <v>6300</v>
      </c>
      <c r="T9" s="22" t="s">
        <v>147</v>
      </c>
      <c r="U9" s="26">
        <v>48.29</v>
      </c>
      <c r="V9" s="26">
        <v>1</v>
      </c>
      <c r="W9" s="26">
        <v>0</v>
      </c>
      <c r="X9" s="26">
        <v>0</v>
      </c>
      <c r="Y9" s="26">
        <f t="shared" si="0"/>
        <v>0</v>
      </c>
      <c r="Z9" s="26">
        <f t="shared" si="1"/>
        <v>0</v>
      </c>
      <c r="AA9" s="26">
        <v>0.30299999999999999</v>
      </c>
      <c r="AB9" s="27">
        <v>31.727795770699998</v>
      </c>
      <c r="AC9">
        <f t="shared" si="2"/>
        <v>47719</v>
      </c>
      <c r="AD9">
        <f t="shared" si="3"/>
        <v>0</v>
      </c>
      <c r="AE9">
        <f t="shared" si="4"/>
        <v>0</v>
      </c>
      <c r="AF9">
        <f>'TP Factors'!$D$6</f>
        <v>1.0585839223673177</v>
      </c>
      <c r="AG9">
        <f t="shared" si="5"/>
        <v>0</v>
      </c>
    </row>
    <row r="10" spans="1:33">
      <c r="A10" s="22" t="s">
        <v>107</v>
      </c>
      <c r="B10" s="22">
        <v>0</v>
      </c>
      <c r="D10" s="23">
        <v>0</v>
      </c>
      <c r="E10" s="22" t="s">
        <v>109</v>
      </c>
      <c r="F10" s="22">
        <v>0</v>
      </c>
      <c r="G10" s="24">
        <v>0</v>
      </c>
      <c r="H10" s="22" t="s">
        <v>110</v>
      </c>
      <c r="I10" s="22" t="s">
        <v>111</v>
      </c>
      <c r="J10" s="22">
        <v>0</v>
      </c>
      <c r="K10" s="25">
        <v>1047.7614082600001</v>
      </c>
      <c r="L10" s="25">
        <v>27568.513072500002</v>
      </c>
      <c r="M10" s="23">
        <v>0</v>
      </c>
      <c r="N10" s="23">
        <v>0</v>
      </c>
      <c r="O10" s="22">
        <v>0</v>
      </c>
      <c r="P10" s="22">
        <v>0</v>
      </c>
      <c r="Q10" s="26">
        <v>73210</v>
      </c>
      <c r="R10" s="26">
        <v>6300</v>
      </c>
      <c r="T10" s="22" t="s">
        <v>145</v>
      </c>
      <c r="U10" s="26">
        <v>48.29</v>
      </c>
      <c r="V10" s="26">
        <v>1</v>
      </c>
      <c r="W10" s="26">
        <v>0</v>
      </c>
      <c r="X10" s="26">
        <v>0</v>
      </c>
      <c r="Y10" s="26">
        <f t="shared" si="0"/>
        <v>0</v>
      </c>
      <c r="Z10" s="26">
        <f t="shared" si="1"/>
        <v>0</v>
      </c>
      <c r="AA10" s="26">
        <v>0.30299999999999999</v>
      </c>
      <c r="AB10" s="27">
        <v>6.8069664888277899</v>
      </c>
      <c r="AC10">
        <f t="shared" si="2"/>
        <v>10238</v>
      </c>
      <c r="AD10">
        <f t="shared" si="3"/>
        <v>0</v>
      </c>
      <c r="AE10">
        <f t="shared" si="4"/>
        <v>0</v>
      </c>
      <c r="AF10">
        <f>'TP Factors'!$D$6</f>
        <v>1.0585839223673177</v>
      </c>
      <c r="AG10">
        <f t="shared" si="5"/>
        <v>0</v>
      </c>
    </row>
    <row r="11" spans="1:33">
      <c r="A11" s="22" t="s">
        <v>107</v>
      </c>
      <c r="B11" s="22">
        <v>0</v>
      </c>
      <c r="D11" s="23">
        <v>0</v>
      </c>
      <c r="E11" s="22" t="s">
        <v>109</v>
      </c>
      <c r="F11" s="22">
        <v>0</v>
      </c>
      <c r="G11" s="24">
        <v>0</v>
      </c>
      <c r="H11" s="22" t="s">
        <v>110</v>
      </c>
      <c r="I11" s="22" t="s">
        <v>111</v>
      </c>
      <c r="J11" s="22">
        <v>0</v>
      </c>
      <c r="K11" s="25">
        <v>45.722664570299997</v>
      </c>
      <c r="L11" s="25">
        <v>25.470509763999999</v>
      </c>
      <c r="M11" s="23">
        <v>0</v>
      </c>
      <c r="N11" s="23">
        <v>0</v>
      </c>
      <c r="O11" s="22">
        <v>0</v>
      </c>
      <c r="P11" s="22">
        <v>0</v>
      </c>
      <c r="Q11" s="26">
        <v>73211</v>
      </c>
      <c r="R11" s="26">
        <v>6430</v>
      </c>
      <c r="T11" s="22" t="s">
        <v>148</v>
      </c>
      <c r="U11" s="26">
        <v>48.29</v>
      </c>
      <c r="V11" s="26">
        <v>1</v>
      </c>
      <c r="W11" s="26">
        <v>0</v>
      </c>
      <c r="X11" s="26">
        <v>0</v>
      </c>
      <c r="Y11" s="26">
        <f t="shared" si="0"/>
        <v>0</v>
      </c>
      <c r="Z11" s="26">
        <f t="shared" si="1"/>
        <v>0</v>
      </c>
      <c r="AA11" s="26">
        <v>0.30299999999999999</v>
      </c>
      <c r="AB11" s="27">
        <v>6.2889470230936698E-3</v>
      </c>
      <c r="AC11">
        <f t="shared" si="2"/>
        <v>9</v>
      </c>
      <c r="AD11">
        <f t="shared" si="3"/>
        <v>0</v>
      </c>
      <c r="AE11">
        <f t="shared" si="4"/>
        <v>0</v>
      </c>
      <c r="AF11">
        <f>'TP Factors'!$D$6</f>
        <v>1.0585839223673177</v>
      </c>
      <c r="AG11">
        <f t="shared" si="5"/>
        <v>0</v>
      </c>
    </row>
    <row r="12" spans="1:33">
      <c r="A12" s="22" t="s">
        <v>107</v>
      </c>
      <c r="B12" s="22">
        <v>0</v>
      </c>
      <c r="D12" s="23">
        <v>0</v>
      </c>
      <c r="E12" s="22" t="s">
        <v>109</v>
      </c>
      <c r="F12" s="22">
        <v>0</v>
      </c>
      <c r="G12" s="24">
        <v>0</v>
      </c>
      <c r="H12" s="22" t="s">
        <v>110</v>
      </c>
      <c r="I12" s="22" t="s">
        <v>111</v>
      </c>
      <c r="J12" s="22">
        <v>0</v>
      </c>
      <c r="K12" s="25">
        <v>434.84261186600003</v>
      </c>
      <c r="L12" s="25">
        <v>4569.6298907500004</v>
      </c>
      <c r="M12" s="23">
        <v>0</v>
      </c>
      <c r="N12" s="23">
        <v>0</v>
      </c>
      <c r="O12" s="22">
        <v>0</v>
      </c>
      <c r="P12" s="22">
        <v>0</v>
      </c>
      <c r="Q12" s="26">
        <v>73212</v>
      </c>
      <c r="R12" s="26">
        <v>6430</v>
      </c>
      <c r="T12" s="22" t="s">
        <v>149</v>
      </c>
      <c r="U12" s="26">
        <v>48.29</v>
      </c>
      <c r="V12" s="26">
        <v>1</v>
      </c>
      <c r="W12" s="26">
        <v>0</v>
      </c>
      <c r="X12" s="26">
        <v>0</v>
      </c>
      <c r="Y12" s="26">
        <f t="shared" si="0"/>
        <v>0</v>
      </c>
      <c r="Z12" s="26">
        <f t="shared" si="1"/>
        <v>0</v>
      </c>
      <c r="AA12" s="26">
        <v>0.30299999999999999</v>
      </c>
      <c r="AB12" s="27">
        <v>1.12829158202853</v>
      </c>
      <c r="AC12">
        <f t="shared" si="2"/>
        <v>1697</v>
      </c>
      <c r="AD12">
        <f t="shared" si="3"/>
        <v>0</v>
      </c>
      <c r="AE12">
        <f t="shared" si="4"/>
        <v>0</v>
      </c>
      <c r="AF12">
        <f>'TP Factors'!$D$6</f>
        <v>1.0585839223673177</v>
      </c>
      <c r="AG12">
        <f t="shared" si="5"/>
        <v>0</v>
      </c>
    </row>
    <row r="13" spans="1:33">
      <c r="A13" s="22" t="s">
        <v>107</v>
      </c>
      <c r="B13" s="22">
        <v>0</v>
      </c>
      <c r="D13" s="23">
        <v>0</v>
      </c>
      <c r="E13" s="22" t="s">
        <v>109</v>
      </c>
      <c r="F13" s="22">
        <v>0</v>
      </c>
      <c r="G13" s="24">
        <v>0</v>
      </c>
      <c r="H13" s="22" t="s">
        <v>110</v>
      </c>
      <c r="I13" s="22" t="s">
        <v>111</v>
      </c>
      <c r="J13" s="22">
        <v>0</v>
      </c>
      <c r="K13" s="25">
        <v>444.04312850700001</v>
      </c>
      <c r="L13" s="25">
        <v>2917.2945519</v>
      </c>
      <c r="M13" s="23">
        <v>0</v>
      </c>
      <c r="N13" s="23">
        <v>0</v>
      </c>
      <c r="O13" s="22">
        <v>0</v>
      </c>
      <c r="P13" s="22">
        <v>0</v>
      </c>
      <c r="Q13" s="26">
        <v>73213</v>
      </c>
      <c r="R13" s="26">
        <v>6430</v>
      </c>
      <c r="T13" s="22" t="s">
        <v>150</v>
      </c>
      <c r="U13" s="26">
        <v>48.29</v>
      </c>
      <c r="V13" s="26">
        <v>1</v>
      </c>
      <c r="W13" s="26">
        <v>0</v>
      </c>
      <c r="X13" s="26">
        <v>0</v>
      </c>
      <c r="Y13" s="26">
        <f t="shared" si="0"/>
        <v>0</v>
      </c>
      <c r="Z13" s="26">
        <f t="shared" si="1"/>
        <v>0</v>
      </c>
      <c r="AA13" s="26">
        <v>0.191</v>
      </c>
      <c r="AB13" s="27">
        <v>0.72031202317587395</v>
      </c>
      <c r="AC13">
        <f t="shared" si="2"/>
        <v>683</v>
      </c>
      <c r="AD13">
        <f t="shared" si="3"/>
        <v>0</v>
      </c>
      <c r="AE13">
        <f t="shared" si="4"/>
        <v>0</v>
      </c>
      <c r="AF13">
        <f>'TP Factors'!$D$6</f>
        <v>1.0585839223673177</v>
      </c>
      <c r="AG13">
        <f t="shared" si="5"/>
        <v>0</v>
      </c>
    </row>
    <row r="14" spans="1:33">
      <c r="A14" s="22" t="s">
        <v>107</v>
      </c>
      <c r="B14" s="22">
        <v>0</v>
      </c>
      <c r="D14" s="23">
        <v>0</v>
      </c>
      <c r="E14" s="22" t="s">
        <v>109</v>
      </c>
      <c r="F14" s="22">
        <v>0</v>
      </c>
      <c r="G14" s="24">
        <v>0</v>
      </c>
      <c r="H14" s="22" t="s">
        <v>110</v>
      </c>
      <c r="I14" s="22" t="s">
        <v>111</v>
      </c>
      <c r="J14" s="22">
        <v>0</v>
      </c>
      <c r="K14" s="25">
        <v>238.25509105500001</v>
      </c>
      <c r="L14" s="25">
        <v>1868.2703673000001</v>
      </c>
      <c r="M14" s="23">
        <v>0</v>
      </c>
      <c r="N14" s="23">
        <v>0</v>
      </c>
      <c r="O14" s="22">
        <v>0</v>
      </c>
      <c r="P14" s="22">
        <v>0</v>
      </c>
      <c r="Q14" s="26">
        <v>73214</v>
      </c>
      <c r="R14" s="26">
        <v>6430</v>
      </c>
      <c r="T14" s="22" t="s">
        <v>148</v>
      </c>
      <c r="U14" s="26">
        <v>48.29</v>
      </c>
      <c r="V14" s="26">
        <v>1</v>
      </c>
      <c r="W14" s="26">
        <v>0</v>
      </c>
      <c r="X14" s="26">
        <v>0</v>
      </c>
      <c r="Y14" s="26">
        <f t="shared" si="0"/>
        <v>0</v>
      </c>
      <c r="Z14" s="26">
        <f t="shared" si="1"/>
        <v>0</v>
      </c>
      <c r="AA14" s="26">
        <v>0.30299999999999999</v>
      </c>
      <c r="AB14" s="27">
        <v>0.46129642759717299</v>
      </c>
      <c r="AC14">
        <f t="shared" si="2"/>
        <v>694</v>
      </c>
      <c r="AD14">
        <f t="shared" si="3"/>
        <v>0</v>
      </c>
      <c r="AE14">
        <f t="shared" si="4"/>
        <v>0</v>
      </c>
      <c r="AF14">
        <f>'TP Factors'!$D$6</f>
        <v>1.0585839223673177</v>
      </c>
      <c r="AG14">
        <f t="shared" si="5"/>
        <v>0</v>
      </c>
    </row>
    <row r="15" spans="1:33">
      <c r="A15" s="22" t="s">
        <v>107</v>
      </c>
      <c r="B15" s="22">
        <v>0</v>
      </c>
      <c r="D15" s="23">
        <v>0</v>
      </c>
      <c r="E15" s="22" t="s">
        <v>109</v>
      </c>
      <c r="F15" s="22">
        <v>0</v>
      </c>
      <c r="G15" s="24">
        <v>0</v>
      </c>
      <c r="H15" s="22" t="s">
        <v>110</v>
      </c>
      <c r="I15" s="22" t="s">
        <v>111</v>
      </c>
      <c r="J15" s="22">
        <v>0</v>
      </c>
      <c r="K15" s="25">
        <v>292.69588077899999</v>
      </c>
      <c r="L15" s="25">
        <v>3235.36815673</v>
      </c>
      <c r="M15" s="23">
        <v>0</v>
      </c>
      <c r="N15" s="23">
        <v>0</v>
      </c>
      <c r="O15" s="22">
        <v>0</v>
      </c>
      <c r="P15" s="22">
        <v>0</v>
      </c>
      <c r="Q15" s="26">
        <v>73215</v>
      </c>
      <c r="R15" s="26">
        <v>6430</v>
      </c>
      <c r="T15" s="22" t="s">
        <v>148</v>
      </c>
      <c r="U15" s="26">
        <v>48.29</v>
      </c>
      <c r="V15" s="26">
        <v>1</v>
      </c>
      <c r="W15" s="26">
        <v>0</v>
      </c>
      <c r="X15" s="26">
        <v>0</v>
      </c>
      <c r="Y15" s="26">
        <f t="shared" si="0"/>
        <v>0</v>
      </c>
      <c r="Z15" s="26">
        <f t="shared" si="1"/>
        <v>0</v>
      </c>
      <c r="AA15" s="26">
        <v>0.30299999999999999</v>
      </c>
      <c r="AB15" s="27">
        <v>0.79884772781623403</v>
      </c>
      <c r="AC15">
        <f t="shared" si="2"/>
        <v>1201</v>
      </c>
      <c r="AD15">
        <f t="shared" si="3"/>
        <v>0</v>
      </c>
      <c r="AE15">
        <f t="shared" si="4"/>
        <v>0</v>
      </c>
      <c r="AF15">
        <f>'TP Factors'!$D$6</f>
        <v>1.0585839223673177</v>
      </c>
      <c r="AG15">
        <f t="shared" si="5"/>
        <v>0</v>
      </c>
    </row>
    <row r="16" spans="1:33">
      <c r="A16" s="22" t="s">
        <v>107</v>
      </c>
      <c r="B16" s="22">
        <v>0</v>
      </c>
      <c r="D16" s="23">
        <v>0</v>
      </c>
      <c r="E16" s="22" t="s">
        <v>109</v>
      </c>
      <c r="F16" s="22">
        <v>0</v>
      </c>
      <c r="G16" s="24">
        <v>0</v>
      </c>
      <c r="H16" s="22" t="s">
        <v>110</v>
      </c>
      <c r="I16" s="22" t="s">
        <v>111</v>
      </c>
      <c r="J16" s="22">
        <v>0</v>
      </c>
      <c r="K16" s="25">
        <v>1732.4533666</v>
      </c>
      <c r="L16" s="25">
        <v>51430.418058700001</v>
      </c>
      <c r="M16" s="23">
        <v>0</v>
      </c>
      <c r="N16" s="23">
        <v>0</v>
      </c>
      <c r="O16" s="22">
        <v>0</v>
      </c>
      <c r="P16" s="22">
        <v>0</v>
      </c>
      <c r="Q16" s="26">
        <v>73216</v>
      </c>
      <c r="R16" s="26">
        <v>6430</v>
      </c>
      <c r="T16" s="22" t="s">
        <v>149</v>
      </c>
      <c r="U16" s="26">
        <v>48.29</v>
      </c>
      <c r="V16" s="26">
        <v>1</v>
      </c>
      <c r="W16" s="26">
        <v>0</v>
      </c>
      <c r="X16" s="26">
        <v>0</v>
      </c>
      <c r="Y16" s="26">
        <f t="shared" si="0"/>
        <v>0</v>
      </c>
      <c r="Z16" s="26">
        <f t="shared" si="1"/>
        <v>0</v>
      </c>
      <c r="AA16" s="26">
        <v>0.30299999999999999</v>
      </c>
      <c r="AB16" s="27">
        <v>12.698731886199999</v>
      </c>
      <c r="AC16">
        <f t="shared" si="2"/>
        <v>19099</v>
      </c>
      <c r="AD16">
        <f t="shared" si="3"/>
        <v>0</v>
      </c>
      <c r="AE16">
        <f t="shared" si="4"/>
        <v>0</v>
      </c>
      <c r="AF16">
        <f>'TP Factors'!$D$6</f>
        <v>1.0585839223673177</v>
      </c>
      <c r="AG16">
        <f t="shared" si="5"/>
        <v>0</v>
      </c>
    </row>
    <row r="17" spans="1:33">
      <c r="A17" s="22" t="s">
        <v>107</v>
      </c>
      <c r="B17" s="22">
        <v>0</v>
      </c>
      <c r="D17" s="23">
        <v>0</v>
      </c>
      <c r="E17" s="22" t="s">
        <v>109</v>
      </c>
      <c r="F17" s="22">
        <v>0</v>
      </c>
      <c r="G17" s="24">
        <v>0</v>
      </c>
      <c r="H17" s="22" t="s">
        <v>110</v>
      </c>
      <c r="I17" s="22" t="s">
        <v>111</v>
      </c>
      <c r="J17" s="22">
        <v>0</v>
      </c>
      <c r="K17" s="25">
        <v>384.90884311999997</v>
      </c>
      <c r="L17" s="25">
        <v>5498.9590911200003</v>
      </c>
      <c r="M17" s="23">
        <v>0</v>
      </c>
      <c r="N17" s="23">
        <v>0</v>
      </c>
      <c r="O17" s="22">
        <v>0</v>
      </c>
      <c r="P17" s="22">
        <v>0</v>
      </c>
      <c r="Q17" s="26">
        <v>73217</v>
      </c>
      <c r="R17" s="26">
        <v>6430</v>
      </c>
      <c r="T17" s="22" t="s">
        <v>148</v>
      </c>
      <c r="U17" s="26">
        <v>48.29</v>
      </c>
      <c r="V17" s="26">
        <v>1</v>
      </c>
      <c r="W17" s="26">
        <v>0</v>
      </c>
      <c r="X17" s="26">
        <v>0</v>
      </c>
      <c r="Y17" s="26">
        <f t="shared" si="0"/>
        <v>0</v>
      </c>
      <c r="Z17" s="26">
        <f t="shared" si="1"/>
        <v>0</v>
      </c>
      <c r="AA17" s="26">
        <v>0.30299999999999999</v>
      </c>
      <c r="AB17" s="27">
        <v>1.35775310902541</v>
      </c>
      <c r="AC17">
        <f t="shared" si="2"/>
        <v>2042</v>
      </c>
      <c r="AD17">
        <f t="shared" si="3"/>
        <v>0</v>
      </c>
      <c r="AE17">
        <f t="shared" si="4"/>
        <v>0</v>
      </c>
      <c r="AF17">
        <f>'TP Factors'!$D$6</f>
        <v>1.0585839223673177</v>
      </c>
      <c r="AG17">
        <f t="shared" si="5"/>
        <v>0</v>
      </c>
    </row>
    <row r="18" spans="1:33">
      <c r="A18" s="22" t="s">
        <v>107</v>
      </c>
      <c r="B18" s="22">
        <v>0</v>
      </c>
      <c r="D18" s="23">
        <v>0</v>
      </c>
      <c r="E18" s="22" t="s">
        <v>109</v>
      </c>
      <c r="F18" s="22">
        <v>0</v>
      </c>
      <c r="G18" s="24">
        <v>0</v>
      </c>
      <c r="H18" s="22" t="s">
        <v>110</v>
      </c>
      <c r="I18" s="22" t="s">
        <v>111</v>
      </c>
      <c r="J18" s="22">
        <v>0</v>
      </c>
      <c r="K18" s="25">
        <v>109.19344896299999</v>
      </c>
      <c r="L18" s="25">
        <v>231.06226168699999</v>
      </c>
      <c r="M18" s="23">
        <v>0</v>
      </c>
      <c r="N18" s="23">
        <v>0</v>
      </c>
      <c r="O18" s="22">
        <v>0</v>
      </c>
      <c r="P18" s="22">
        <v>0</v>
      </c>
      <c r="Q18" s="26">
        <v>73223</v>
      </c>
      <c r="R18" s="26">
        <v>5300</v>
      </c>
      <c r="T18" s="22" t="s">
        <v>151</v>
      </c>
      <c r="U18" s="26">
        <v>48.29</v>
      </c>
      <c r="V18" s="26">
        <v>1</v>
      </c>
      <c r="W18" s="26">
        <v>0.6</v>
      </c>
      <c r="X18" s="26">
        <v>0.13500000000000001</v>
      </c>
      <c r="Y18" s="26">
        <f t="shared" si="0"/>
        <v>0.6</v>
      </c>
      <c r="Z18" s="26">
        <f t="shared" si="1"/>
        <v>0.13500000000000001</v>
      </c>
      <c r="AA18" s="26">
        <v>0.5</v>
      </c>
      <c r="AB18" s="27">
        <v>5.7051766791065897E-2</v>
      </c>
      <c r="AC18">
        <f t="shared" si="2"/>
        <v>142</v>
      </c>
      <c r="AD18">
        <f t="shared" si="3"/>
        <v>0</v>
      </c>
      <c r="AE18">
        <f t="shared" si="4"/>
        <v>0</v>
      </c>
      <c r="AF18">
        <f>'TP Factors'!$D$6</f>
        <v>1.0585839223673177</v>
      </c>
      <c r="AG18">
        <f t="shared" si="5"/>
        <v>0</v>
      </c>
    </row>
    <row r="19" spans="1:33">
      <c r="A19" s="22" t="s">
        <v>107</v>
      </c>
      <c r="B19" s="22">
        <v>0</v>
      </c>
      <c r="D19" s="23">
        <v>0</v>
      </c>
      <c r="E19" s="22" t="s">
        <v>109</v>
      </c>
      <c r="F19" s="22">
        <v>0</v>
      </c>
      <c r="G19" s="24">
        <v>0</v>
      </c>
      <c r="H19" s="22" t="s">
        <v>110</v>
      </c>
      <c r="I19" s="22" t="s">
        <v>111</v>
      </c>
      <c r="J19" s="22">
        <v>0</v>
      </c>
      <c r="K19" s="25">
        <v>51.852428083100001</v>
      </c>
      <c r="L19" s="25">
        <v>98.892521668399993</v>
      </c>
      <c r="M19" s="23">
        <v>0</v>
      </c>
      <c r="N19" s="23">
        <v>0</v>
      </c>
      <c r="O19" s="22">
        <v>0</v>
      </c>
      <c r="P19" s="22">
        <v>0</v>
      </c>
      <c r="Q19" s="26">
        <v>73224</v>
      </c>
      <c r="R19" s="26">
        <v>5300</v>
      </c>
      <c r="T19" s="22" t="s">
        <v>151</v>
      </c>
      <c r="U19" s="26">
        <v>48.29</v>
      </c>
      <c r="V19" s="26">
        <v>1</v>
      </c>
      <c r="W19" s="26">
        <v>0.6</v>
      </c>
      <c r="X19" s="26">
        <v>0.13500000000000001</v>
      </c>
      <c r="Y19" s="26">
        <f t="shared" si="0"/>
        <v>0.6</v>
      </c>
      <c r="Z19" s="26">
        <f t="shared" si="1"/>
        <v>0.13500000000000001</v>
      </c>
      <c r="AA19" s="26">
        <v>0.5</v>
      </c>
      <c r="AB19" s="27">
        <v>2.44176296963221E-2</v>
      </c>
      <c r="AC19">
        <f t="shared" si="2"/>
        <v>61</v>
      </c>
      <c r="AD19">
        <f t="shared" si="3"/>
        <v>0</v>
      </c>
      <c r="AE19">
        <f t="shared" si="4"/>
        <v>0</v>
      </c>
      <c r="AF19">
        <f>'TP Factors'!$D$6</f>
        <v>1.0585839223673177</v>
      </c>
      <c r="AG19">
        <f t="shared" si="5"/>
        <v>0</v>
      </c>
    </row>
    <row r="20" spans="1:33">
      <c r="A20" s="22" t="s">
        <v>107</v>
      </c>
      <c r="B20" s="22">
        <v>0</v>
      </c>
      <c r="D20" s="23">
        <v>0</v>
      </c>
      <c r="E20" s="22" t="s">
        <v>109</v>
      </c>
      <c r="F20" s="22">
        <v>0</v>
      </c>
      <c r="G20" s="24">
        <v>0</v>
      </c>
      <c r="H20" s="22" t="s">
        <v>110</v>
      </c>
      <c r="I20" s="22" t="s">
        <v>111</v>
      </c>
      <c r="J20" s="22">
        <v>0</v>
      </c>
      <c r="K20" s="25">
        <v>289.41874327900001</v>
      </c>
      <c r="L20" s="25">
        <v>455.19518839099999</v>
      </c>
      <c r="M20" s="23">
        <v>0</v>
      </c>
      <c r="N20" s="23">
        <v>0</v>
      </c>
      <c r="O20" s="22">
        <v>0</v>
      </c>
      <c r="P20" s="22">
        <v>0</v>
      </c>
      <c r="Q20" s="26">
        <v>73225</v>
      </c>
      <c r="R20" s="26">
        <v>5300</v>
      </c>
      <c r="T20" s="22" t="s">
        <v>202</v>
      </c>
      <c r="U20" s="26">
        <v>48.29</v>
      </c>
      <c r="V20" s="26">
        <v>1</v>
      </c>
      <c r="W20" s="26">
        <v>0.6</v>
      </c>
      <c r="X20" s="26">
        <v>0.13500000000000001</v>
      </c>
      <c r="Y20" s="26">
        <f t="shared" si="0"/>
        <v>0.6</v>
      </c>
      <c r="Z20" s="26">
        <f t="shared" si="1"/>
        <v>0.13500000000000001</v>
      </c>
      <c r="AA20" s="26">
        <v>0.5</v>
      </c>
      <c r="AB20" s="27">
        <v>0.11239263534431</v>
      </c>
      <c r="AC20">
        <f t="shared" si="2"/>
        <v>279</v>
      </c>
      <c r="AD20">
        <f t="shared" si="3"/>
        <v>0</v>
      </c>
      <c r="AE20">
        <f t="shared" si="4"/>
        <v>0.1</v>
      </c>
      <c r="AF20">
        <f>'TP Factors'!$D$6</f>
        <v>1.0585839223673177</v>
      </c>
      <c r="AG20">
        <f t="shared" si="5"/>
        <v>0.1</v>
      </c>
    </row>
    <row r="21" spans="1:33">
      <c r="A21" s="22" t="s">
        <v>107</v>
      </c>
      <c r="B21" s="22">
        <v>0</v>
      </c>
      <c r="D21" s="23">
        <v>0</v>
      </c>
      <c r="E21" s="22" t="s">
        <v>109</v>
      </c>
      <c r="F21" s="22">
        <v>0</v>
      </c>
      <c r="G21" s="24">
        <v>0</v>
      </c>
      <c r="H21" s="22" t="s">
        <v>110</v>
      </c>
      <c r="I21" s="22" t="s">
        <v>111</v>
      </c>
      <c r="J21" s="22">
        <v>0</v>
      </c>
      <c r="K21" s="25">
        <v>477.9385077</v>
      </c>
      <c r="L21" s="25">
        <v>14055.545697</v>
      </c>
      <c r="M21" s="23">
        <v>0</v>
      </c>
      <c r="N21" s="23">
        <v>0</v>
      </c>
      <c r="O21" s="22">
        <v>0</v>
      </c>
      <c r="P21" s="22">
        <v>0</v>
      </c>
      <c r="Q21" s="26">
        <v>73277</v>
      </c>
      <c r="R21" s="26">
        <v>6430</v>
      </c>
      <c r="T21" s="22" t="s">
        <v>149</v>
      </c>
      <c r="U21" s="26">
        <v>48.29</v>
      </c>
      <c r="V21" s="26">
        <v>1</v>
      </c>
      <c r="W21" s="26">
        <v>0</v>
      </c>
      <c r="X21" s="26">
        <v>0</v>
      </c>
      <c r="Y21" s="26">
        <f t="shared" si="0"/>
        <v>0</v>
      </c>
      <c r="Z21" s="26">
        <f t="shared" si="1"/>
        <v>0</v>
      </c>
      <c r="AA21" s="26">
        <v>0.30299999999999999</v>
      </c>
      <c r="AB21" s="27">
        <v>3.4704658800483501</v>
      </c>
      <c r="AC21">
        <f t="shared" si="2"/>
        <v>5220</v>
      </c>
      <c r="AD21">
        <f t="shared" si="3"/>
        <v>0</v>
      </c>
      <c r="AE21">
        <f t="shared" si="4"/>
        <v>0</v>
      </c>
      <c r="AF21">
        <f>'TP Factors'!$D$6</f>
        <v>1.0585839223673177</v>
      </c>
      <c r="AG21">
        <f t="shared" si="5"/>
        <v>0</v>
      </c>
    </row>
    <row r="22" spans="1:33">
      <c r="A22" s="22" t="s">
        <v>107</v>
      </c>
      <c r="B22" s="22">
        <v>0</v>
      </c>
      <c r="D22" s="23">
        <v>0</v>
      </c>
      <c r="E22" s="22" t="s">
        <v>109</v>
      </c>
      <c r="F22" s="22">
        <v>0</v>
      </c>
      <c r="G22" s="24">
        <v>102.5</v>
      </c>
      <c r="H22" s="22" t="s">
        <v>110</v>
      </c>
      <c r="I22" s="22" t="s">
        <v>111</v>
      </c>
      <c r="J22" s="22">
        <v>0</v>
      </c>
      <c r="K22" s="25">
        <v>185.44584219800001</v>
      </c>
      <c r="L22" s="25">
        <v>1861.83157534</v>
      </c>
      <c r="M22" s="23">
        <v>0</v>
      </c>
      <c r="N22" s="23">
        <v>0</v>
      </c>
      <c r="O22" s="22">
        <v>0</v>
      </c>
      <c r="P22" s="22">
        <v>0</v>
      </c>
      <c r="Q22" s="26">
        <v>73279</v>
      </c>
      <c r="R22" s="26">
        <v>1300</v>
      </c>
      <c r="T22" s="22" t="s">
        <v>161</v>
      </c>
      <c r="U22" s="26">
        <v>48.29</v>
      </c>
      <c r="V22" s="26">
        <v>1</v>
      </c>
      <c r="W22" s="26">
        <v>2.1</v>
      </c>
      <c r="X22" s="26">
        <v>0.51600000000000001</v>
      </c>
      <c r="Y22" s="26">
        <f t="shared" si="0"/>
        <v>2.1</v>
      </c>
      <c r="Z22" s="26">
        <f t="shared" si="1"/>
        <v>0.51600000000000001</v>
      </c>
      <c r="AA22" s="26">
        <v>0.66200000000000003</v>
      </c>
      <c r="AB22" s="27">
        <v>0.45970666863500098</v>
      </c>
      <c r="AC22">
        <f t="shared" si="2"/>
        <v>1511</v>
      </c>
      <c r="AD22">
        <f t="shared" si="3"/>
        <v>7</v>
      </c>
      <c r="AE22">
        <f t="shared" si="4"/>
        <v>1.7</v>
      </c>
      <c r="AF22">
        <f>'TP Factors'!$D$6</f>
        <v>1.0585839223673177</v>
      </c>
      <c r="AG22">
        <f t="shared" si="5"/>
        <v>1.8</v>
      </c>
    </row>
    <row r="23" spans="1:33">
      <c r="A23" s="22" t="s">
        <v>107</v>
      </c>
      <c r="B23" s="22">
        <v>0</v>
      </c>
      <c r="D23" s="23">
        <v>0</v>
      </c>
      <c r="E23" s="22" t="s">
        <v>109</v>
      </c>
      <c r="F23" s="22">
        <v>0</v>
      </c>
      <c r="G23" s="24">
        <v>102.5</v>
      </c>
      <c r="H23" s="22" t="s">
        <v>110</v>
      </c>
      <c r="I23" s="22" t="s">
        <v>111</v>
      </c>
      <c r="J23" s="22">
        <v>0</v>
      </c>
      <c r="K23" s="25">
        <v>633.57823942899995</v>
      </c>
      <c r="L23" s="25">
        <v>7414.8639509300001</v>
      </c>
      <c r="M23" s="23">
        <v>0</v>
      </c>
      <c r="N23" s="23">
        <v>0</v>
      </c>
      <c r="O23" s="22">
        <v>0</v>
      </c>
      <c r="P23" s="22">
        <v>0</v>
      </c>
      <c r="Q23" s="26">
        <v>73280</v>
      </c>
      <c r="R23" s="26">
        <v>1300</v>
      </c>
      <c r="T23" s="22" t="s">
        <v>161</v>
      </c>
      <c r="U23" s="26">
        <v>48.29</v>
      </c>
      <c r="V23" s="26">
        <v>1</v>
      </c>
      <c r="W23" s="26">
        <v>2.1</v>
      </c>
      <c r="X23" s="26">
        <v>0.51600000000000001</v>
      </c>
      <c r="Y23" s="26">
        <f t="shared" si="0"/>
        <v>2.1</v>
      </c>
      <c r="Z23" s="26">
        <f t="shared" si="1"/>
        <v>0.51600000000000001</v>
      </c>
      <c r="AA23" s="26">
        <v>0.66200000000000003</v>
      </c>
      <c r="AB23" s="27">
        <v>1.8308115821901401</v>
      </c>
      <c r="AC23">
        <f t="shared" si="2"/>
        <v>6016</v>
      </c>
      <c r="AD23">
        <f t="shared" si="3"/>
        <v>28</v>
      </c>
      <c r="AE23">
        <f t="shared" si="4"/>
        <v>6.8</v>
      </c>
      <c r="AF23">
        <f>'TP Factors'!$D$6</f>
        <v>1.0585839223673177</v>
      </c>
      <c r="AG23">
        <f t="shared" si="5"/>
        <v>7.2</v>
      </c>
    </row>
    <row r="24" spans="1:33">
      <c r="A24" s="22" t="s">
        <v>107</v>
      </c>
      <c r="B24" s="22">
        <v>0</v>
      </c>
      <c r="D24" s="23">
        <v>0</v>
      </c>
      <c r="E24" s="22" t="s">
        <v>109</v>
      </c>
      <c r="F24" s="22">
        <v>0</v>
      </c>
      <c r="G24" s="24">
        <v>102.5</v>
      </c>
      <c r="H24" s="22" t="s">
        <v>110</v>
      </c>
      <c r="I24" s="22" t="s">
        <v>111</v>
      </c>
      <c r="J24" s="22">
        <v>0</v>
      </c>
      <c r="K24" s="25">
        <v>883.92613855900004</v>
      </c>
      <c r="L24" s="25">
        <v>32566.338275099999</v>
      </c>
      <c r="M24" s="23">
        <v>0</v>
      </c>
      <c r="N24" s="23">
        <v>0</v>
      </c>
      <c r="O24" s="22">
        <v>0</v>
      </c>
      <c r="P24" s="22">
        <v>0</v>
      </c>
      <c r="Q24" s="26">
        <v>73281</v>
      </c>
      <c r="R24" s="26">
        <v>1300</v>
      </c>
      <c r="T24" s="22" t="s">
        <v>117</v>
      </c>
      <c r="U24" s="26">
        <v>48.29</v>
      </c>
      <c r="V24" s="26">
        <v>1</v>
      </c>
      <c r="W24" s="26">
        <v>2.1</v>
      </c>
      <c r="X24" s="26">
        <v>0.51600000000000001</v>
      </c>
      <c r="Y24" s="26">
        <f t="shared" si="0"/>
        <v>2.1</v>
      </c>
      <c r="Z24" s="26">
        <f t="shared" si="1"/>
        <v>0.51600000000000001</v>
      </c>
      <c r="AA24" s="26">
        <v>0.63100000000000001</v>
      </c>
      <c r="AB24" s="27">
        <v>8.0409865174704507</v>
      </c>
      <c r="AC24">
        <f t="shared" si="2"/>
        <v>25185</v>
      </c>
      <c r="AD24">
        <f t="shared" si="3"/>
        <v>117</v>
      </c>
      <c r="AE24">
        <f t="shared" si="4"/>
        <v>28.7</v>
      </c>
      <c r="AF24">
        <f>'TP Factors'!$D$6</f>
        <v>1.0585839223673177</v>
      </c>
      <c r="AG24">
        <f t="shared" si="5"/>
        <v>30.4</v>
      </c>
    </row>
    <row r="25" spans="1:33">
      <c r="A25" s="22" t="s">
        <v>107</v>
      </c>
      <c r="B25" s="22">
        <v>0</v>
      </c>
      <c r="D25" s="23">
        <v>0</v>
      </c>
      <c r="E25" s="22" t="s">
        <v>109</v>
      </c>
      <c r="F25" s="22">
        <v>0</v>
      </c>
      <c r="G25" s="24">
        <v>0</v>
      </c>
      <c r="H25" s="22" t="s">
        <v>110</v>
      </c>
      <c r="I25" s="22" t="s">
        <v>111</v>
      </c>
      <c r="J25" s="22">
        <v>0</v>
      </c>
      <c r="K25" s="25">
        <v>119.26371827299999</v>
      </c>
      <c r="L25" s="25">
        <v>284.13557607400003</v>
      </c>
      <c r="M25" s="23">
        <v>0</v>
      </c>
      <c r="N25" s="23">
        <v>0</v>
      </c>
      <c r="O25" s="22">
        <v>0</v>
      </c>
      <c r="P25" s="22">
        <v>0</v>
      </c>
      <c r="Q25" s="26">
        <v>73287</v>
      </c>
      <c r="R25" s="26">
        <v>5300</v>
      </c>
      <c r="T25" s="22" t="s">
        <v>151</v>
      </c>
      <c r="U25" s="26">
        <v>48.29</v>
      </c>
      <c r="V25" s="26">
        <v>1</v>
      </c>
      <c r="W25" s="26">
        <v>0.6</v>
      </c>
      <c r="X25" s="26">
        <v>0.13500000000000001</v>
      </c>
      <c r="Y25" s="26">
        <f t="shared" si="0"/>
        <v>0.6</v>
      </c>
      <c r="Z25" s="26">
        <f t="shared" si="1"/>
        <v>0.13500000000000001</v>
      </c>
      <c r="AA25" s="26">
        <v>0.5</v>
      </c>
      <c r="AB25" s="27">
        <v>7.0156207678885196E-2</v>
      </c>
      <c r="AC25">
        <f t="shared" si="2"/>
        <v>174</v>
      </c>
      <c r="AD25">
        <f t="shared" si="3"/>
        <v>0</v>
      </c>
      <c r="AE25">
        <f t="shared" si="4"/>
        <v>0.1</v>
      </c>
      <c r="AF25">
        <f>'TP Factors'!$D$6</f>
        <v>1.0585839223673177</v>
      </c>
      <c r="AG25">
        <f t="shared" si="5"/>
        <v>0.1</v>
      </c>
    </row>
    <row r="26" spans="1:33">
      <c r="A26" s="22" t="s">
        <v>107</v>
      </c>
      <c r="B26" s="22">
        <v>0</v>
      </c>
      <c r="D26" s="23">
        <v>0</v>
      </c>
      <c r="E26" s="22" t="s">
        <v>109</v>
      </c>
      <c r="F26" s="22">
        <v>0</v>
      </c>
      <c r="G26" s="24">
        <v>0</v>
      </c>
      <c r="H26" s="22" t="s">
        <v>110</v>
      </c>
      <c r="I26" s="22" t="s">
        <v>111</v>
      </c>
      <c r="J26" s="22">
        <v>0</v>
      </c>
      <c r="K26" s="25">
        <v>438.63288279900001</v>
      </c>
      <c r="L26" s="25">
        <v>2151.5266829100001</v>
      </c>
      <c r="M26" s="23">
        <v>0</v>
      </c>
      <c r="N26" s="23">
        <v>0</v>
      </c>
      <c r="O26" s="22">
        <v>0</v>
      </c>
      <c r="P26" s="22">
        <v>0</v>
      </c>
      <c r="Q26" s="26">
        <v>73288</v>
      </c>
      <c r="R26" s="26">
        <v>5300</v>
      </c>
      <c r="T26" s="22" t="s">
        <v>152</v>
      </c>
      <c r="U26" s="26">
        <v>48.29</v>
      </c>
      <c r="V26" s="26">
        <v>1</v>
      </c>
      <c r="W26" s="26">
        <v>0.6</v>
      </c>
      <c r="X26" s="26">
        <v>0.13500000000000001</v>
      </c>
      <c r="Y26" s="26">
        <f t="shared" si="0"/>
        <v>0.6</v>
      </c>
      <c r="Z26" s="26">
        <f t="shared" si="1"/>
        <v>0.13500000000000001</v>
      </c>
      <c r="AA26" s="26">
        <v>0.5</v>
      </c>
      <c r="AB26" s="27">
        <v>0.53123572938595998</v>
      </c>
      <c r="AC26">
        <f t="shared" si="2"/>
        <v>1318</v>
      </c>
      <c r="AD26">
        <f t="shared" si="3"/>
        <v>2</v>
      </c>
      <c r="AE26">
        <f t="shared" si="4"/>
        <v>0.4</v>
      </c>
      <c r="AF26">
        <f>'TP Factors'!$D$6</f>
        <v>1.0585839223673177</v>
      </c>
      <c r="AG26">
        <f t="shared" si="5"/>
        <v>0.4</v>
      </c>
    </row>
    <row r="27" spans="1:33">
      <c r="A27" s="22" t="s">
        <v>107</v>
      </c>
      <c r="B27" s="22">
        <v>0</v>
      </c>
      <c r="D27" s="23">
        <v>0</v>
      </c>
      <c r="E27" s="22" t="s">
        <v>109</v>
      </c>
      <c r="F27" s="22">
        <v>0</v>
      </c>
      <c r="G27" s="24">
        <v>0</v>
      </c>
      <c r="H27" s="22" t="s">
        <v>110</v>
      </c>
      <c r="I27" s="22" t="s">
        <v>111</v>
      </c>
      <c r="J27" s="22">
        <v>0</v>
      </c>
      <c r="K27" s="25">
        <v>658.44665014199995</v>
      </c>
      <c r="L27" s="25">
        <v>12771.353727</v>
      </c>
      <c r="M27" s="23">
        <v>0</v>
      </c>
      <c r="N27" s="23">
        <v>0</v>
      </c>
      <c r="O27" s="22">
        <v>0</v>
      </c>
      <c r="P27" s="22">
        <v>0</v>
      </c>
      <c r="Q27" s="26">
        <v>73289</v>
      </c>
      <c r="R27" s="26">
        <v>5300</v>
      </c>
      <c r="T27" s="22" t="s">
        <v>151</v>
      </c>
      <c r="U27" s="26">
        <v>48.29</v>
      </c>
      <c r="V27" s="26">
        <v>1</v>
      </c>
      <c r="W27" s="26">
        <v>0.6</v>
      </c>
      <c r="X27" s="26">
        <v>0.13500000000000001</v>
      </c>
      <c r="Y27" s="26">
        <f t="shared" si="0"/>
        <v>0.6</v>
      </c>
      <c r="Z27" s="26">
        <f t="shared" si="1"/>
        <v>0.13500000000000001</v>
      </c>
      <c r="AA27" s="26">
        <v>0.5</v>
      </c>
      <c r="AB27" s="27">
        <v>3.1533889041810599</v>
      </c>
      <c r="AC27">
        <f t="shared" si="2"/>
        <v>7826</v>
      </c>
      <c r="AD27">
        <f t="shared" si="3"/>
        <v>10</v>
      </c>
      <c r="AE27">
        <f t="shared" si="4"/>
        <v>2.2999999999999998</v>
      </c>
      <c r="AF27">
        <f>'TP Factors'!$D$6</f>
        <v>1.0585839223673177</v>
      </c>
      <c r="AG27">
        <f t="shared" si="5"/>
        <v>2.4</v>
      </c>
    </row>
    <row r="28" spans="1:33">
      <c r="A28" s="22" t="s">
        <v>107</v>
      </c>
      <c r="B28" s="22">
        <v>0</v>
      </c>
      <c r="D28" s="23">
        <v>0</v>
      </c>
      <c r="E28" s="22" t="s">
        <v>109</v>
      </c>
      <c r="F28" s="22">
        <v>0</v>
      </c>
      <c r="G28" s="24">
        <v>29</v>
      </c>
      <c r="H28" s="22" t="s">
        <v>110</v>
      </c>
      <c r="I28" s="22" t="s">
        <v>111</v>
      </c>
      <c r="J28" s="22">
        <v>0</v>
      </c>
      <c r="K28" s="25">
        <v>1922.1589992199999</v>
      </c>
      <c r="L28" s="25">
        <v>80897.353577500005</v>
      </c>
      <c r="M28" s="23">
        <v>0</v>
      </c>
      <c r="N28" s="23">
        <v>0</v>
      </c>
      <c r="O28" s="22">
        <v>0</v>
      </c>
      <c r="P28" s="22">
        <v>0</v>
      </c>
      <c r="Q28" s="26">
        <v>73300</v>
      </c>
      <c r="R28" s="26">
        <v>1200</v>
      </c>
      <c r="T28" s="22" t="s">
        <v>203</v>
      </c>
      <c r="U28" s="26">
        <v>48.29</v>
      </c>
      <c r="V28" s="26">
        <v>1</v>
      </c>
      <c r="W28" s="26">
        <v>2.23</v>
      </c>
      <c r="X28" s="26">
        <v>0.316</v>
      </c>
      <c r="Y28" s="26">
        <f t="shared" si="0"/>
        <v>2.23</v>
      </c>
      <c r="Z28" s="26">
        <f t="shared" si="1"/>
        <v>0.316</v>
      </c>
      <c r="AA28" s="26">
        <v>0.30399999999999999</v>
      </c>
      <c r="AB28" s="27">
        <v>19.834097531899999</v>
      </c>
      <c r="AC28">
        <f t="shared" si="2"/>
        <v>29929</v>
      </c>
      <c r="AD28">
        <f t="shared" si="3"/>
        <v>147</v>
      </c>
      <c r="AE28">
        <f t="shared" si="4"/>
        <v>20.9</v>
      </c>
      <c r="AF28">
        <f>'TP Factors'!$D$6</f>
        <v>1.0585839223673177</v>
      </c>
      <c r="AG28">
        <f t="shared" si="5"/>
        <v>22.1</v>
      </c>
    </row>
    <row r="29" spans="1:33">
      <c r="A29" s="22" t="s">
        <v>107</v>
      </c>
      <c r="B29" s="22">
        <v>0</v>
      </c>
      <c r="D29" s="23">
        <v>0</v>
      </c>
      <c r="E29" s="22" t="s">
        <v>109</v>
      </c>
      <c r="F29" s="22">
        <v>0</v>
      </c>
      <c r="G29" s="24">
        <v>11.1</v>
      </c>
      <c r="H29" s="22" t="s">
        <v>110</v>
      </c>
      <c r="I29" s="22" t="s">
        <v>111</v>
      </c>
      <c r="J29" s="22">
        <v>0</v>
      </c>
      <c r="K29" s="25">
        <v>969.65584664300002</v>
      </c>
      <c r="L29" s="25">
        <v>13009.211824</v>
      </c>
      <c r="M29" s="23">
        <v>0</v>
      </c>
      <c r="N29" s="23">
        <v>0</v>
      </c>
      <c r="O29" s="22">
        <v>0</v>
      </c>
      <c r="P29" s="22">
        <v>0</v>
      </c>
      <c r="Q29" s="26">
        <v>73301</v>
      </c>
      <c r="R29" s="26">
        <v>8120</v>
      </c>
      <c r="T29" s="22" t="s">
        <v>204</v>
      </c>
      <c r="U29" s="26">
        <v>48.29</v>
      </c>
      <c r="V29" s="26">
        <v>1</v>
      </c>
      <c r="W29" s="26">
        <v>1.25</v>
      </c>
      <c r="X29" s="26">
        <v>5.2999999999999999E-2</v>
      </c>
      <c r="Y29" s="26">
        <f t="shared" si="0"/>
        <v>1.25</v>
      </c>
      <c r="Z29" s="26">
        <f t="shared" si="1"/>
        <v>5.2999999999999999E-2</v>
      </c>
      <c r="AA29" s="26">
        <v>0.2</v>
      </c>
      <c r="AB29" s="27">
        <v>3.2121179843240601</v>
      </c>
      <c r="AC29">
        <f t="shared" si="2"/>
        <v>3189</v>
      </c>
      <c r="AD29">
        <f t="shared" si="3"/>
        <v>9</v>
      </c>
      <c r="AE29">
        <f t="shared" si="4"/>
        <v>0.4</v>
      </c>
      <c r="AF29">
        <f>'TP Factors'!$D$6</f>
        <v>1.0585839223673177</v>
      </c>
      <c r="AG29">
        <f t="shared" si="5"/>
        <v>0.4</v>
      </c>
    </row>
    <row r="30" spans="1:33">
      <c r="A30" s="22" t="s">
        <v>107</v>
      </c>
      <c r="B30" s="22">
        <v>0</v>
      </c>
      <c r="D30" s="23">
        <v>0</v>
      </c>
      <c r="E30" s="22" t="s">
        <v>109</v>
      </c>
      <c r="F30" s="22">
        <v>0</v>
      </c>
      <c r="G30" s="24">
        <v>11.1</v>
      </c>
      <c r="H30" s="22" t="s">
        <v>110</v>
      </c>
      <c r="I30" s="22" t="s">
        <v>111</v>
      </c>
      <c r="J30" s="22">
        <v>0</v>
      </c>
      <c r="K30" s="25">
        <v>126.02852305</v>
      </c>
      <c r="L30" s="25">
        <v>52.427648095099997</v>
      </c>
      <c r="M30" s="23">
        <v>0</v>
      </c>
      <c r="N30" s="23">
        <v>0</v>
      </c>
      <c r="O30" s="22">
        <v>0</v>
      </c>
      <c r="P30" s="22">
        <v>0</v>
      </c>
      <c r="Q30" s="26">
        <v>73302</v>
      </c>
      <c r="R30" s="26">
        <v>8120</v>
      </c>
      <c r="T30" s="22" t="s">
        <v>205</v>
      </c>
      <c r="U30" s="26">
        <v>48.29</v>
      </c>
      <c r="V30" s="26">
        <v>1</v>
      </c>
      <c r="W30" s="26">
        <v>1.25</v>
      </c>
      <c r="X30" s="26">
        <v>5.2999999999999999E-2</v>
      </c>
      <c r="Y30" s="26">
        <f t="shared" si="0"/>
        <v>1.25</v>
      </c>
      <c r="Z30" s="26">
        <f t="shared" si="1"/>
        <v>5.2999999999999999E-2</v>
      </c>
      <c r="AA30" s="26">
        <v>0.35</v>
      </c>
      <c r="AB30" s="27">
        <v>1.29449616918846E-2</v>
      </c>
      <c r="AC30">
        <f t="shared" si="2"/>
        <v>22</v>
      </c>
      <c r="AD30">
        <f t="shared" si="3"/>
        <v>0</v>
      </c>
      <c r="AE30">
        <f t="shared" si="4"/>
        <v>0</v>
      </c>
      <c r="AF30">
        <f>'TP Factors'!$D$6</f>
        <v>1.0585839223673177</v>
      </c>
      <c r="AG30">
        <f t="shared" si="5"/>
        <v>0</v>
      </c>
    </row>
    <row r="31" spans="1:33">
      <c r="A31" s="22" t="s">
        <v>107</v>
      </c>
      <c r="B31" s="22">
        <v>0</v>
      </c>
      <c r="D31" s="23">
        <v>0</v>
      </c>
      <c r="E31" s="22" t="s">
        <v>109</v>
      </c>
      <c r="F31" s="22">
        <v>0</v>
      </c>
      <c r="G31" s="24">
        <v>11.1</v>
      </c>
      <c r="H31" s="22" t="s">
        <v>110</v>
      </c>
      <c r="I31" s="22" t="s">
        <v>111</v>
      </c>
      <c r="J31" s="22">
        <v>0</v>
      </c>
      <c r="K31" s="25">
        <v>208.671492435</v>
      </c>
      <c r="L31" s="25">
        <v>559.33983928800001</v>
      </c>
      <c r="M31" s="23">
        <v>0</v>
      </c>
      <c r="N31" s="23">
        <v>0</v>
      </c>
      <c r="O31" s="22">
        <v>0</v>
      </c>
      <c r="P31" s="22">
        <v>0</v>
      </c>
      <c r="Q31" s="26">
        <v>73303</v>
      </c>
      <c r="R31" s="26">
        <v>8120</v>
      </c>
      <c r="T31" s="22" t="s">
        <v>204</v>
      </c>
      <c r="U31" s="26">
        <v>48.29</v>
      </c>
      <c r="V31" s="26">
        <v>1</v>
      </c>
      <c r="W31" s="26">
        <v>1.25</v>
      </c>
      <c r="X31" s="26">
        <v>5.2999999999999999E-2</v>
      </c>
      <c r="Y31" s="26">
        <f t="shared" si="0"/>
        <v>1.25</v>
      </c>
      <c r="Z31" s="26">
        <f t="shared" si="1"/>
        <v>5.2999999999999999E-2</v>
      </c>
      <c r="AA31" s="26">
        <v>0.2</v>
      </c>
      <c r="AB31" s="27">
        <v>0.13810714689432499</v>
      </c>
      <c r="AC31">
        <f t="shared" si="2"/>
        <v>137</v>
      </c>
      <c r="AD31">
        <f t="shared" si="3"/>
        <v>0</v>
      </c>
      <c r="AE31">
        <f t="shared" si="4"/>
        <v>0</v>
      </c>
      <c r="AF31">
        <f>'TP Factors'!$D$6</f>
        <v>1.0585839223673177</v>
      </c>
      <c r="AG31">
        <f t="shared" si="5"/>
        <v>0</v>
      </c>
    </row>
    <row r="32" spans="1:33">
      <c r="A32" s="22" t="s">
        <v>107</v>
      </c>
      <c r="B32" s="22">
        <v>0</v>
      </c>
      <c r="D32" s="23">
        <v>0</v>
      </c>
      <c r="E32" s="22" t="s">
        <v>109</v>
      </c>
      <c r="F32" s="22">
        <v>0</v>
      </c>
      <c r="G32" s="24">
        <v>11.1</v>
      </c>
      <c r="H32" s="22" t="s">
        <v>110</v>
      </c>
      <c r="I32" s="22" t="s">
        <v>111</v>
      </c>
      <c r="J32" s="22">
        <v>0</v>
      </c>
      <c r="K32" s="25">
        <v>884.72602360899998</v>
      </c>
      <c r="L32" s="25">
        <v>26205.830691899999</v>
      </c>
      <c r="M32" s="23">
        <v>0</v>
      </c>
      <c r="N32" s="23">
        <v>0</v>
      </c>
      <c r="O32" s="22">
        <v>0</v>
      </c>
      <c r="P32" s="22">
        <v>0</v>
      </c>
      <c r="Q32" s="26">
        <v>73304</v>
      </c>
      <c r="R32" s="26">
        <v>8120</v>
      </c>
      <c r="T32" s="22" t="s">
        <v>206</v>
      </c>
      <c r="U32" s="26">
        <v>48.29</v>
      </c>
      <c r="V32" s="26">
        <v>1</v>
      </c>
      <c r="W32" s="26">
        <v>1.25</v>
      </c>
      <c r="X32" s="26">
        <v>5.2999999999999999E-2</v>
      </c>
      <c r="Y32" s="26">
        <f t="shared" si="0"/>
        <v>1.25</v>
      </c>
      <c r="Z32" s="26">
        <f t="shared" si="1"/>
        <v>5.2999999999999999E-2</v>
      </c>
      <c r="AA32" s="26">
        <v>0.27500000000000002</v>
      </c>
      <c r="AB32" s="27">
        <v>6.4705082159041201</v>
      </c>
      <c r="AC32">
        <f t="shared" si="2"/>
        <v>8832</v>
      </c>
      <c r="AD32">
        <f t="shared" si="3"/>
        <v>24</v>
      </c>
      <c r="AE32">
        <f t="shared" si="4"/>
        <v>1</v>
      </c>
      <c r="AF32">
        <f>'TP Factors'!$D$6</f>
        <v>1.0585839223673177</v>
      </c>
      <c r="AG32">
        <f t="shared" si="5"/>
        <v>1.1000000000000001</v>
      </c>
    </row>
    <row r="33" spans="1:33">
      <c r="A33" s="22" t="s">
        <v>107</v>
      </c>
      <c r="B33" s="22">
        <v>0</v>
      </c>
      <c r="D33" s="23">
        <v>0</v>
      </c>
      <c r="E33" s="22" t="s">
        <v>109</v>
      </c>
      <c r="F33" s="22">
        <v>0</v>
      </c>
      <c r="G33" s="24">
        <v>0</v>
      </c>
      <c r="H33" s="22" t="s">
        <v>110</v>
      </c>
      <c r="I33" s="22" t="s">
        <v>111</v>
      </c>
      <c r="J33" s="22">
        <v>0</v>
      </c>
      <c r="K33" s="25">
        <v>282.51590049499998</v>
      </c>
      <c r="L33" s="25">
        <v>4057.2873774999998</v>
      </c>
      <c r="M33" s="23">
        <v>0</v>
      </c>
      <c r="N33" s="23">
        <v>0</v>
      </c>
      <c r="O33" s="22">
        <v>0</v>
      </c>
      <c r="P33" s="22">
        <v>0</v>
      </c>
      <c r="Q33" s="26">
        <v>73327</v>
      </c>
      <c r="R33" s="26">
        <v>5300</v>
      </c>
      <c r="T33" s="22" t="s">
        <v>207</v>
      </c>
      <c r="U33" s="26">
        <v>48.29</v>
      </c>
      <c r="V33" s="26">
        <v>1</v>
      </c>
      <c r="W33" s="26">
        <v>0.6</v>
      </c>
      <c r="X33" s="26">
        <v>0.13500000000000001</v>
      </c>
      <c r="Y33" s="26">
        <f t="shared" si="0"/>
        <v>0.6</v>
      </c>
      <c r="Z33" s="26">
        <f t="shared" si="1"/>
        <v>0.13500000000000001</v>
      </c>
      <c r="AA33" s="26">
        <v>0.5</v>
      </c>
      <c r="AB33" s="27">
        <v>1.0017877638412001</v>
      </c>
      <c r="AC33">
        <f t="shared" si="2"/>
        <v>2486</v>
      </c>
      <c r="AD33">
        <f t="shared" si="3"/>
        <v>3</v>
      </c>
      <c r="AE33">
        <f t="shared" si="4"/>
        <v>0.7</v>
      </c>
      <c r="AF33">
        <f>'TP Factors'!$D$6</f>
        <v>1.0585839223673177</v>
      </c>
      <c r="AG33">
        <f t="shared" si="5"/>
        <v>0.7</v>
      </c>
    </row>
    <row r="34" spans="1:33">
      <c r="A34" s="22" t="s">
        <v>107</v>
      </c>
      <c r="B34" s="22">
        <v>0</v>
      </c>
      <c r="D34" s="23">
        <v>0</v>
      </c>
      <c r="E34" s="22" t="s">
        <v>109</v>
      </c>
      <c r="F34" s="22">
        <v>0</v>
      </c>
      <c r="G34" s="24">
        <v>0</v>
      </c>
      <c r="H34" s="22" t="s">
        <v>110</v>
      </c>
      <c r="I34" s="22" t="s">
        <v>111</v>
      </c>
      <c r="J34" s="22">
        <v>0</v>
      </c>
      <c r="K34" s="25">
        <v>371.53903082900001</v>
      </c>
      <c r="L34" s="25">
        <v>649.56539253599999</v>
      </c>
      <c r="M34" s="23">
        <v>0</v>
      </c>
      <c r="N34" s="23">
        <v>0</v>
      </c>
      <c r="O34" s="22">
        <v>0</v>
      </c>
      <c r="P34" s="22">
        <v>0</v>
      </c>
      <c r="Q34" s="26">
        <v>73328</v>
      </c>
      <c r="R34" s="26">
        <v>5300</v>
      </c>
      <c r="T34" s="22" t="s">
        <v>151</v>
      </c>
      <c r="U34" s="26">
        <v>48.29</v>
      </c>
      <c r="V34" s="26">
        <v>1</v>
      </c>
      <c r="W34" s="26">
        <v>0.6</v>
      </c>
      <c r="X34" s="26">
        <v>0.13500000000000001</v>
      </c>
      <c r="Y34" s="26">
        <f t="shared" si="0"/>
        <v>0.6</v>
      </c>
      <c r="Z34" s="26">
        <f t="shared" si="1"/>
        <v>0.13500000000000001</v>
      </c>
      <c r="AA34" s="26">
        <v>0.5</v>
      </c>
      <c r="AB34" s="27">
        <v>0.16038463760375801</v>
      </c>
      <c r="AC34">
        <f t="shared" si="2"/>
        <v>398</v>
      </c>
      <c r="AD34">
        <f t="shared" si="3"/>
        <v>1</v>
      </c>
      <c r="AE34">
        <f t="shared" si="4"/>
        <v>0.1</v>
      </c>
      <c r="AF34">
        <f>'TP Factors'!$D$6</f>
        <v>1.0585839223673177</v>
      </c>
      <c r="AG34">
        <f t="shared" si="5"/>
        <v>0.1</v>
      </c>
    </row>
    <row r="35" spans="1:33">
      <c r="A35" s="22" t="s">
        <v>107</v>
      </c>
      <c r="B35" s="22">
        <v>0</v>
      </c>
      <c r="D35" s="23">
        <v>0</v>
      </c>
      <c r="E35" s="22" t="s">
        <v>109</v>
      </c>
      <c r="F35" s="22">
        <v>0</v>
      </c>
      <c r="G35" s="24">
        <v>0</v>
      </c>
      <c r="H35" s="22" t="s">
        <v>110</v>
      </c>
      <c r="I35" s="22" t="s">
        <v>111</v>
      </c>
      <c r="J35" s="22">
        <v>0</v>
      </c>
      <c r="K35" s="25">
        <v>655.20033121100005</v>
      </c>
      <c r="L35" s="25">
        <v>13429.145173700001</v>
      </c>
      <c r="M35" s="23">
        <v>0</v>
      </c>
      <c r="N35" s="23">
        <v>0</v>
      </c>
      <c r="O35" s="22">
        <v>0</v>
      </c>
      <c r="P35" s="22">
        <v>0</v>
      </c>
      <c r="Q35" s="26">
        <v>73329</v>
      </c>
      <c r="R35" s="26">
        <v>5300</v>
      </c>
      <c r="T35" s="22" t="s">
        <v>207</v>
      </c>
      <c r="U35" s="26">
        <v>48.29</v>
      </c>
      <c r="V35" s="26">
        <v>1</v>
      </c>
      <c r="W35" s="26">
        <v>0.6</v>
      </c>
      <c r="X35" s="26">
        <v>0.13500000000000001</v>
      </c>
      <c r="Y35" s="26">
        <f t="shared" si="0"/>
        <v>0.6</v>
      </c>
      <c r="Z35" s="26">
        <f t="shared" si="1"/>
        <v>0.13500000000000001</v>
      </c>
      <c r="AA35" s="26">
        <v>0.5</v>
      </c>
      <c r="AB35" s="27">
        <v>3.3157997744640002</v>
      </c>
      <c r="AC35">
        <f t="shared" si="2"/>
        <v>8229</v>
      </c>
      <c r="AD35">
        <f t="shared" si="3"/>
        <v>11</v>
      </c>
      <c r="AE35">
        <f t="shared" si="4"/>
        <v>2.4</v>
      </c>
      <c r="AF35">
        <f>'TP Factors'!$D$6</f>
        <v>1.0585839223673177</v>
      </c>
      <c r="AG35">
        <f t="shared" si="5"/>
        <v>2.5</v>
      </c>
    </row>
    <row r="36" spans="1:33">
      <c r="A36" s="22" t="s">
        <v>107</v>
      </c>
      <c r="B36" s="22">
        <v>0</v>
      </c>
      <c r="D36" s="23">
        <v>0</v>
      </c>
      <c r="E36" s="22" t="s">
        <v>109</v>
      </c>
      <c r="F36" s="22">
        <v>0</v>
      </c>
      <c r="G36" s="24">
        <v>105</v>
      </c>
      <c r="H36" s="22" t="s">
        <v>110</v>
      </c>
      <c r="I36" s="22" t="s">
        <v>111</v>
      </c>
      <c r="J36" s="22">
        <v>0</v>
      </c>
      <c r="K36" s="25">
        <v>3035.5706187699998</v>
      </c>
      <c r="L36" s="25">
        <v>130838.689484</v>
      </c>
      <c r="M36" s="23">
        <v>0</v>
      </c>
      <c r="N36" s="23">
        <v>0</v>
      </c>
      <c r="O36" s="22">
        <v>0</v>
      </c>
      <c r="P36" s="22">
        <v>0</v>
      </c>
      <c r="Q36" s="26">
        <v>73334</v>
      </c>
      <c r="R36" s="26">
        <v>1400</v>
      </c>
      <c r="T36" s="22" t="s">
        <v>159</v>
      </c>
      <c r="U36" s="26">
        <v>48.29</v>
      </c>
      <c r="V36" s="26">
        <v>1</v>
      </c>
      <c r="W36" s="26">
        <v>1.93</v>
      </c>
      <c r="X36" s="26">
        <v>0.497</v>
      </c>
      <c r="Y36" s="26">
        <f t="shared" si="0"/>
        <v>1.93</v>
      </c>
      <c r="Z36" s="26">
        <f t="shared" si="1"/>
        <v>0.497</v>
      </c>
      <c r="AA36" s="26">
        <v>0.88700000000000001</v>
      </c>
      <c r="AB36" s="27">
        <v>1.78744914554265</v>
      </c>
      <c r="AC36">
        <f t="shared" si="2"/>
        <v>7870</v>
      </c>
      <c r="AD36">
        <f t="shared" si="3"/>
        <v>33</v>
      </c>
      <c r="AE36">
        <f t="shared" si="4"/>
        <v>8.6</v>
      </c>
      <c r="AF36">
        <f>'TP Factors'!$D$6</f>
        <v>1.0585839223673177</v>
      </c>
      <c r="AG36">
        <f t="shared" si="5"/>
        <v>9.1</v>
      </c>
    </row>
    <row r="37" spans="1:33">
      <c r="A37" s="22" t="s">
        <v>107</v>
      </c>
      <c r="B37" s="22">
        <v>0</v>
      </c>
      <c r="D37" s="23">
        <v>0</v>
      </c>
      <c r="E37" s="22" t="s">
        <v>109</v>
      </c>
      <c r="F37" s="22">
        <v>0</v>
      </c>
      <c r="G37" s="24">
        <v>4</v>
      </c>
      <c r="H37" s="22" t="s">
        <v>110</v>
      </c>
      <c r="I37" s="22" t="s">
        <v>111</v>
      </c>
      <c r="J37" s="22">
        <v>0</v>
      </c>
      <c r="K37" s="25">
        <v>909.120427232</v>
      </c>
      <c r="L37" s="25">
        <v>24033.367438000001</v>
      </c>
      <c r="M37" s="23">
        <v>0</v>
      </c>
      <c r="N37" s="23">
        <v>0</v>
      </c>
      <c r="O37" s="22">
        <v>0</v>
      </c>
      <c r="P37" s="22">
        <v>0</v>
      </c>
      <c r="Q37" s="26">
        <v>73340</v>
      </c>
      <c r="R37" s="26">
        <v>3100</v>
      </c>
      <c r="T37" s="22" t="s">
        <v>153</v>
      </c>
      <c r="U37" s="26">
        <v>48.29</v>
      </c>
      <c r="V37" s="26">
        <v>1</v>
      </c>
      <c r="W37" s="26">
        <v>1.2</v>
      </c>
      <c r="X37" s="26">
        <v>6.4000000000000001E-2</v>
      </c>
      <c r="Y37" s="26">
        <f t="shared" si="0"/>
        <v>1.2</v>
      </c>
      <c r="Z37" s="26">
        <f t="shared" si="1"/>
        <v>6.4000000000000001E-2</v>
      </c>
      <c r="AA37" s="26">
        <v>0.41099999999999998</v>
      </c>
      <c r="AB37" s="27">
        <v>5.9341038545736398</v>
      </c>
      <c r="AC37">
        <f t="shared" si="2"/>
        <v>12106</v>
      </c>
      <c r="AD37">
        <f t="shared" si="3"/>
        <v>32</v>
      </c>
      <c r="AE37">
        <f t="shared" si="4"/>
        <v>1.7</v>
      </c>
      <c r="AF37">
        <f>'TP Factors'!$D$6</f>
        <v>1.0585839223673177</v>
      </c>
      <c r="AG37">
        <f t="shared" si="5"/>
        <v>1.8</v>
      </c>
    </row>
    <row r="38" spans="1:33">
      <c r="A38" s="22" t="s">
        <v>107</v>
      </c>
      <c r="B38" s="22">
        <v>0</v>
      </c>
      <c r="D38" s="23">
        <v>0</v>
      </c>
      <c r="E38" s="22" t="s">
        <v>109</v>
      </c>
      <c r="F38" s="22">
        <v>0</v>
      </c>
      <c r="G38" s="24">
        <v>4</v>
      </c>
      <c r="H38" s="22" t="s">
        <v>110</v>
      </c>
      <c r="I38" s="22" t="s">
        <v>111</v>
      </c>
      <c r="J38" s="22">
        <v>0</v>
      </c>
      <c r="K38" s="25">
        <v>121.01833059099999</v>
      </c>
      <c r="L38" s="25">
        <v>201.02809692299999</v>
      </c>
      <c r="M38" s="23">
        <v>0</v>
      </c>
      <c r="N38" s="23">
        <v>0</v>
      </c>
      <c r="O38" s="22">
        <v>0</v>
      </c>
      <c r="P38" s="22">
        <v>0</v>
      </c>
      <c r="Q38" s="26">
        <v>73341</v>
      </c>
      <c r="R38" s="26">
        <v>3100</v>
      </c>
      <c r="T38" s="22" t="s">
        <v>153</v>
      </c>
      <c r="U38" s="26">
        <v>48.29</v>
      </c>
      <c r="V38" s="26">
        <v>1</v>
      </c>
      <c r="W38" s="26">
        <v>1.2</v>
      </c>
      <c r="X38" s="26">
        <v>6.4000000000000001E-2</v>
      </c>
      <c r="Y38" s="26">
        <f t="shared" si="0"/>
        <v>1.2</v>
      </c>
      <c r="Z38" s="26">
        <f t="shared" si="1"/>
        <v>6.4000000000000001E-2</v>
      </c>
      <c r="AA38" s="26">
        <v>0.41099999999999998</v>
      </c>
      <c r="AB38" s="27">
        <v>4.9636062669861397E-2</v>
      </c>
      <c r="AC38">
        <f t="shared" si="2"/>
        <v>101</v>
      </c>
      <c r="AD38">
        <f t="shared" si="3"/>
        <v>0</v>
      </c>
      <c r="AE38">
        <f t="shared" si="4"/>
        <v>0</v>
      </c>
      <c r="AF38">
        <f>'TP Factors'!$D$6</f>
        <v>1.0585839223673177</v>
      </c>
      <c r="AG38">
        <f t="shared" si="5"/>
        <v>0</v>
      </c>
    </row>
    <row r="39" spans="1:33">
      <c r="A39" s="22" t="s">
        <v>107</v>
      </c>
      <c r="B39" s="22">
        <v>0</v>
      </c>
      <c r="D39" s="23">
        <v>0</v>
      </c>
      <c r="E39" s="22" t="s">
        <v>109</v>
      </c>
      <c r="F39" s="22">
        <v>0</v>
      </c>
      <c r="G39" s="24">
        <v>4</v>
      </c>
      <c r="H39" s="22" t="s">
        <v>110</v>
      </c>
      <c r="I39" s="22" t="s">
        <v>111</v>
      </c>
      <c r="J39" s="22">
        <v>0</v>
      </c>
      <c r="K39" s="25">
        <v>1523.0641572899999</v>
      </c>
      <c r="L39" s="25">
        <v>39600.892872299999</v>
      </c>
      <c r="M39" s="23">
        <v>0</v>
      </c>
      <c r="N39" s="23">
        <v>0</v>
      </c>
      <c r="O39" s="22">
        <v>0</v>
      </c>
      <c r="P39" s="22">
        <v>0</v>
      </c>
      <c r="Q39" s="26">
        <v>73342</v>
      </c>
      <c r="R39" s="26">
        <v>3100</v>
      </c>
      <c r="T39" s="22" t="s">
        <v>125</v>
      </c>
      <c r="U39" s="26">
        <v>48.29</v>
      </c>
      <c r="V39" s="26">
        <v>1</v>
      </c>
      <c r="W39" s="26">
        <v>1.2</v>
      </c>
      <c r="X39" s="26">
        <v>6.4000000000000001E-2</v>
      </c>
      <c r="Y39" s="26">
        <f t="shared" si="0"/>
        <v>1.2</v>
      </c>
      <c r="Z39" s="26">
        <f t="shared" si="1"/>
        <v>6.4000000000000001E-2</v>
      </c>
      <c r="AA39" s="26">
        <v>0.1</v>
      </c>
      <c r="AB39" s="27">
        <v>9.7779001364197207</v>
      </c>
      <c r="AC39">
        <f t="shared" si="2"/>
        <v>4853</v>
      </c>
      <c r="AD39">
        <f t="shared" si="3"/>
        <v>13</v>
      </c>
      <c r="AE39">
        <f t="shared" si="4"/>
        <v>0.7</v>
      </c>
      <c r="AF39">
        <f>'TP Factors'!$D$6</f>
        <v>1.0585839223673177</v>
      </c>
      <c r="AG39">
        <f t="shared" si="5"/>
        <v>0.7</v>
      </c>
    </row>
    <row r="40" spans="1:33">
      <c r="A40" s="22" t="s">
        <v>107</v>
      </c>
      <c r="B40" s="22">
        <v>0</v>
      </c>
      <c r="D40" s="23">
        <v>0</v>
      </c>
      <c r="E40" s="22" t="s">
        <v>109</v>
      </c>
      <c r="F40" s="22">
        <v>0</v>
      </c>
      <c r="G40" s="24">
        <v>4</v>
      </c>
      <c r="H40" s="22" t="s">
        <v>110</v>
      </c>
      <c r="I40" s="22" t="s">
        <v>111</v>
      </c>
      <c r="J40" s="22">
        <v>0</v>
      </c>
      <c r="K40" s="25">
        <v>483.56759029099999</v>
      </c>
      <c r="L40" s="25">
        <v>4996.0801096900004</v>
      </c>
      <c r="M40" s="23">
        <v>0</v>
      </c>
      <c r="N40" s="23">
        <v>0</v>
      </c>
      <c r="O40" s="22">
        <v>0</v>
      </c>
      <c r="P40" s="22">
        <v>0</v>
      </c>
      <c r="Q40" s="26">
        <v>73343</v>
      </c>
      <c r="R40" s="26">
        <v>3100</v>
      </c>
      <c r="T40" s="22" t="s">
        <v>153</v>
      </c>
      <c r="U40" s="26">
        <v>48.29</v>
      </c>
      <c r="V40" s="26">
        <v>1</v>
      </c>
      <c r="W40" s="26">
        <v>1.2</v>
      </c>
      <c r="X40" s="26">
        <v>6.4000000000000001E-2</v>
      </c>
      <c r="Y40" s="26">
        <f t="shared" si="0"/>
        <v>1.2</v>
      </c>
      <c r="Z40" s="26">
        <f t="shared" si="1"/>
        <v>6.4000000000000001E-2</v>
      </c>
      <c r="AA40" s="26">
        <v>0.41099999999999998</v>
      </c>
      <c r="AB40" s="27">
        <v>1.23358770626058</v>
      </c>
      <c r="AC40">
        <f t="shared" si="2"/>
        <v>2517</v>
      </c>
      <c r="AD40">
        <f t="shared" si="3"/>
        <v>7</v>
      </c>
      <c r="AE40">
        <f t="shared" si="4"/>
        <v>0.4</v>
      </c>
      <c r="AF40">
        <f>'TP Factors'!$D$6</f>
        <v>1.0585839223673177</v>
      </c>
      <c r="AG40">
        <f t="shared" si="5"/>
        <v>0.4</v>
      </c>
    </row>
    <row r="41" spans="1:33">
      <c r="A41" s="22" t="s">
        <v>107</v>
      </c>
      <c r="B41" s="22">
        <v>0</v>
      </c>
      <c r="D41" s="23">
        <v>0</v>
      </c>
      <c r="E41" s="22" t="s">
        <v>109</v>
      </c>
      <c r="F41" s="22">
        <v>0</v>
      </c>
      <c r="G41" s="24">
        <v>105</v>
      </c>
      <c r="H41" s="22" t="s">
        <v>110</v>
      </c>
      <c r="I41" s="22" t="s">
        <v>111</v>
      </c>
      <c r="J41" s="22">
        <v>0</v>
      </c>
      <c r="K41" s="25">
        <v>1375.79671022</v>
      </c>
      <c r="L41" s="25">
        <v>58350.541205100002</v>
      </c>
      <c r="M41" s="23">
        <v>0</v>
      </c>
      <c r="N41" s="23">
        <v>0</v>
      </c>
      <c r="O41" s="22">
        <v>0</v>
      </c>
      <c r="P41" s="22">
        <v>0</v>
      </c>
      <c r="Q41" s="26">
        <v>73344</v>
      </c>
      <c r="R41" s="26">
        <v>1400</v>
      </c>
      <c r="T41" s="22" t="s">
        <v>159</v>
      </c>
      <c r="U41" s="26">
        <v>48.29</v>
      </c>
      <c r="V41" s="26">
        <v>1</v>
      </c>
      <c r="W41" s="26">
        <v>1.93</v>
      </c>
      <c r="X41" s="26">
        <v>0.497</v>
      </c>
      <c r="Y41" s="26">
        <f t="shared" si="0"/>
        <v>1.93</v>
      </c>
      <c r="Z41" s="26">
        <f t="shared" si="1"/>
        <v>0.497</v>
      </c>
      <c r="AA41" s="26">
        <v>0.88700000000000001</v>
      </c>
      <c r="AB41" s="27">
        <v>2.15644402472291</v>
      </c>
      <c r="AC41">
        <f t="shared" si="2"/>
        <v>9494</v>
      </c>
      <c r="AD41">
        <f t="shared" si="3"/>
        <v>40</v>
      </c>
      <c r="AE41">
        <f t="shared" si="4"/>
        <v>10.4</v>
      </c>
      <c r="AF41">
        <f>'TP Factors'!$D$6</f>
        <v>1.0585839223673177</v>
      </c>
      <c r="AG41">
        <f t="shared" si="5"/>
        <v>11</v>
      </c>
    </row>
    <row r="42" spans="1:33">
      <c r="A42" s="22" t="s">
        <v>107</v>
      </c>
      <c r="B42" s="22">
        <v>0</v>
      </c>
      <c r="D42" s="23">
        <v>0</v>
      </c>
      <c r="E42" s="22" t="s">
        <v>109</v>
      </c>
      <c r="F42" s="22">
        <v>0</v>
      </c>
      <c r="G42" s="24">
        <v>105</v>
      </c>
      <c r="H42" s="22" t="s">
        <v>110</v>
      </c>
      <c r="I42" s="22" t="s">
        <v>111</v>
      </c>
      <c r="J42" s="22">
        <v>0</v>
      </c>
      <c r="K42" s="25">
        <v>708.98184866600002</v>
      </c>
      <c r="L42" s="25">
        <v>25267.133929200001</v>
      </c>
      <c r="M42" s="23">
        <v>0</v>
      </c>
      <c r="N42" s="23">
        <v>0</v>
      </c>
      <c r="O42" s="22">
        <v>0</v>
      </c>
      <c r="P42" s="22">
        <v>0</v>
      </c>
      <c r="Q42" s="26">
        <v>73345</v>
      </c>
      <c r="R42" s="26">
        <v>1400</v>
      </c>
      <c r="T42" s="22" t="s">
        <v>197</v>
      </c>
      <c r="U42" s="26">
        <v>48.29</v>
      </c>
      <c r="V42" s="26">
        <v>1</v>
      </c>
      <c r="W42" s="26">
        <v>1.93</v>
      </c>
      <c r="X42" s="26">
        <v>0.497</v>
      </c>
      <c r="Y42" s="26">
        <f t="shared" si="0"/>
        <v>1.93</v>
      </c>
      <c r="Z42" s="26">
        <f t="shared" si="1"/>
        <v>0.497</v>
      </c>
      <c r="AA42" s="26">
        <v>0.9</v>
      </c>
      <c r="AB42" s="27">
        <v>1.35393314800204</v>
      </c>
      <c r="AC42">
        <f t="shared" si="2"/>
        <v>6049</v>
      </c>
      <c r="AD42">
        <f t="shared" si="3"/>
        <v>26</v>
      </c>
      <c r="AE42">
        <f t="shared" si="4"/>
        <v>6.6</v>
      </c>
      <c r="AF42">
        <f>'TP Factors'!$D$6</f>
        <v>1.0585839223673177</v>
      </c>
      <c r="AG42">
        <f t="shared" si="5"/>
        <v>7</v>
      </c>
    </row>
    <row r="43" spans="1:33">
      <c r="A43" s="22" t="s">
        <v>107</v>
      </c>
      <c r="B43" s="22">
        <v>0</v>
      </c>
      <c r="D43" s="23">
        <v>0</v>
      </c>
      <c r="E43" s="22" t="s">
        <v>109</v>
      </c>
      <c r="F43" s="22">
        <v>0</v>
      </c>
      <c r="G43" s="24">
        <v>105</v>
      </c>
      <c r="H43" s="22" t="s">
        <v>110</v>
      </c>
      <c r="I43" s="22" t="s">
        <v>111</v>
      </c>
      <c r="J43" s="22">
        <v>0</v>
      </c>
      <c r="K43" s="25">
        <v>535.36895422500004</v>
      </c>
      <c r="L43" s="25">
        <v>9755.7809023000009</v>
      </c>
      <c r="M43" s="23">
        <v>0</v>
      </c>
      <c r="N43" s="23">
        <v>0</v>
      </c>
      <c r="O43" s="22">
        <v>0</v>
      </c>
      <c r="P43" s="22">
        <v>0</v>
      </c>
      <c r="Q43" s="26">
        <v>73346</v>
      </c>
      <c r="R43" s="26">
        <v>1400</v>
      </c>
      <c r="T43" s="22" t="s">
        <v>119</v>
      </c>
      <c r="U43" s="26">
        <v>48.29</v>
      </c>
      <c r="V43" s="26">
        <v>1</v>
      </c>
      <c r="W43" s="26">
        <v>1.93</v>
      </c>
      <c r="X43" s="26">
        <v>0.497</v>
      </c>
      <c r="Y43" s="26">
        <f t="shared" si="0"/>
        <v>1.93</v>
      </c>
      <c r="Z43" s="26">
        <f t="shared" si="1"/>
        <v>0.497</v>
      </c>
      <c r="AA43" s="26">
        <v>0.88600000000000001</v>
      </c>
      <c r="AB43" s="27">
        <v>0.51429582728887702</v>
      </c>
      <c r="AC43">
        <f t="shared" si="2"/>
        <v>2262</v>
      </c>
      <c r="AD43">
        <f t="shared" si="3"/>
        <v>10</v>
      </c>
      <c r="AE43">
        <f t="shared" si="4"/>
        <v>2.5</v>
      </c>
      <c r="AF43">
        <f>'TP Factors'!$D$6</f>
        <v>1.0585839223673177</v>
      </c>
      <c r="AG43">
        <f t="shared" si="5"/>
        <v>2.6</v>
      </c>
    </row>
    <row r="44" spans="1:33">
      <c r="A44" s="22" t="s">
        <v>107</v>
      </c>
      <c r="B44" s="22">
        <v>0</v>
      </c>
      <c r="D44" s="23">
        <v>0</v>
      </c>
      <c r="E44" s="22" t="s">
        <v>109</v>
      </c>
      <c r="F44" s="22">
        <v>0</v>
      </c>
      <c r="G44" s="24">
        <v>105</v>
      </c>
      <c r="H44" s="22" t="s">
        <v>110</v>
      </c>
      <c r="I44" s="22" t="s">
        <v>111</v>
      </c>
      <c r="J44" s="22">
        <v>0</v>
      </c>
      <c r="K44" s="25">
        <v>549.02236368299998</v>
      </c>
      <c r="L44" s="25">
        <v>14459.466365599999</v>
      </c>
      <c r="M44" s="23">
        <v>0</v>
      </c>
      <c r="N44" s="23">
        <v>0</v>
      </c>
      <c r="O44" s="22">
        <v>0</v>
      </c>
      <c r="P44" s="22">
        <v>0</v>
      </c>
      <c r="Q44" s="26">
        <v>73347</v>
      </c>
      <c r="R44" s="26">
        <v>1400</v>
      </c>
      <c r="T44" s="22" t="s">
        <v>119</v>
      </c>
      <c r="U44" s="26">
        <v>48.29</v>
      </c>
      <c r="V44" s="26">
        <v>1</v>
      </c>
      <c r="W44" s="26">
        <v>1.93</v>
      </c>
      <c r="X44" s="26">
        <v>0.497</v>
      </c>
      <c r="Y44" s="26">
        <f t="shared" si="0"/>
        <v>1.93</v>
      </c>
      <c r="Z44" s="26">
        <f t="shared" si="1"/>
        <v>0.497</v>
      </c>
      <c r="AA44" s="26">
        <v>0.88600000000000001</v>
      </c>
      <c r="AB44" s="27">
        <v>0.15868369502431601</v>
      </c>
      <c r="AC44">
        <f t="shared" si="2"/>
        <v>698</v>
      </c>
      <c r="AD44">
        <f t="shared" si="3"/>
        <v>3</v>
      </c>
      <c r="AE44">
        <f t="shared" si="4"/>
        <v>0.8</v>
      </c>
      <c r="AF44">
        <f>'TP Factors'!$D$6</f>
        <v>1.0585839223673177</v>
      </c>
      <c r="AG44">
        <f t="shared" si="5"/>
        <v>0.8</v>
      </c>
    </row>
    <row r="45" spans="1:33">
      <c r="A45" s="22" t="s">
        <v>107</v>
      </c>
      <c r="B45" s="22">
        <v>0</v>
      </c>
      <c r="D45" s="23">
        <v>0</v>
      </c>
      <c r="E45" s="22" t="s">
        <v>109</v>
      </c>
      <c r="F45" s="22">
        <v>0</v>
      </c>
      <c r="G45" s="24">
        <v>98</v>
      </c>
      <c r="H45" s="22" t="s">
        <v>110</v>
      </c>
      <c r="I45" s="22" t="s">
        <v>111</v>
      </c>
      <c r="J45" s="22">
        <v>0</v>
      </c>
      <c r="K45" s="25">
        <v>335.836398374</v>
      </c>
      <c r="L45" s="25">
        <v>6234.1100950999999</v>
      </c>
      <c r="M45" s="23">
        <v>0</v>
      </c>
      <c r="N45" s="23">
        <v>0</v>
      </c>
      <c r="O45" s="22">
        <v>0</v>
      </c>
      <c r="P45" s="22">
        <v>0</v>
      </c>
      <c r="Q45" s="26">
        <v>73349</v>
      </c>
      <c r="R45" s="26">
        <v>1750</v>
      </c>
      <c r="T45" s="22" t="s">
        <v>208</v>
      </c>
      <c r="U45" s="26">
        <v>48.29</v>
      </c>
      <c r="V45" s="26">
        <v>1</v>
      </c>
      <c r="W45" s="26">
        <v>1.8</v>
      </c>
      <c r="X45" s="26">
        <v>0.47799999999999998</v>
      </c>
      <c r="Y45" s="26">
        <f t="shared" si="0"/>
        <v>1.8</v>
      </c>
      <c r="Z45" s="26">
        <f t="shared" si="1"/>
        <v>0.47799999999999998</v>
      </c>
      <c r="AA45" s="26">
        <v>0.72399999999999998</v>
      </c>
      <c r="AB45" s="27">
        <v>1.5392699821323499</v>
      </c>
      <c r="AC45">
        <f t="shared" si="2"/>
        <v>5532</v>
      </c>
      <c r="AD45">
        <f t="shared" si="3"/>
        <v>22</v>
      </c>
      <c r="AE45">
        <f t="shared" si="4"/>
        <v>5.8</v>
      </c>
      <c r="AF45">
        <f>'TP Factors'!$D$6</f>
        <v>1.0585839223673177</v>
      </c>
      <c r="AG45">
        <f t="shared" si="5"/>
        <v>6.1</v>
      </c>
    </row>
    <row r="46" spans="1:33">
      <c r="A46" s="22" t="s">
        <v>107</v>
      </c>
      <c r="B46" s="22">
        <v>0</v>
      </c>
      <c r="D46" s="23">
        <v>0</v>
      </c>
      <c r="E46" s="22" t="s">
        <v>109</v>
      </c>
      <c r="F46" s="22">
        <v>0</v>
      </c>
      <c r="G46" s="24">
        <v>98</v>
      </c>
      <c r="H46" s="22" t="s">
        <v>110</v>
      </c>
      <c r="I46" s="22" t="s">
        <v>111</v>
      </c>
      <c r="J46" s="22">
        <v>0</v>
      </c>
      <c r="K46" s="25">
        <v>278.493059324</v>
      </c>
      <c r="L46" s="25">
        <v>4477.2913375199996</v>
      </c>
      <c r="M46" s="23">
        <v>0</v>
      </c>
      <c r="N46" s="23">
        <v>0</v>
      </c>
      <c r="O46" s="22">
        <v>0</v>
      </c>
      <c r="P46" s="22">
        <v>0</v>
      </c>
      <c r="Q46" s="26">
        <v>73350</v>
      </c>
      <c r="R46" s="26">
        <v>1750</v>
      </c>
      <c r="T46" s="22" t="s">
        <v>209</v>
      </c>
      <c r="U46" s="26">
        <v>48.29</v>
      </c>
      <c r="V46" s="26">
        <v>1</v>
      </c>
      <c r="W46" s="26">
        <v>1.8</v>
      </c>
      <c r="X46" s="26">
        <v>0.47799999999999998</v>
      </c>
      <c r="Y46" s="26">
        <f t="shared" si="0"/>
        <v>1.8</v>
      </c>
      <c r="Z46" s="26">
        <f t="shared" si="1"/>
        <v>0.47799999999999998</v>
      </c>
      <c r="AA46" s="26">
        <v>0.68</v>
      </c>
      <c r="AB46" s="27">
        <v>1.10549228763413</v>
      </c>
      <c r="AC46">
        <f t="shared" si="2"/>
        <v>3731</v>
      </c>
      <c r="AD46">
        <f t="shared" si="3"/>
        <v>15</v>
      </c>
      <c r="AE46">
        <f t="shared" si="4"/>
        <v>3.9</v>
      </c>
      <c r="AF46">
        <f>'TP Factors'!$D$6</f>
        <v>1.0585839223673177</v>
      </c>
      <c r="AG46">
        <f t="shared" si="5"/>
        <v>4.0999999999999996</v>
      </c>
    </row>
    <row r="47" spans="1:33">
      <c r="A47" s="22" t="s">
        <v>107</v>
      </c>
      <c r="B47" s="22">
        <v>0</v>
      </c>
      <c r="D47" s="23">
        <v>0</v>
      </c>
      <c r="E47" s="22" t="s">
        <v>109</v>
      </c>
      <c r="F47" s="22">
        <v>0</v>
      </c>
      <c r="G47" s="24">
        <v>102.5</v>
      </c>
      <c r="H47" s="22" t="s">
        <v>110</v>
      </c>
      <c r="I47" s="22" t="s">
        <v>111</v>
      </c>
      <c r="J47" s="22">
        <v>0</v>
      </c>
      <c r="K47" s="25">
        <v>144.96334527799999</v>
      </c>
      <c r="L47" s="25">
        <v>943.45112556100003</v>
      </c>
      <c r="M47" s="23">
        <v>0</v>
      </c>
      <c r="N47" s="23">
        <v>0</v>
      </c>
      <c r="O47" s="22">
        <v>0</v>
      </c>
      <c r="P47" s="22">
        <v>0</v>
      </c>
      <c r="Q47" s="26">
        <v>73353</v>
      </c>
      <c r="R47" s="26">
        <v>1300</v>
      </c>
      <c r="T47" s="22" t="s">
        <v>161</v>
      </c>
      <c r="U47" s="26">
        <v>48.29</v>
      </c>
      <c r="V47" s="26">
        <v>1</v>
      </c>
      <c r="W47" s="26">
        <v>2.1</v>
      </c>
      <c r="X47" s="26">
        <v>0.51600000000000001</v>
      </c>
      <c r="Y47" s="26">
        <f t="shared" si="0"/>
        <v>2.1</v>
      </c>
      <c r="Z47" s="26">
        <f t="shared" si="1"/>
        <v>0.51600000000000001</v>
      </c>
      <c r="AA47" s="26">
        <v>0.66200000000000003</v>
      </c>
      <c r="AB47" s="27">
        <v>0.23294852830486201</v>
      </c>
      <c r="AC47">
        <f t="shared" si="2"/>
        <v>765</v>
      </c>
      <c r="AD47">
        <f t="shared" si="3"/>
        <v>4</v>
      </c>
      <c r="AE47">
        <f t="shared" si="4"/>
        <v>0.9</v>
      </c>
      <c r="AF47">
        <f>'TP Factors'!$D$6</f>
        <v>1.0585839223673177</v>
      </c>
      <c r="AG47">
        <f t="shared" si="5"/>
        <v>1</v>
      </c>
    </row>
    <row r="48" spans="1:33">
      <c r="A48" s="22" t="s">
        <v>107</v>
      </c>
      <c r="B48" s="22">
        <v>0</v>
      </c>
      <c r="D48" s="23">
        <v>0</v>
      </c>
      <c r="E48" s="22" t="s">
        <v>109</v>
      </c>
      <c r="F48" s="22">
        <v>0</v>
      </c>
      <c r="G48" s="24">
        <v>102.5</v>
      </c>
      <c r="H48" s="22" t="s">
        <v>110</v>
      </c>
      <c r="I48" s="22" t="s">
        <v>111</v>
      </c>
      <c r="J48" s="22">
        <v>0</v>
      </c>
      <c r="K48" s="25">
        <v>447.98274918700002</v>
      </c>
      <c r="L48" s="25">
        <v>6888.4480818100001</v>
      </c>
      <c r="M48" s="23">
        <v>0</v>
      </c>
      <c r="N48" s="23">
        <v>0</v>
      </c>
      <c r="O48" s="22">
        <v>0</v>
      </c>
      <c r="P48" s="22">
        <v>0</v>
      </c>
      <c r="Q48" s="26">
        <v>73354</v>
      </c>
      <c r="R48" s="26">
        <v>1300</v>
      </c>
      <c r="T48" s="22" t="s">
        <v>117</v>
      </c>
      <c r="U48" s="26">
        <v>48.29</v>
      </c>
      <c r="V48" s="26">
        <v>1</v>
      </c>
      <c r="W48" s="26">
        <v>2.1</v>
      </c>
      <c r="X48" s="26">
        <v>0.51600000000000001</v>
      </c>
      <c r="Y48" s="26">
        <f t="shared" si="0"/>
        <v>2.1</v>
      </c>
      <c r="Z48" s="26">
        <f t="shared" si="1"/>
        <v>0.51600000000000001</v>
      </c>
      <c r="AA48" s="26">
        <v>0.63100000000000001</v>
      </c>
      <c r="AB48" s="27">
        <v>1.7008342233790501</v>
      </c>
      <c r="AC48">
        <f t="shared" si="2"/>
        <v>5327</v>
      </c>
      <c r="AD48">
        <f t="shared" si="3"/>
        <v>25</v>
      </c>
      <c r="AE48">
        <f t="shared" si="4"/>
        <v>6.1</v>
      </c>
      <c r="AF48">
        <f>'TP Factors'!$D$6</f>
        <v>1.0585839223673177</v>
      </c>
      <c r="AG48">
        <f t="shared" si="5"/>
        <v>6.5</v>
      </c>
    </row>
    <row r="49" spans="1:33">
      <c r="A49" s="22" t="s">
        <v>107</v>
      </c>
      <c r="B49" s="22">
        <v>0</v>
      </c>
      <c r="D49" s="23">
        <v>0</v>
      </c>
      <c r="E49" s="22" t="s">
        <v>109</v>
      </c>
      <c r="F49" s="22">
        <v>0</v>
      </c>
      <c r="G49" s="24">
        <v>102.5</v>
      </c>
      <c r="H49" s="22" t="s">
        <v>110</v>
      </c>
      <c r="I49" s="22" t="s">
        <v>111</v>
      </c>
      <c r="J49" s="22">
        <v>0</v>
      </c>
      <c r="K49" s="25">
        <v>97.722091302500004</v>
      </c>
      <c r="L49" s="25">
        <v>443.07122909999998</v>
      </c>
      <c r="M49" s="23">
        <v>0</v>
      </c>
      <c r="N49" s="23">
        <v>0</v>
      </c>
      <c r="O49" s="22">
        <v>0</v>
      </c>
      <c r="P49" s="22">
        <v>0</v>
      </c>
      <c r="Q49" s="26">
        <v>73355</v>
      </c>
      <c r="R49" s="26">
        <v>1300</v>
      </c>
      <c r="T49" s="22" t="s">
        <v>161</v>
      </c>
      <c r="U49" s="26">
        <v>48.29</v>
      </c>
      <c r="V49" s="26">
        <v>1</v>
      </c>
      <c r="W49" s="26">
        <v>2.1</v>
      </c>
      <c r="X49" s="26">
        <v>0.51600000000000001</v>
      </c>
      <c r="Y49" s="26">
        <f t="shared" si="0"/>
        <v>2.1</v>
      </c>
      <c r="Z49" s="26">
        <f t="shared" si="1"/>
        <v>0.51600000000000001</v>
      </c>
      <c r="AA49" s="26">
        <v>0.66200000000000003</v>
      </c>
      <c r="AB49" s="27">
        <v>0.109399211957595</v>
      </c>
      <c r="AC49">
        <f t="shared" si="2"/>
        <v>359</v>
      </c>
      <c r="AD49">
        <f t="shared" si="3"/>
        <v>2</v>
      </c>
      <c r="AE49">
        <f t="shared" si="4"/>
        <v>0.4</v>
      </c>
      <c r="AF49">
        <f>'TP Factors'!$D$6</f>
        <v>1.0585839223673177</v>
      </c>
      <c r="AG49">
        <f t="shared" si="5"/>
        <v>0.4</v>
      </c>
    </row>
    <row r="50" spans="1:33">
      <c r="A50" s="22" t="s">
        <v>107</v>
      </c>
      <c r="B50" s="22">
        <v>0</v>
      </c>
      <c r="D50" s="23">
        <v>0</v>
      </c>
      <c r="E50" s="22" t="s">
        <v>109</v>
      </c>
      <c r="F50" s="22">
        <v>0</v>
      </c>
      <c r="G50" s="24">
        <v>105</v>
      </c>
      <c r="H50" s="22" t="s">
        <v>110</v>
      </c>
      <c r="I50" s="22" t="s">
        <v>111</v>
      </c>
      <c r="J50" s="22">
        <v>0</v>
      </c>
      <c r="K50" s="25">
        <v>1504.5090559800001</v>
      </c>
      <c r="L50" s="25">
        <v>15737.225754999999</v>
      </c>
      <c r="M50" s="23">
        <v>0</v>
      </c>
      <c r="N50" s="23">
        <v>0</v>
      </c>
      <c r="O50" s="22">
        <v>0</v>
      </c>
      <c r="P50" s="22">
        <v>0</v>
      </c>
      <c r="Q50" s="26">
        <v>73409</v>
      </c>
      <c r="R50" s="26">
        <v>1400</v>
      </c>
      <c r="T50" s="22" t="s">
        <v>159</v>
      </c>
      <c r="U50" s="26">
        <v>48.29</v>
      </c>
      <c r="V50" s="26">
        <v>1</v>
      </c>
      <c r="W50" s="26">
        <v>1.93</v>
      </c>
      <c r="X50" s="26">
        <v>0.497</v>
      </c>
      <c r="Y50" s="26">
        <f t="shared" si="0"/>
        <v>1.93</v>
      </c>
      <c r="Z50" s="26">
        <f t="shared" si="1"/>
        <v>0.497</v>
      </c>
      <c r="AA50" s="26">
        <v>0.88700000000000001</v>
      </c>
      <c r="AB50" s="27">
        <v>3.88568894839826</v>
      </c>
      <c r="AC50">
        <f t="shared" si="2"/>
        <v>17108</v>
      </c>
      <c r="AD50">
        <f t="shared" si="3"/>
        <v>73</v>
      </c>
      <c r="AE50">
        <f t="shared" si="4"/>
        <v>18.7</v>
      </c>
      <c r="AF50">
        <f>'TP Factors'!$D$6</f>
        <v>1.0585839223673177</v>
      </c>
      <c r="AG50">
        <f t="shared" si="5"/>
        <v>19.8</v>
      </c>
    </row>
    <row r="51" spans="1:33">
      <c r="A51" s="22" t="s">
        <v>107</v>
      </c>
      <c r="B51" s="22">
        <v>0</v>
      </c>
      <c r="D51" s="23">
        <v>0</v>
      </c>
      <c r="E51" s="22" t="s">
        <v>109</v>
      </c>
      <c r="F51" s="22">
        <v>0</v>
      </c>
      <c r="G51" s="24">
        <v>105</v>
      </c>
      <c r="H51" s="22" t="s">
        <v>110</v>
      </c>
      <c r="I51" s="22" t="s">
        <v>111</v>
      </c>
      <c r="J51" s="22">
        <v>0</v>
      </c>
      <c r="K51" s="25">
        <v>780.78538804200002</v>
      </c>
      <c r="L51" s="25">
        <v>36548.827766399998</v>
      </c>
      <c r="M51" s="23">
        <v>0</v>
      </c>
      <c r="N51" s="23">
        <v>0</v>
      </c>
      <c r="O51" s="22">
        <v>0</v>
      </c>
      <c r="P51" s="22">
        <v>0</v>
      </c>
      <c r="Q51" s="26">
        <v>73410</v>
      </c>
      <c r="R51" s="26">
        <v>1400</v>
      </c>
      <c r="T51" s="22" t="s">
        <v>116</v>
      </c>
      <c r="U51" s="26">
        <v>48.29</v>
      </c>
      <c r="V51" s="26">
        <v>1</v>
      </c>
      <c r="W51" s="26">
        <v>1.93</v>
      </c>
      <c r="X51" s="26">
        <v>0.497</v>
      </c>
      <c r="Y51" s="26">
        <f t="shared" si="0"/>
        <v>1.93</v>
      </c>
      <c r="Z51" s="26">
        <f t="shared" si="1"/>
        <v>0.497</v>
      </c>
      <c r="AA51" s="26">
        <v>0.89</v>
      </c>
      <c r="AB51" s="27">
        <v>9.0242956926751798</v>
      </c>
      <c r="AC51">
        <f t="shared" si="2"/>
        <v>39867</v>
      </c>
      <c r="AD51">
        <f t="shared" si="3"/>
        <v>170</v>
      </c>
      <c r="AE51">
        <f t="shared" si="4"/>
        <v>43.7</v>
      </c>
      <c r="AF51">
        <f>'TP Factors'!$D$6</f>
        <v>1.0585839223673177</v>
      </c>
      <c r="AG51">
        <f t="shared" si="5"/>
        <v>46.3</v>
      </c>
    </row>
    <row r="52" spans="1:33">
      <c r="A52" s="22" t="s">
        <v>107</v>
      </c>
      <c r="B52" s="22">
        <v>0</v>
      </c>
      <c r="D52" s="23">
        <v>0</v>
      </c>
      <c r="E52" s="22" t="s">
        <v>109</v>
      </c>
      <c r="F52" s="22">
        <v>0</v>
      </c>
      <c r="G52" s="24">
        <v>3</v>
      </c>
      <c r="H52" s="22" t="s">
        <v>110</v>
      </c>
      <c r="I52" s="22" t="s">
        <v>111</v>
      </c>
      <c r="J52" s="22">
        <v>0</v>
      </c>
      <c r="K52" s="25">
        <v>481.09549776900002</v>
      </c>
      <c r="L52" s="25">
        <v>8642.7657818400003</v>
      </c>
      <c r="M52" s="23">
        <v>0</v>
      </c>
      <c r="N52" s="23">
        <v>0</v>
      </c>
      <c r="O52" s="22">
        <v>0</v>
      </c>
      <c r="P52" s="22">
        <v>0</v>
      </c>
      <c r="Q52" s="26">
        <v>73416</v>
      </c>
      <c r="R52" s="26">
        <v>3200</v>
      </c>
      <c r="T52" s="22" t="s">
        <v>154</v>
      </c>
      <c r="U52" s="26">
        <v>48.29</v>
      </c>
      <c r="V52" s="26">
        <v>1</v>
      </c>
      <c r="W52" s="26">
        <v>1.2</v>
      </c>
      <c r="X52" s="26">
        <v>6.4000000000000001E-2</v>
      </c>
      <c r="Y52" s="26">
        <f t="shared" si="0"/>
        <v>1.2</v>
      </c>
      <c r="Z52" s="26">
        <f t="shared" si="1"/>
        <v>6.4000000000000001E-2</v>
      </c>
      <c r="AA52" s="26">
        <v>0.4</v>
      </c>
      <c r="AB52" s="27">
        <v>2.1339921837719902</v>
      </c>
      <c r="AC52">
        <f t="shared" si="2"/>
        <v>4237</v>
      </c>
      <c r="AD52">
        <f t="shared" si="3"/>
        <v>11</v>
      </c>
      <c r="AE52">
        <f t="shared" si="4"/>
        <v>0.6</v>
      </c>
      <c r="AF52">
        <f>'TP Factors'!$D$6</f>
        <v>1.0585839223673177</v>
      </c>
      <c r="AG52">
        <f t="shared" si="5"/>
        <v>0.6</v>
      </c>
    </row>
    <row r="53" spans="1:33">
      <c r="A53" s="22" t="s">
        <v>107</v>
      </c>
      <c r="B53" s="22">
        <v>0</v>
      </c>
      <c r="D53" s="23">
        <v>0</v>
      </c>
      <c r="E53" s="22" t="s">
        <v>109</v>
      </c>
      <c r="F53" s="22">
        <v>0</v>
      </c>
      <c r="G53" s="24">
        <v>3</v>
      </c>
      <c r="H53" s="22" t="s">
        <v>110</v>
      </c>
      <c r="I53" s="22" t="s">
        <v>111</v>
      </c>
      <c r="J53" s="22">
        <v>0</v>
      </c>
      <c r="K53" s="25">
        <v>3747.2466106699999</v>
      </c>
      <c r="L53" s="25">
        <v>136985.53988699999</v>
      </c>
      <c r="M53" s="23">
        <v>0</v>
      </c>
      <c r="N53" s="23">
        <v>0</v>
      </c>
      <c r="O53" s="22">
        <v>0</v>
      </c>
      <c r="P53" s="22">
        <v>0</v>
      </c>
      <c r="Q53" s="26">
        <v>73417</v>
      </c>
      <c r="R53" s="26">
        <v>3200</v>
      </c>
      <c r="T53" s="22" t="s">
        <v>154</v>
      </c>
      <c r="U53" s="26">
        <v>48.29</v>
      </c>
      <c r="V53" s="26">
        <v>1</v>
      </c>
      <c r="W53" s="26">
        <v>1.2</v>
      </c>
      <c r="X53" s="26">
        <v>6.4000000000000001E-2</v>
      </c>
      <c r="Y53" s="26">
        <f t="shared" si="0"/>
        <v>1.2</v>
      </c>
      <c r="Z53" s="26">
        <f t="shared" si="1"/>
        <v>6.4000000000000001E-2</v>
      </c>
      <c r="AA53" s="26">
        <v>0.4</v>
      </c>
      <c r="AB53" s="27">
        <v>33.823217331800002</v>
      </c>
      <c r="AC53">
        <f t="shared" si="2"/>
        <v>67156</v>
      </c>
      <c r="AD53">
        <f t="shared" si="3"/>
        <v>178</v>
      </c>
      <c r="AE53">
        <f t="shared" si="4"/>
        <v>9.5</v>
      </c>
      <c r="AF53">
        <f>'TP Factors'!$D$6</f>
        <v>1.0585839223673177</v>
      </c>
      <c r="AG53">
        <f t="shared" si="5"/>
        <v>10.1</v>
      </c>
    </row>
    <row r="54" spans="1:33">
      <c r="A54" s="22" t="s">
        <v>107</v>
      </c>
      <c r="B54" s="22">
        <v>0</v>
      </c>
      <c r="D54" s="23">
        <v>0</v>
      </c>
      <c r="E54" s="22" t="s">
        <v>109</v>
      </c>
      <c r="F54" s="22">
        <v>0</v>
      </c>
      <c r="G54" s="24">
        <v>3</v>
      </c>
      <c r="H54" s="22" t="s">
        <v>110</v>
      </c>
      <c r="I54" s="22" t="s">
        <v>111</v>
      </c>
      <c r="J54" s="22">
        <v>0</v>
      </c>
      <c r="K54" s="25">
        <v>608.41394801900003</v>
      </c>
      <c r="L54" s="25">
        <v>11782.3995786</v>
      </c>
      <c r="M54" s="23">
        <v>0</v>
      </c>
      <c r="N54" s="23">
        <v>0</v>
      </c>
      <c r="O54" s="22">
        <v>0</v>
      </c>
      <c r="P54" s="22">
        <v>0</v>
      </c>
      <c r="Q54" s="26">
        <v>73418</v>
      </c>
      <c r="R54" s="26">
        <v>3200</v>
      </c>
      <c r="T54" s="22" t="s">
        <v>155</v>
      </c>
      <c r="U54" s="26">
        <v>48.29</v>
      </c>
      <c r="V54" s="26">
        <v>1</v>
      </c>
      <c r="W54" s="26">
        <v>1.2</v>
      </c>
      <c r="X54" s="26">
        <v>6.4000000000000001E-2</v>
      </c>
      <c r="Y54" s="26">
        <f t="shared" si="0"/>
        <v>1.2</v>
      </c>
      <c r="Z54" s="26">
        <f t="shared" si="1"/>
        <v>6.4000000000000001E-2</v>
      </c>
      <c r="AA54" s="26">
        <v>0.4</v>
      </c>
      <c r="AB54" s="27">
        <v>2.90920322046719</v>
      </c>
      <c r="AC54">
        <f t="shared" si="2"/>
        <v>5776</v>
      </c>
      <c r="AD54">
        <f t="shared" si="3"/>
        <v>15</v>
      </c>
      <c r="AE54">
        <f t="shared" si="4"/>
        <v>0.8</v>
      </c>
      <c r="AF54">
        <f>'TP Factors'!$D$6</f>
        <v>1.0585839223673177</v>
      </c>
      <c r="AG54">
        <f t="shared" si="5"/>
        <v>0.8</v>
      </c>
    </row>
    <row r="55" spans="1:33">
      <c r="A55" s="22" t="s">
        <v>107</v>
      </c>
      <c r="B55" s="22">
        <v>0</v>
      </c>
      <c r="D55" s="23">
        <v>0</v>
      </c>
      <c r="E55" s="22" t="s">
        <v>109</v>
      </c>
      <c r="F55" s="22">
        <v>0</v>
      </c>
      <c r="G55" s="24">
        <v>3</v>
      </c>
      <c r="H55" s="22" t="s">
        <v>110</v>
      </c>
      <c r="I55" s="22" t="s">
        <v>111</v>
      </c>
      <c r="J55" s="22">
        <v>0</v>
      </c>
      <c r="K55" s="25">
        <v>849.09341792299995</v>
      </c>
      <c r="L55" s="25">
        <v>9355.2768024600009</v>
      </c>
      <c r="M55" s="23">
        <v>0</v>
      </c>
      <c r="N55" s="23">
        <v>0</v>
      </c>
      <c r="O55" s="22">
        <v>0</v>
      </c>
      <c r="P55" s="22">
        <v>0</v>
      </c>
      <c r="Q55" s="26">
        <v>73419</v>
      </c>
      <c r="R55" s="26">
        <v>3200</v>
      </c>
      <c r="T55" s="22" t="s">
        <v>155</v>
      </c>
      <c r="U55" s="26">
        <v>48.29</v>
      </c>
      <c r="V55" s="26">
        <v>1</v>
      </c>
      <c r="W55" s="26">
        <v>1.2</v>
      </c>
      <c r="X55" s="26">
        <v>6.4000000000000001E-2</v>
      </c>
      <c r="Y55" s="26">
        <f t="shared" si="0"/>
        <v>1.2</v>
      </c>
      <c r="Z55" s="26">
        <f t="shared" si="1"/>
        <v>6.4000000000000001E-2</v>
      </c>
      <c r="AA55" s="26">
        <v>0.4</v>
      </c>
      <c r="AB55" s="27">
        <v>2.3099193125844599</v>
      </c>
      <c r="AC55">
        <f t="shared" si="2"/>
        <v>4586</v>
      </c>
      <c r="AD55">
        <f t="shared" si="3"/>
        <v>12</v>
      </c>
      <c r="AE55">
        <f t="shared" si="4"/>
        <v>0.6</v>
      </c>
      <c r="AF55">
        <f>'TP Factors'!$D$6</f>
        <v>1.0585839223673177</v>
      </c>
      <c r="AG55">
        <f t="shared" si="5"/>
        <v>0.6</v>
      </c>
    </row>
    <row r="56" spans="1:33">
      <c r="A56" s="22" t="s">
        <v>107</v>
      </c>
      <c r="B56" s="22">
        <v>0</v>
      </c>
      <c r="D56" s="23">
        <v>0</v>
      </c>
      <c r="E56" s="22" t="s">
        <v>109</v>
      </c>
      <c r="F56" s="22">
        <v>0</v>
      </c>
      <c r="G56" s="24">
        <v>3</v>
      </c>
      <c r="H56" s="22" t="s">
        <v>110</v>
      </c>
      <c r="I56" s="22" t="s">
        <v>111</v>
      </c>
      <c r="J56" s="22">
        <v>0</v>
      </c>
      <c r="K56" s="25">
        <v>1550.8062735599999</v>
      </c>
      <c r="L56" s="25">
        <v>40986.306443399997</v>
      </c>
      <c r="M56" s="23">
        <v>0</v>
      </c>
      <c r="N56" s="23">
        <v>0</v>
      </c>
      <c r="O56" s="22">
        <v>0</v>
      </c>
      <c r="P56" s="22">
        <v>0</v>
      </c>
      <c r="Q56" s="26">
        <v>73420</v>
      </c>
      <c r="R56" s="26">
        <v>3200</v>
      </c>
      <c r="T56" s="22" t="s">
        <v>155</v>
      </c>
      <c r="U56" s="26">
        <v>48.29</v>
      </c>
      <c r="V56" s="26">
        <v>1</v>
      </c>
      <c r="W56" s="26">
        <v>1.2</v>
      </c>
      <c r="X56" s="26">
        <v>6.4000000000000001E-2</v>
      </c>
      <c r="Y56" s="26">
        <f t="shared" si="0"/>
        <v>1.2</v>
      </c>
      <c r="Z56" s="26">
        <f t="shared" si="1"/>
        <v>6.4000000000000001E-2</v>
      </c>
      <c r="AA56" s="26">
        <v>0.4</v>
      </c>
      <c r="AB56" s="27">
        <v>10.1199659106</v>
      </c>
      <c r="AC56">
        <f t="shared" si="2"/>
        <v>20093</v>
      </c>
      <c r="AD56">
        <f t="shared" si="3"/>
        <v>53</v>
      </c>
      <c r="AE56">
        <f t="shared" si="4"/>
        <v>2.8</v>
      </c>
      <c r="AF56">
        <f>'TP Factors'!$D$6</f>
        <v>1.0585839223673177</v>
      </c>
      <c r="AG56">
        <f t="shared" si="5"/>
        <v>3</v>
      </c>
    </row>
    <row r="57" spans="1:33">
      <c r="A57" s="22" t="s">
        <v>107</v>
      </c>
      <c r="B57" s="22">
        <v>0</v>
      </c>
      <c r="D57" s="23">
        <v>0</v>
      </c>
      <c r="E57" s="22" t="s">
        <v>109</v>
      </c>
      <c r="F57" s="22">
        <v>0</v>
      </c>
      <c r="G57" s="24">
        <v>3</v>
      </c>
      <c r="H57" s="22" t="s">
        <v>110</v>
      </c>
      <c r="I57" s="22" t="s">
        <v>111</v>
      </c>
      <c r="J57" s="22">
        <v>0</v>
      </c>
      <c r="K57" s="25">
        <v>3.86262762973</v>
      </c>
      <c r="L57" s="25">
        <v>0.59615719066200001</v>
      </c>
      <c r="M57" s="23">
        <v>0</v>
      </c>
      <c r="N57" s="23">
        <v>0</v>
      </c>
      <c r="O57" s="22">
        <v>0</v>
      </c>
      <c r="P57" s="22">
        <v>0</v>
      </c>
      <c r="Q57" s="26">
        <v>73421</v>
      </c>
      <c r="R57" s="26">
        <v>3200</v>
      </c>
      <c r="T57" s="22" t="s">
        <v>210</v>
      </c>
      <c r="U57" s="26">
        <v>48.29</v>
      </c>
      <c r="V57" s="26">
        <v>1</v>
      </c>
      <c r="W57" s="26">
        <v>1.2</v>
      </c>
      <c r="X57" s="26">
        <v>6.4000000000000001E-2</v>
      </c>
      <c r="Y57" s="26">
        <f t="shared" si="0"/>
        <v>1.2</v>
      </c>
      <c r="Z57" s="26">
        <f t="shared" si="1"/>
        <v>6.4000000000000001E-2</v>
      </c>
      <c r="AA57" s="26">
        <v>0.23100000000000001</v>
      </c>
      <c r="AB57" s="27">
        <v>1.4719768518316E-4</v>
      </c>
      <c r="AC57">
        <f t="shared" si="2"/>
        <v>0</v>
      </c>
      <c r="AD57">
        <f t="shared" si="3"/>
        <v>0</v>
      </c>
      <c r="AE57">
        <f t="shared" si="4"/>
        <v>0</v>
      </c>
      <c r="AF57">
        <f>'TP Factors'!$D$6</f>
        <v>1.0585839223673177</v>
      </c>
      <c r="AG57">
        <f t="shared" si="5"/>
        <v>0</v>
      </c>
    </row>
    <row r="58" spans="1:33">
      <c r="A58" s="22" t="s">
        <v>107</v>
      </c>
      <c r="B58" s="22">
        <v>0</v>
      </c>
      <c r="D58" s="23">
        <v>0</v>
      </c>
      <c r="E58" s="22" t="s">
        <v>109</v>
      </c>
      <c r="F58" s="22">
        <v>0</v>
      </c>
      <c r="G58" s="24">
        <v>3</v>
      </c>
      <c r="H58" s="22" t="s">
        <v>110</v>
      </c>
      <c r="I58" s="22" t="s">
        <v>111</v>
      </c>
      <c r="J58" s="22">
        <v>0</v>
      </c>
      <c r="K58" s="25">
        <v>58.195712812499998</v>
      </c>
      <c r="L58" s="25">
        <v>144.947531768</v>
      </c>
      <c r="M58" s="23">
        <v>0</v>
      </c>
      <c r="N58" s="23">
        <v>0</v>
      </c>
      <c r="O58" s="22">
        <v>0</v>
      </c>
      <c r="P58" s="22">
        <v>0</v>
      </c>
      <c r="Q58" s="26">
        <v>73422</v>
      </c>
      <c r="R58" s="26">
        <v>3200</v>
      </c>
      <c r="T58" s="22" t="s">
        <v>132</v>
      </c>
      <c r="U58" s="26">
        <v>48.29</v>
      </c>
      <c r="V58" s="26">
        <v>1</v>
      </c>
      <c r="W58" s="26">
        <v>1.2</v>
      </c>
      <c r="X58" s="26">
        <v>6.4000000000000001E-2</v>
      </c>
      <c r="Y58" s="26">
        <f t="shared" si="0"/>
        <v>1.2</v>
      </c>
      <c r="Z58" s="26">
        <f t="shared" si="1"/>
        <v>6.4000000000000001E-2</v>
      </c>
      <c r="AA58" s="26">
        <v>0.06</v>
      </c>
      <c r="AB58" s="27">
        <v>3.5789122786802401E-2</v>
      </c>
      <c r="AC58">
        <f t="shared" si="2"/>
        <v>11</v>
      </c>
      <c r="AD58">
        <f t="shared" si="3"/>
        <v>0</v>
      </c>
      <c r="AE58">
        <f t="shared" si="4"/>
        <v>0</v>
      </c>
      <c r="AF58">
        <f>'TP Factors'!$D$6</f>
        <v>1.0585839223673177</v>
      </c>
      <c r="AG58">
        <f t="shared" si="5"/>
        <v>0</v>
      </c>
    </row>
    <row r="59" spans="1:33">
      <c r="A59" s="22" t="s">
        <v>107</v>
      </c>
      <c r="B59" s="22">
        <v>0</v>
      </c>
      <c r="D59" s="23">
        <v>0</v>
      </c>
      <c r="E59" s="22" t="s">
        <v>109</v>
      </c>
      <c r="F59" s="22">
        <v>0</v>
      </c>
      <c r="G59" s="24">
        <v>3</v>
      </c>
      <c r="H59" s="22" t="s">
        <v>110</v>
      </c>
      <c r="I59" s="22" t="s">
        <v>111</v>
      </c>
      <c r="J59" s="22">
        <v>0</v>
      </c>
      <c r="K59" s="25">
        <v>47.820868823600001</v>
      </c>
      <c r="L59" s="25">
        <v>116.83350926599999</v>
      </c>
      <c r="M59" s="23">
        <v>0</v>
      </c>
      <c r="N59" s="23">
        <v>0</v>
      </c>
      <c r="O59" s="22">
        <v>0</v>
      </c>
      <c r="P59" s="22">
        <v>0</v>
      </c>
      <c r="Q59" s="26">
        <v>73423</v>
      </c>
      <c r="R59" s="26">
        <v>3200</v>
      </c>
      <c r="T59" s="22" t="s">
        <v>154</v>
      </c>
      <c r="U59" s="26">
        <v>48.29</v>
      </c>
      <c r="V59" s="26">
        <v>1</v>
      </c>
      <c r="W59" s="26">
        <v>1.2</v>
      </c>
      <c r="X59" s="26">
        <v>6.4000000000000001E-2</v>
      </c>
      <c r="Y59" s="26">
        <f t="shared" si="0"/>
        <v>1.2</v>
      </c>
      <c r="Z59" s="26">
        <f t="shared" si="1"/>
        <v>6.4000000000000001E-2</v>
      </c>
      <c r="AA59" s="26">
        <v>0.4</v>
      </c>
      <c r="AB59" s="27">
        <v>2.88474702553599E-2</v>
      </c>
      <c r="AC59">
        <f t="shared" si="2"/>
        <v>57</v>
      </c>
      <c r="AD59">
        <f t="shared" si="3"/>
        <v>0</v>
      </c>
      <c r="AE59">
        <f t="shared" si="4"/>
        <v>0</v>
      </c>
      <c r="AF59">
        <f>'TP Factors'!$D$6</f>
        <v>1.0585839223673177</v>
      </c>
      <c r="AG59">
        <f t="shared" si="5"/>
        <v>0</v>
      </c>
    </row>
    <row r="60" spans="1:33">
      <c r="A60" s="22" t="s">
        <v>107</v>
      </c>
      <c r="B60" s="22">
        <v>0</v>
      </c>
      <c r="D60" s="23">
        <v>0</v>
      </c>
      <c r="E60" s="22" t="s">
        <v>109</v>
      </c>
      <c r="F60" s="22">
        <v>0</v>
      </c>
      <c r="G60" s="24">
        <v>3</v>
      </c>
      <c r="H60" s="22" t="s">
        <v>110</v>
      </c>
      <c r="I60" s="22" t="s">
        <v>111</v>
      </c>
      <c r="J60" s="22">
        <v>0</v>
      </c>
      <c r="K60" s="25">
        <v>892.98106523499996</v>
      </c>
      <c r="L60" s="25">
        <v>19053.558346000002</v>
      </c>
      <c r="M60" s="23">
        <v>0</v>
      </c>
      <c r="N60" s="23">
        <v>0</v>
      </c>
      <c r="O60" s="22">
        <v>0</v>
      </c>
      <c r="P60" s="22">
        <v>0</v>
      </c>
      <c r="Q60" s="26">
        <v>73424</v>
      </c>
      <c r="R60" s="26">
        <v>3200</v>
      </c>
      <c r="T60" s="22" t="s">
        <v>154</v>
      </c>
      <c r="U60" s="26">
        <v>48.29</v>
      </c>
      <c r="V60" s="26">
        <v>1</v>
      </c>
      <c r="W60" s="26">
        <v>1.2</v>
      </c>
      <c r="X60" s="26">
        <v>6.4000000000000001E-2</v>
      </c>
      <c r="Y60" s="26">
        <f t="shared" si="0"/>
        <v>1.2</v>
      </c>
      <c r="Z60" s="26">
        <f t="shared" si="1"/>
        <v>6.4000000000000001E-2</v>
      </c>
      <c r="AA60" s="26">
        <v>0.4</v>
      </c>
      <c r="AB60" s="27">
        <v>4.7045308330776097</v>
      </c>
      <c r="AC60">
        <f t="shared" si="2"/>
        <v>9341</v>
      </c>
      <c r="AD60">
        <f t="shared" si="3"/>
        <v>25</v>
      </c>
      <c r="AE60">
        <f t="shared" si="4"/>
        <v>1.3</v>
      </c>
      <c r="AF60">
        <f>'TP Factors'!$D$6</f>
        <v>1.0585839223673177</v>
      </c>
      <c r="AG60">
        <f t="shared" si="5"/>
        <v>1.4</v>
      </c>
    </row>
    <row r="61" spans="1:33">
      <c r="A61" s="22" t="s">
        <v>107</v>
      </c>
      <c r="B61" s="22">
        <v>0</v>
      </c>
      <c r="D61" s="23">
        <v>0</v>
      </c>
      <c r="E61" s="22" t="s">
        <v>109</v>
      </c>
      <c r="F61" s="22">
        <v>0</v>
      </c>
      <c r="G61" s="24">
        <v>3</v>
      </c>
      <c r="H61" s="22" t="s">
        <v>110</v>
      </c>
      <c r="I61" s="22" t="s">
        <v>111</v>
      </c>
      <c r="J61" s="22">
        <v>0</v>
      </c>
      <c r="K61" s="25">
        <v>344.17072789000002</v>
      </c>
      <c r="L61" s="25">
        <v>7343.9119792900001</v>
      </c>
      <c r="M61" s="23">
        <v>0</v>
      </c>
      <c r="N61" s="23">
        <v>0</v>
      </c>
      <c r="O61" s="22">
        <v>0</v>
      </c>
      <c r="P61" s="22">
        <v>0</v>
      </c>
      <c r="Q61" s="26">
        <v>73425</v>
      </c>
      <c r="R61" s="26">
        <v>4340</v>
      </c>
      <c r="T61" s="22" t="s">
        <v>160</v>
      </c>
      <c r="U61" s="26">
        <v>48.29</v>
      </c>
      <c r="V61" s="26">
        <v>1</v>
      </c>
      <c r="W61" s="26">
        <v>0.7</v>
      </c>
      <c r="X61" s="26">
        <v>0.09</v>
      </c>
      <c r="Y61" s="26">
        <f t="shared" si="0"/>
        <v>0.7</v>
      </c>
      <c r="Z61" s="26">
        <f t="shared" si="1"/>
        <v>0.09</v>
      </c>
      <c r="AA61" s="26">
        <v>0.10199999999999999</v>
      </c>
      <c r="AB61" s="27">
        <v>1.81329217477291</v>
      </c>
      <c r="AC61">
        <f t="shared" si="2"/>
        <v>918</v>
      </c>
      <c r="AD61">
        <f t="shared" si="3"/>
        <v>1</v>
      </c>
      <c r="AE61">
        <f t="shared" si="4"/>
        <v>0.2</v>
      </c>
      <c r="AF61">
        <f>'TP Factors'!$D$6</f>
        <v>1.0585839223673177</v>
      </c>
      <c r="AG61">
        <f t="shared" si="5"/>
        <v>0.2</v>
      </c>
    </row>
    <row r="62" spans="1:33">
      <c r="A62" s="22" t="s">
        <v>107</v>
      </c>
      <c r="B62" s="22">
        <v>0</v>
      </c>
      <c r="D62" s="23">
        <v>0</v>
      </c>
      <c r="E62" s="22" t="s">
        <v>109</v>
      </c>
      <c r="F62" s="22">
        <v>0</v>
      </c>
      <c r="G62" s="24">
        <v>11.1</v>
      </c>
      <c r="H62" s="22" t="s">
        <v>110</v>
      </c>
      <c r="I62" s="22" t="s">
        <v>111</v>
      </c>
      <c r="J62" s="22">
        <v>0</v>
      </c>
      <c r="K62" s="25">
        <v>400.63199274900001</v>
      </c>
      <c r="L62" s="25">
        <v>8703.6449882899997</v>
      </c>
      <c r="M62" s="23">
        <v>0</v>
      </c>
      <c r="N62" s="23">
        <v>0</v>
      </c>
      <c r="O62" s="22">
        <v>0</v>
      </c>
      <c r="P62" s="22">
        <v>0</v>
      </c>
      <c r="Q62" s="26">
        <v>73426</v>
      </c>
      <c r="R62" s="26">
        <v>1800</v>
      </c>
      <c r="T62" s="22" t="s">
        <v>211</v>
      </c>
      <c r="U62" s="26">
        <v>48.29</v>
      </c>
      <c r="V62" s="26">
        <v>1</v>
      </c>
      <c r="W62" s="26">
        <v>1.25</v>
      </c>
      <c r="X62" s="26">
        <v>7.5999999999999998E-2</v>
      </c>
      <c r="Y62" s="26">
        <f t="shared" si="0"/>
        <v>1.25</v>
      </c>
      <c r="Z62" s="26">
        <f t="shared" si="1"/>
        <v>7.5999999999999998E-2</v>
      </c>
      <c r="AA62" s="26">
        <v>0.183</v>
      </c>
      <c r="AB62" s="27">
        <v>2.1490255359826702</v>
      </c>
      <c r="AC62">
        <f t="shared" si="2"/>
        <v>1952</v>
      </c>
      <c r="AD62">
        <f t="shared" si="3"/>
        <v>5</v>
      </c>
      <c r="AE62">
        <f t="shared" si="4"/>
        <v>0.3</v>
      </c>
      <c r="AF62">
        <f>'TP Factors'!$D$6</f>
        <v>1.0585839223673177</v>
      </c>
      <c r="AG62">
        <f t="shared" si="5"/>
        <v>0.3</v>
      </c>
    </row>
    <row r="63" spans="1:33">
      <c r="A63" s="22" t="s">
        <v>107</v>
      </c>
      <c r="B63" s="22">
        <v>0</v>
      </c>
      <c r="D63" s="23">
        <v>0</v>
      </c>
      <c r="E63" s="22" t="s">
        <v>109</v>
      </c>
      <c r="F63" s="22">
        <v>0</v>
      </c>
      <c r="G63" s="24">
        <v>11.1</v>
      </c>
      <c r="H63" s="22" t="s">
        <v>110</v>
      </c>
      <c r="I63" s="22" t="s">
        <v>111</v>
      </c>
      <c r="J63" s="22">
        <v>0</v>
      </c>
      <c r="K63" s="25">
        <v>591.17295023899999</v>
      </c>
      <c r="L63" s="25">
        <v>16251.954844899999</v>
      </c>
      <c r="M63" s="23">
        <v>0</v>
      </c>
      <c r="N63" s="23">
        <v>0</v>
      </c>
      <c r="O63" s="22">
        <v>0</v>
      </c>
      <c r="P63" s="22">
        <v>0</v>
      </c>
      <c r="Q63" s="26">
        <v>73427</v>
      </c>
      <c r="R63" s="26">
        <v>1800</v>
      </c>
      <c r="T63" s="22" t="s">
        <v>211</v>
      </c>
      <c r="U63" s="26">
        <v>48.29</v>
      </c>
      <c r="V63" s="26">
        <v>1</v>
      </c>
      <c r="W63" s="26">
        <v>1.25</v>
      </c>
      <c r="X63" s="26">
        <v>7.5999999999999998E-2</v>
      </c>
      <c r="Y63" s="26">
        <f t="shared" si="0"/>
        <v>1.25</v>
      </c>
      <c r="Z63" s="26">
        <f t="shared" si="1"/>
        <v>7.5999999999999998E-2</v>
      </c>
      <c r="AA63" s="26">
        <v>0.183</v>
      </c>
      <c r="AB63" s="27">
        <v>4.0127858777266701</v>
      </c>
      <c r="AC63">
        <f t="shared" si="2"/>
        <v>3645</v>
      </c>
      <c r="AD63">
        <f t="shared" si="3"/>
        <v>10</v>
      </c>
      <c r="AE63">
        <f t="shared" si="4"/>
        <v>0.6</v>
      </c>
      <c r="AF63">
        <f>'TP Factors'!$D$6</f>
        <v>1.0585839223673177</v>
      </c>
      <c r="AG63">
        <f t="shared" si="5"/>
        <v>0.6</v>
      </c>
    </row>
    <row r="64" spans="1:33">
      <c r="A64" s="22" t="s">
        <v>107</v>
      </c>
      <c r="B64" s="22">
        <v>0</v>
      </c>
      <c r="D64" s="23">
        <v>0</v>
      </c>
      <c r="E64" s="22" t="s">
        <v>109</v>
      </c>
      <c r="F64" s="22">
        <v>0</v>
      </c>
      <c r="G64" s="24">
        <v>11.1</v>
      </c>
      <c r="H64" s="22" t="s">
        <v>110</v>
      </c>
      <c r="I64" s="22" t="s">
        <v>111</v>
      </c>
      <c r="J64" s="22">
        <v>0</v>
      </c>
      <c r="K64" s="25">
        <v>1032.8730400100001</v>
      </c>
      <c r="L64" s="25">
        <v>13746.576495900001</v>
      </c>
      <c r="M64" s="23">
        <v>0</v>
      </c>
      <c r="N64" s="23">
        <v>0</v>
      </c>
      <c r="O64" s="22">
        <v>0</v>
      </c>
      <c r="P64" s="22">
        <v>0</v>
      </c>
      <c r="Q64" s="26">
        <v>73428</v>
      </c>
      <c r="R64" s="26">
        <v>1800</v>
      </c>
      <c r="T64" s="22" t="s">
        <v>211</v>
      </c>
      <c r="U64" s="26">
        <v>48.29</v>
      </c>
      <c r="V64" s="26">
        <v>1</v>
      </c>
      <c r="W64" s="26">
        <v>1.25</v>
      </c>
      <c r="X64" s="26">
        <v>7.5999999999999998E-2</v>
      </c>
      <c r="Y64" s="26">
        <f t="shared" si="0"/>
        <v>1.25</v>
      </c>
      <c r="Z64" s="26">
        <f t="shared" si="1"/>
        <v>7.5999999999999998E-2</v>
      </c>
      <c r="AA64" s="26">
        <v>0.183</v>
      </c>
      <c r="AB64" s="27">
        <v>3.3941797734980899</v>
      </c>
      <c r="AC64">
        <f t="shared" si="2"/>
        <v>3083</v>
      </c>
      <c r="AD64">
        <f t="shared" si="3"/>
        <v>8</v>
      </c>
      <c r="AE64">
        <f t="shared" si="4"/>
        <v>0.5</v>
      </c>
      <c r="AF64">
        <f>'TP Factors'!$D$6</f>
        <v>1.0585839223673177</v>
      </c>
      <c r="AG64">
        <f t="shared" si="5"/>
        <v>0.5</v>
      </c>
    </row>
    <row r="65" spans="1:33">
      <c r="A65" s="22" t="s">
        <v>107</v>
      </c>
      <c r="B65" s="22">
        <v>0</v>
      </c>
      <c r="D65" s="23">
        <v>0</v>
      </c>
      <c r="E65" s="22" t="s">
        <v>109</v>
      </c>
      <c r="F65" s="22">
        <v>0</v>
      </c>
      <c r="G65" s="24">
        <v>11.1</v>
      </c>
      <c r="H65" s="22" t="s">
        <v>110</v>
      </c>
      <c r="I65" s="22" t="s">
        <v>111</v>
      </c>
      <c r="J65" s="22">
        <v>0</v>
      </c>
      <c r="K65" s="25">
        <v>2223.03377198</v>
      </c>
      <c r="L65" s="25">
        <v>49221.413920699997</v>
      </c>
      <c r="M65" s="23">
        <v>0</v>
      </c>
      <c r="N65" s="23">
        <v>0</v>
      </c>
      <c r="O65" s="22">
        <v>0</v>
      </c>
      <c r="P65" s="22">
        <v>0</v>
      </c>
      <c r="Q65" s="26">
        <v>73429</v>
      </c>
      <c r="R65" s="26">
        <v>1800</v>
      </c>
      <c r="T65" s="22" t="s">
        <v>212</v>
      </c>
      <c r="U65" s="26">
        <v>48.29</v>
      </c>
      <c r="V65" s="26">
        <v>1</v>
      </c>
      <c r="W65" s="26">
        <v>1.25</v>
      </c>
      <c r="X65" s="26">
        <v>7.5999999999999998E-2</v>
      </c>
      <c r="Y65" s="26">
        <f t="shared" si="0"/>
        <v>1.25</v>
      </c>
      <c r="Z65" s="26">
        <f t="shared" si="1"/>
        <v>7.5999999999999998E-2</v>
      </c>
      <c r="AA65" s="26">
        <v>0.127</v>
      </c>
      <c r="AB65" s="27">
        <v>12.1533065354</v>
      </c>
      <c r="AC65">
        <f t="shared" si="2"/>
        <v>7661</v>
      </c>
      <c r="AD65">
        <f t="shared" si="3"/>
        <v>21</v>
      </c>
      <c r="AE65">
        <f t="shared" si="4"/>
        <v>1.3</v>
      </c>
      <c r="AF65">
        <f>'TP Factors'!$D$6</f>
        <v>1.0585839223673177</v>
      </c>
      <c r="AG65">
        <f t="shared" si="5"/>
        <v>1.4</v>
      </c>
    </row>
    <row r="66" spans="1:33">
      <c r="A66" s="22" t="s">
        <v>107</v>
      </c>
      <c r="B66" s="22">
        <v>0</v>
      </c>
      <c r="D66" s="23">
        <v>0</v>
      </c>
      <c r="E66" s="22" t="s">
        <v>109</v>
      </c>
      <c r="F66" s="22">
        <v>0</v>
      </c>
      <c r="G66" s="24">
        <v>11.1</v>
      </c>
      <c r="H66" s="22" t="s">
        <v>110</v>
      </c>
      <c r="I66" s="22" t="s">
        <v>111</v>
      </c>
      <c r="J66" s="22">
        <v>0</v>
      </c>
      <c r="K66" s="25">
        <v>604.70097957500002</v>
      </c>
      <c r="L66" s="25">
        <v>7254.81157317</v>
      </c>
      <c r="M66" s="23">
        <v>0</v>
      </c>
      <c r="N66" s="23">
        <v>0</v>
      </c>
      <c r="O66" s="22">
        <v>0</v>
      </c>
      <c r="P66" s="22">
        <v>0</v>
      </c>
      <c r="Q66" s="26">
        <v>73430</v>
      </c>
      <c r="R66" s="26">
        <v>1800</v>
      </c>
      <c r="T66" s="22" t="s">
        <v>211</v>
      </c>
      <c r="U66" s="26">
        <v>48.29</v>
      </c>
      <c r="V66" s="26">
        <v>1</v>
      </c>
      <c r="W66" s="26">
        <v>1.25</v>
      </c>
      <c r="X66" s="26">
        <v>7.5999999999999998E-2</v>
      </c>
      <c r="Y66" s="26">
        <f t="shared" si="0"/>
        <v>1.25</v>
      </c>
      <c r="Z66" s="26">
        <f t="shared" si="1"/>
        <v>7.5999999999999998E-2</v>
      </c>
      <c r="AA66" s="26">
        <v>0.183</v>
      </c>
      <c r="AB66" s="27">
        <v>1.7912923891799899</v>
      </c>
      <c r="AC66">
        <f t="shared" si="2"/>
        <v>1627</v>
      </c>
      <c r="AD66">
        <f t="shared" si="3"/>
        <v>4</v>
      </c>
      <c r="AE66">
        <f t="shared" si="4"/>
        <v>0.3</v>
      </c>
      <c r="AF66">
        <f>'TP Factors'!$D$6</f>
        <v>1.0585839223673177</v>
      </c>
      <c r="AG66">
        <f t="shared" si="5"/>
        <v>0.3</v>
      </c>
    </row>
    <row r="67" spans="1:33">
      <c r="A67" s="22" t="s">
        <v>107</v>
      </c>
      <c r="B67" s="22">
        <v>0</v>
      </c>
      <c r="D67" s="23">
        <v>0</v>
      </c>
      <c r="E67" s="22" t="s">
        <v>109</v>
      </c>
      <c r="F67" s="22">
        <v>0</v>
      </c>
      <c r="G67" s="24">
        <v>0</v>
      </c>
      <c r="H67" s="22" t="s">
        <v>110</v>
      </c>
      <c r="I67" s="22" t="s">
        <v>111</v>
      </c>
      <c r="J67" s="22">
        <v>0</v>
      </c>
      <c r="K67" s="25">
        <v>237.158017183</v>
      </c>
      <c r="L67" s="25">
        <v>872.132816822</v>
      </c>
      <c r="M67" s="23">
        <v>0</v>
      </c>
      <c r="N67" s="23">
        <v>0</v>
      </c>
      <c r="O67" s="22">
        <v>0</v>
      </c>
      <c r="P67" s="22">
        <v>0</v>
      </c>
      <c r="Q67" s="26">
        <v>73433</v>
      </c>
      <c r="R67" s="26">
        <v>6460</v>
      </c>
      <c r="T67" s="22" t="s">
        <v>156</v>
      </c>
      <c r="U67" s="26">
        <v>48.29</v>
      </c>
      <c r="V67" s="26">
        <v>1</v>
      </c>
      <c r="W67" s="26">
        <v>0</v>
      </c>
      <c r="X67" s="26">
        <v>0</v>
      </c>
      <c r="Y67" s="26">
        <f t="shared" ref="Y67:Y130" si="6">W67</f>
        <v>0</v>
      </c>
      <c r="Z67" s="26">
        <f t="shared" ref="Z67:Z130" si="7">X67</f>
        <v>0</v>
      </c>
      <c r="AA67" s="26">
        <v>0.30299999999999999</v>
      </c>
      <c r="AB67" s="27">
        <v>0.215339121610438</v>
      </c>
      <c r="AC67">
        <f t="shared" ref="AC67:AC130" si="8">ROUND(AB67*AA67*U67*102.79,0)</f>
        <v>324</v>
      </c>
      <c r="AD67">
        <f t="shared" ref="AD67:AD130" si="9">ROUND(Y67*AC67*0.002205,0)</f>
        <v>0</v>
      </c>
      <c r="AE67">
        <f t="shared" ref="AE67:AE130" si="10">ROUND(Z67*AC67*0.002205,1)</f>
        <v>0</v>
      </c>
      <c r="AF67">
        <f>'TP Factors'!$D$6</f>
        <v>1.0585839223673177</v>
      </c>
      <c r="AG67">
        <f t="shared" ref="AG67:AG130" si="11">ROUND(AE67*AF67,1)</f>
        <v>0</v>
      </c>
    </row>
    <row r="68" spans="1:33">
      <c r="A68" s="22" t="s">
        <v>107</v>
      </c>
      <c r="B68" s="22">
        <v>0</v>
      </c>
      <c r="D68" s="23">
        <v>0</v>
      </c>
      <c r="E68" s="22" t="s">
        <v>109</v>
      </c>
      <c r="F68" s="22">
        <v>0</v>
      </c>
      <c r="G68" s="24">
        <v>0</v>
      </c>
      <c r="H68" s="22" t="s">
        <v>110</v>
      </c>
      <c r="I68" s="22" t="s">
        <v>111</v>
      </c>
      <c r="J68" s="22">
        <v>0</v>
      </c>
      <c r="K68" s="25">
        <v>757.72056976500005</v>
      </c>
      <c r="L68" s="25">
        <v>25994.8136209</v>
      </c>
      <c r="M68" s="23">
        <v>0</v>
      </c>
      <c r="N68" s="23">
        <v>0</v>
      </c>
      <c r="O68" s="22">
        <v>0</v>
      </c>
      <c r="P68" s="22">
        <v>0</v>
      </c>
      <c r="Q68" s="26">
        <v>73434</v>
      </c>
      <c r="R68" s="26">
        <v>6460</v>
      </c>
      <c r="T68" s="22" t="s">
        <v>157</v>
      </c>
      <c r="U68" s="26">
        <v>48.29</v>
      </c>
      <c r="V68" s="26">
        <v>1</v>
      </c>
      <c r="W68" s="26">
        <v>0</v>
      </c>
      <c r="X68" s="26">
        <v>0</v>
      </c>
      <c r="Y68" s="26">
        <f t="shared" si="6"/>
        <v>0</v>
      </c>
      <c r="Z68" s="26">
        <f t="shared" si="7"/>
        <v>0</v>
      </c>
      <c r="AA68" s="26">
        <v>0.30299999999999999</v>
      </c>
      <c r="AB68" s="27">
        <v>6.4184040644572997</v>
      </c>
      <c r="AC68">
        <f t="shared" si="8"/>
        <v>9653</v>
      </c>
      <c r="AD68">
        <f t="shared" si="9"/>
        <v>0</v>
      </c>
      <c r="AE68">
        <f t="shared" si="10"/>
        <v>0</v>
      </c>
      <c r="AF68">
        <f>'TP Factors'!$D$6</f>
        <v>1.0585839223673177</v>
      </c>
      <c r="AG68">
        <f t="shared" si="11"/>
        <v>0</v>
      </c>
    </row>
    <row r="69" spans="1:33">
      <c r="A69" s="22" t="s">
        <v>107</v>
      </c>
      <c r="B69" s="22">
        <v>0</v>
      </c>
      <c r="D69" s="23">
        <v>0</v>
      </c>
      <c r="E69" s="22" t="s">
        <v>109</v>
      </c>
      <c r="F69" s="22">
        <v>0</v>
      </c>
      <c r="G69" s="24">
        <v>0</v>
      </c>
      <c r="H69" s="22" t="s">
        <v>110</v>
      </c>
      <c r="I69" s="22" t="s">
        <v>111</v>
      </c>
      <c r="J69" s="22">
        <v>0</v>
      </c>
      <c r="K69" s="25">
        <v>322.28373296900003</v>
      </c>
      <c r="L69" s="25">
        <v>1696.79954546</v>
      </c>
      <c r="M69" s="23">
        <v>0</v>
      </c>
      <c r="N69" s="23">
        <v>0</v>
      </c>
      <c r="O69" s="22">
        <v>0</v>
      </c>
      <c r="P69" s="22">
        <v>0</v>
      </c>
      <c r="Q69" s="26">
        <v>73435</v>
      </c>
      <c r="R69" s="26">
        <v>6460</v>
      </c>
      <c r="T69" s="22" t="s">
        <v>158</v>
      </c>
      <c r="U69" s="26">
        <v>48.29</v>
      </c>
      <c r="V69" s="26">
        <v>1</v>
      </c>
      <c r="W69" s="26">
        <v>0</v>
      </c>
      <c r="X69" s="26">
        <v>0</v>
      </c>
      <c r="Y69" s="26">
        <f t="shared" si="6"/>
        <v>0</v>
      </c>
      <c r="Z69" s="26">
        <f t="shared" si="7"/>
        <v>0</v>
      </c>
      <c r="AA69" s="26">
        <v>0.191</v>
      </c>
      <c r="AB69" s="27">
        <v>0.41895848030065702</v>
      </c>
      <c r="AC69">
        <f t="shared" si="8"/>
        <v>397</v>
      </c>
      <c r="AD69">
        <f t="shared" si="9"/>
        <v>0</v>
      </c>
      <c r="AE69">
        <f t="shared" si="10"/>
        <v>0</v>
      </c>
      <c r="AF69">
        <f>'TP Factors'!$D$6</f>
        <v>1.0585839223673177</v>
      </c>
      <c r="AG69">
        <f t="shared" si="11"/>
        <v>0</v>
      </c>
    </row>
    <row r="70" spans="1:33">
      <c r="A70" s="22" t="s">
        <v>107</v>
      </c>
      <c r="B70" s="22">
        <v>0</v>
      </c>
      <c r="D70" s="23">
        <v>0</v>
      </c>
      <c r="E70" s="22" t="s">
        <v>109</v>
      </c>
      <c r="F70" s="22">
        <v>0</v>
      </c>
      <c r="G70" s="24">
        <v>0</v>
      </c>
      <c r="H70" s="22" t="s">
        <v>110</v>
      </c>
      <c r="I70" s="22" t="s">
        <v>111</v>
      </c>
      <c r="J70" s="22">
        <v>0</v>
      </c>
      <c r="K70" s="25">
        <v>928.75446045000001</v>
      </c>
      <c r="L70" s="25">
        <v>25910.038058900001</v>
      </c>
      <c r="M70" s="23">
        <v>0</v>
      </c>
      <c r="N70" s="23">
        <v>0</v>
      </c>
      <c r="O70" s="22">
        <v>0</v>
      </c>
      <c r="P70" s="22">
        <v>0</v>
      </c>
      <c r="Q70" s="26">
        <v>73436</v>
      </c>
      <c r="R70" s="26">
        <v>6460</v>
      </c>
      <c r="T70" s="22" t="s">
        <v>156</v>
      </c>
      <c r="U70" s="26">
        <v>48.29</v>
      </c>
      <c r="V70" s="26">
        <v>1</v>
      </c>
      <c r="W70" s="26">
        <v>0</v>
      </c>
      <c r="X70" s="26">
        <v>0</v>
      </c>
      <c r="Y70" s="26">
        <f t="shared" si="6"/>
        <v>0</v>
      </c>
      <c r="Z70" s="26">
        <f t="shared" si="7"/>
        <v>0</v>
      </c>
      <c r="AA70" s="26">
        <v>0.30299999999999999</v>
      </c>
      <c r="AB70" s="27">
        <v>6.3974734212863504</v>
      </c>
      <c r="AC70">
        <f t="shared" si="8"/>
        <v>9622</v>
      </c>
      <c r="AD70">
        <f t="shared" si="9"/>
        <v>0</v>
      </c>
      <c r="AE70">
        <f t="shared" si="10"/>
        <v>0</v>
      </c>
      <c r="AF70">
        <f>'TP Factors'!$D$6</f>
        <v>1.0585839223673177</v>
      </c>
      <c r="AG70">
        <f t="shared" si="11"/>
        <v>0</v>
      </c>
    </row>
    <row r="71" spans="1:33">
      <c r="A71" s="22" t="s">
        <v>107</v>
      </c>
      <c r="B71" s="22">
        <v>0</v>
      </c>
      <c r="D71" s="23">
        <v>0</v>
      </c>
      <c r="E71" s="22" t="s">
        <v>109</v>
      </c>
      <c r="F71" s="22">
        <v>0</v>
      </c>
      <c r="G71" s="24">
        <v>0</v>
      </c>
      <c r="H71" s="22" t="s">
        <v>110</v>
      </c>
      <c r="I71" s="22" t="s">
        <v>111</v>
      </c>
      <c r="J71" s="22">
        <v>0</v>
      </c>
      <c r="K71" s="25">
        <v>165.826111943</v>
      </c>
      <c r="L71" s="25">
        <v>995.03562115499994</v>
      </c>
      <c r="M71" s="23">
        <v>0</v>
      </c>
      <c r="N71" s="23">
        <v>0</v>
      </c>
      <c r="O71" s="22">
        <v>0</v>
      </c>
      <c r="P71" s="22">
        <v>0</v>
      </c>
      <c r="Q71" s="26">
        <v>73437</v>
      </c>
      <c r="R71" s="26">
        <v>6460</v>
      </c>
      <c r="T71" s="22" t="s">
        <v>156</v>
      </c>
      <c r="U71" s="26">
        <v>48.29</v>
      </c>
      <c r="V71" s="26">
        <v>1</v>
      </c>
      <c r="W71" s="26">
        <v>0</v>
      </c>
      <c r="X71" s="26">
        <v>0</v>
      </c>
      <c r="Y71" s="26">
        <f t="shared" si="6"/>
        <v>0</v>
      </c>
      <c r="Z71" s="26">
        <f t="shared" si="7"/>
        <v>0</v>
      </c>
      <c r="AA71" s="26">
        <v>0.30299999999999999</v>
      </c>
      <c r="AB71" s="27">
        <v>0.24568531011581601</v>
      </c>
      <c r="AC71">
        <f t="shared" si="8"/>
        <v>370</v>
      </c>
      <c r="AD71">
        <f t="shared" si="9"/>
        <v>0</v>
      </c>
      <c r="AE71">
        <f t="shared" si="10"/>
        <v>0</v>
      </c>
      <c r="AF71">
        <f>'TP Factors'!$D$6</f>
        <v>1.0585839223673177</v>
      </c>
      <c r="AG71">
        <f t="shared" si="11"/>
        <v>0</v>
      </c>
    </row>
    <row r="72" spans="1:33">
      <c r="A72" s="22" t="s">
        <v>107</v>
      </c>
      <c r="B72" s="22">
        <v>0</v>
      </c>
      <c r="D72" s="23">
        <v>0</v>
      </c>
      <c r="E72" s="22" t="s">
        <v>109</v>
      </c>
      <c r="F72" s="22">
        <v>0</v>
      </c>
      <c r="G72" s="24">
        <v>0</v>
      </c>
      <c r="H72" s="22" t="s">
        <v>110</v>
      </c>
      <c r="I72" s="22" t="s">
        <v>111</v>
      </c>
      <c r="J72" s="22">
        <v>0</v>
      </c>
      <c r="K72" s="25">
        <v>572.95689626700005</v>
      </c>
      <c r="L72" s="25">
        <v>2111.1368368499998</v>
      </c>
      <c r="M72" s="23">
        <v>0</v>
      </c>
      <c r="N72" s="23">
        <v>0</v>
      </c>
      <c r="O72" s="22">
        <v>0</v>
      </c>
      <c r="P72" s="22">
        <v>0</v>
      </c>
      <c r="Q72" s="26">
        <v>73438</v>
      </c>
      <c r="R72" s="26">
        <v>6460</v>
      </c>
      <c r="T72" s="22" t="s">
        <v>158</v>
      </c>
      <c r="U72" s="26">
        <v>48.29</v>
      </c>
      <c r="V72" s="26">
        <v>1</v>
      </c>
      <c r="W72" s="26">
        <v>0</v>
      </c>
      <c r="X72" s="26">
        <v>0</v>
      </c>
      <c r="Y72" s="26">
        <f t="shared" si="6"/>
        <v>0</v>
      </c>
      <c r="Z72" s="26">
        <f t="shared" si="7"/>
        <v>0</v>
      </c>
      <c r="AA72" s="26">
        <v>0.191</v>
      </c>
      <c r="AB72" s="27">
        <v>0.52126299338226401</v>
      </c>
      <c r="AC72">
        <f t="shared" si="8"/>
        <v>494</v>
      </c>
      <c r="AD72">
        <f t="shared" si="9"/>
        <v>0</v>
      </c>
      <c r="AE72">
        <f t="shared" si="10"/>
        <v>0</v>
      </c>
      <c r="AF72">
        <f>'TP Factors'!$D$6</f>
        <v>1.0585839223673177</v>
      </c>
      <c r="AG72">
        <f t="shared" si="11"/>
        <v>0</v>
      </c>
    </row>
    <row r="73" spans="1:33">
      <c r="A73" s="22" t="s">
        <v>107</v>
      </c>
      <c r="B73" s="22">
        <v>0</v>
      </c>
      <c r="D73" s="23">
        <v>0</v>
      </c>
      <c r="E73" s="22" t="s">
        <v>109</v>
      </c>
      <c r="F73" s="22">
        <v>0</v>
      </c>
      <c r="G73" s="24">
        <v>0</v>
      </c>
      <c r="H73" s="22" t="s">
        <v>110</v>
      </c>
      <c r="I73" s="22" t="s">
        <v>111</v>
      </c>
      <c r="J73" s="22">
        <v>0</v>
      </c>
      <c r="K73" s="25">
        <v>156.054360812</v>
      </c>
      <c r="L73" s="25">
        <v>733.63462434799999</v>
      </c>
      <c r="M73" s="23">
        <v>0</v>
      </c>
      <c r="N73" s="23">
        <v>0</v>
      </c>
      <c r="O73" s="22">
        <v>0</v>
      </c>
      <c r="P73" s="22">
        <v>0</v>
      </c>
      <c r="Q73" s="26">
        <v>73439</v>
      </c>
      <c r="R73" s="26">
        <v>6460</v>
      </c>
      <c r="T73" s="22" t="s">
        <v>157</v>
      </c>
      <c r="U73" s="26">
        <v>48.29</v>
      </c>
      <c r="V73" s="26">
        <v>1</v>
      </c>
      <c r="W73" s="26">
        <v>0</v>
      </c>
      <c r="X73" s="26">
        <v>0</v>
      </c>
      <c r="Y73" s="26">
        <f t="shared" si="6"/>
        <v>0</v>
      </c>
      <c r="Z73" s="26">
        <f t="shared" si="7"/>
        <v>0</v>
      </c>
      <c r="AA73" s="26">
        <v>0.30299999999999999</v>
      </c>
      <c r="AB73" s="27">
        <v>0.18114241900047301</v>
      </c>
      <c r="AC73">
        <f t="shared" si="8"/>
        <v>272</v>
      </c>
      <c r="AD73">
        <f t="shared" si="9"/>
        <v>0</v>
      </c>
      <c r="AE73">
        <f t="shared" si="10"/>
        <v>0</v>
      </c>
      <c r="AF73">
        <f>'TP Factors'!$D$6</f>
        <v>1.0585839223673177</v>
      </c>
      <c r="AG73">
        <f t="shared" si="11"/>
        <v>0</v>
      </c>
    </row>
    <row r="74" spans="1:33">
      <c r="A74" s="22" t="s">
        <v>107</v>
      </c>
      <c r="B74" s="22">
        <v>0</v>
      </c>
      <c r="D74" s="23">
        <v>0</v>
      </c>
      <c r="E74" s="22" t="s">
        <v>109</v>
      </c>
      <c r="F74" s="22">
        <v>0</v>
      </c>
      <c r="G74" s="24">
        <v>0</v>
      </c>
      <c r="H74" s="22" t="s">
        <v>110</v>
      </c>
      <c r="I74" s="22" t="s">
        <v>111</v>
      </c>
      <c r="J74" s="22">
        <v>0</v>
      </c>
      <c r="K74" s="25">
        <v>4220.86656408</v>
      </c>
      <c r="L74" s="25">
        <v>107194.6205</v>
      </c>
      <c r="M74" s="23">
        <v>0</v>
      </c>
      <c r="N74" s="23">
        <v>0</v>
      </c>
      <c r="O74" s="22">
        <v>0</v>
      </c>
      <c r="P74" s="22">
        <v>0</v>
      </c>
      <c r="Q74" s="26">
        <v>73440</v>
      </c>
      <c r="R74" s="26">
        <v>6460</v>
      </c>
      <c r="T74" s="22" t="s">
        <v>157</v>
      </c>
      <c r="U74" s="26">
        <v>48.29</v>
      </c>
      <c r="V74" s="26">
        <v>1</v>
      </c>
      <c r="W74" s="26">
        <v>0</v>
      </c>
      <c r="X74" s="26">
        <v>0</v>
      </c>
      <c r="Y74" s="26">
        <f t="shared" si="6"/>
        <v>0</v>
      </c>
      <c r="Z74" s="26">
        <f t="shared" si="7"/>
        <v>0</v>
      </c>
      <c r="AA74" s="26">
        <v>0.30299999999999999</v>
      </c>
      <c r="AB74" s="27">
        <v>26.467530002699998</v>
      </c>
      <c r="AC74">
        <f t="shared" si="8"/>
        <v>39807</v>
      </c>
      <c r="AD74">
        <f t="shared" si="9"/>
        <v>0</v>
      </c>
      <c r="AE74">
        <f t="shared" si="10"/>
        <v>0</v>
      </c>
      <c r="AF74">
        <f>'TP Factors'!$D$6</f>
        <v>1.0585839223673177</v>
      </c>
      <c r="AG74">
        <f t="shared" si="11"/>
        <v>0</v>
      </c>
    </row>
    <row r="75" spans="1:33">
      <c r="A75" s="22" t="s">
        <v>107</v>
      </c>
      <c r="B75" s="22">
        <v>0</v>
      </c>
      <c r="D75" s="23">
        <v>0</v>
      </c>
      <c r="E75" s="22" t="s">
        <v>109</v>
      </c>
      <c r="F75" s="22">
        <v>0</v>
      </c>
      <c r="G75" s="24">
        <v>0</v>
      </c>
      <c r="H75" s="22" t="s">
        <v>110</v>
      </c>
      <c r="I75" s="22" t="s">
        <v>111</v>
      </c>
      <c r="J75" s="22">
        <v>0</v>
      </c>
      <c r="K75" s="25">
        <v>658.67269981300001</v>
      </c>
      <c r="L75" s="25">
        <v>9513.7672774700004</v>
      </c>
      <c r="M75" s="23">
        <v>0</v>
      </c>
      <c r="N75" s="23">
        <v>0</v>
      </c>
      <c r="O75" s="22">
        <v>0</v>
      </c>
      <c r="P75" s="22">
        <v>0</v>
      </c>
      <c r="Q75" s="26">
        <v>73441</v>
      </c>
      <c r="R75" s="26">
        <v>6460</v>
      </c>
      <c r="T75" s="22" t="s">
        <v>158</v>
      </c>
      <c r="U75" s="26">
        <v>48.29</v>
      </c>
      <c r="V75" s="26">
        <v>1</v>
      </c>
      <c r="W75" s="26">
        <v>0</v>
      </c>
      <c r="X75" s="26">
        <v>0</v>
      </c>
      <c r="Y75" s="26">
        <f t="shared" si="6"/>
        <v>0</v>
      </c>
      <c r="Z75" s="26">
        <f t="shared" si="7"/>
        <v>0</v>
      </c>
      <c r="AA75" s="26">
        <v>0.191</v>
      </c>
      <c r="AB75" s="27">
        <v>2.34905324025183</v>
      </c>
      <c r="AC75">
        <f t="shared" si="8"/>
        <v>2227</v>
      </c>
      <c r="AD75">
        <f t="shared" si="9"/>
        <v>0</v>
      </c>
      <c r="AE75">
        <f t="shared" si="10"/>
        <v>0</v>
      </c>
      <c r="AF75">
        <f>'TP Factors'!$D$6</f>
        <v>1.0585839223673177</v>
      </c>
      <c r="AG75">
        <f t="shared" si="11"/>
        <v>0</v>
      </c>
    </row>
    <row r="76" spans="1:33">
      <c r="A76" s="22" t="s">
        <v>107</v>
      </c>
      <c r="B76" s="22">
        <v>0</v>
      </c>
      <c r="D76" s="23">
        <v>0</v>
      </c>
      <c r="E76" s="22" t="s">
        <v>109</v>
      </c>
      <c r="F76" s="22">
        <v>0</v>
      </c>
      <c r="G76" s="24">
        <v>0</v>
      </c>
      <c r="H76" s="22" t="s">
        <v>110</v>
      </c>
      <c r="I76" s="22" t="s">
        <v>111</v>
      </c>
      <c r="J76" s="22">
        <v>0</v>
      </c>
      <c r="K76" s="25">
        <v>2073.5384666700002</v>
      </c>
      <c r="L76" s="25">
        <v>78425.369252300006</v>
      </c>
      <c r="M76" s="23">
        <v>0</v>
      </c>
      <c r="N76" s="23">
        <v>0</v>
      </c>
      <c r="O76" s="22">
        <v>0</v>
      </c>
      <c r="P76" s="22">
        <v>0</v>
      </c>
      <c r="Q76" s="26">
        <v>73442</v>
      </c>
      <c r="R76" s="26">
        <v>6460</v>
      </c>
      <c r="T76" s="22" t="s">
        <v>156</v>
      </c>
      <c r="U76" s="26">
        <v>48.29</v>
      </c>
      <c r="V76" s="26">
        <v>1</v>
      </c>
      <c r="W76" s="26">
        <v>0</v>
      </c>
      <c r="X76" s="26">
        <v>0</v>
      </c>
      <c r="Y76" s="26">
        <f t="shared" si="6"/>
        <v>0</v>
      </c>
      <c r="Z76" s="26">
        <f t="shared" si="7"/>
        <v>0</v>
      </c>
      <c r="AA76" s="26">
        <v>0.30299999999999999</v>
      </c>
      <c r="AB76" s="27">
        <v>19.364084396999999</v>
      </c>
      <c r="AC76">
        <f t="shared" si="8"/>
        <v>29124</v>
      </c>
      <c r="AD76">
        <f t="shared" si="9"/>
        <v>0</v>
      </c>
      <c r="AE76">
        <f t="shared" si="10"/>
        <v>0</v>
      </c>
      <c r="AF76">
        <f>'TP Factors'!$D$6</f>
        <v>1.0585839223673177</v>
      </c>
      <c r="AG76">
        <f t="shared" si="11"/>
        <v>0</v>
      </c>
    </row>
    <row r="77" spans="1:33">
      <c r="A77" s="22" t="s">
        <v>107</v>
      </c>
      <c r="B77" s="22">
        <v>0</v>
      </c>
      <c r="D77" s="23">
        <v>0</v>
      </c>
      <c r="E77" s="22" t="s">
        <v>109</v>
      </c>
      <c r="F77" s="22">
        <v>0</v>
      </c>
      <c r="G77" s="24">
        <v>0</v>
      </c>
      <c r="H77" s="22" t="s">
        <v>110</v>
      </c>
      <c r="I77" s="22" t="s">
        <v>111</v>
      </c>
      <c r="J77" s="22">
        <v>0</v>
      </c>
      <c r="K77" s="25">
        <v>564.63528468000004</v>
      </c>
      <c r="L77" s="25">
        <v>2859.5278671900001</v>
      </c>
      <c r="M77" s="23">
        <v>0</v>
      </c>
      <c r="N77" s="23">
        <v>0</v>
      </c>
      <c r="O77" s="22">
        <v>0</v>
      </c>
      <c r="P77" s="22">
        <v>0</v>
      </c>
      <c r="Q77" s="26">
        <v>73443</v>
      </c>
      <c r="R77" s="26">
        <v>6460</v>
      </c>
      <c r="T77" s="22" t="s">
        <v>213</v>
      </c>
      <c r="U77" s="26">
        <v>48.29</v>
      </c>
      <c r="V77" s="26">
        <v>1</v>
      </c>
      <c r="W77" s="26">
        <v>0</v>
      </c>
      <c r="X77" s="26">
        <v>0</v>
      </c>
      <c r="Y77" s="26">
        <f t="shared" si="6"/>
        <v>0</v>
      </c>
      <c r="Z77" s="26">
        <f t="shared" si="7"/>
        <v>0</v>
      </c>
      <c r="AA77" s="26">
        <v>0.247</v>
      </c>
      <c r="AB77" s="27">
        <v>0.70604902446348405</v>
      </c>
      <c r="AC77">
        <f t="shared" si="8"/>
        <v>866</v>
      </c>
      <c r="AD77">
        <f t="shared" si="9"/>
        <v>0</v>
      </c>
      <c r="AE77">
        <f t="shared" si="10"/>
        <v>0</v>
      </c>
      <c r="AF77">
        <f>'TP Factors'!$D$6</f>
        <v>1.0585839223673177</v>
      </c>
      <c r="AG77">
        <f t="shared" si="11"/>
        <v>0</v>
      </c>
    </row>
    <row r="78" spans="1:33">
      <c r="A78" s="22" t="s">
        <v>107</v>
      </c>
      <c r="B78" s="22">
        <v>0</v>
      </c>
      <c r="D78" s="23">
        <v>0</v>
      </c>
      <c r="E78" s="22" t="s">
        <v>109</v>
      </c>
      <c r="F78" s="22">
        <v>0</v>
      </c>
      <c r="G78" s="24">
        <v>73.5</v>
      </c>
      <c r="H78" s="22" t="s">
        <v>110</v>
      </c>
      <c r="I78" s="22" t="s">
        <v>111</v>
      </c>
      <c r="J78" s="22">
        <v>0</v>
      </c>
      <c r="K78" s="25">
        <v>3506.7107079900002</v>
      </c>
      <c r="L78" s="25">
        <v>305650.74923999998</v>
      </c>
      <c r="M78" s="23">
        <v>0</v>
      </c>
      <c r="N78" s="23">
        <v>0</v>
      </c>
      <c r="O78" s="22">
        <v>0</v>
      </c>
      <c r="P78" s="22">
        <v>0</v>
      </c>
      <c r="Q78" s="26">
        <v>73444</v>
      </c>
      <c r="R78" s="26">
        <v>1550</v>
      </c>
      <c r="T78" s="22" t="s">
        <v>198</v>
      </c>
      <c r="U78" s="26">
        <v>48.29</v>
      </c>
      <c r="V78" s="26">
        <v>1</v>
      </c>
      <c r="W78" s="26">
        <v>1.55</v>
      </c>
      <c r="X78" s="26">
        <v>0.15</v>
      </c>
      <c r="Y78" s="26">
        <f t="shared" si="6"/>
        <v>1.55</v>
      </c>
      <c r="Z78" s="26">
        <f t="shared" si="7"/>
        <v>0.15</v>
      </c>
      <c r="AA78" s="26">
        <v>0.57699999999999996</v>
      </c>
      <c r="AB78" s="27">
        <v>1.0270896052362799</v>
      </c>
      <c r="AC78">
        <f t="shared" si="8"/>
        <v>2942</v>
      </c>
      <c r="AD78">
        <f t="shared" si="9"/>
        <v>10</v>
      </c>
      <c r="AE78">
        <f t="shared" si="10"/>
        <v>1</v>
      </c>
      <c r="AF78">
        <f>'TP Factors'!$D$6</f>
        <v>1.0585839223673177</v>
      </c>
      <c r="AG78">
        <f t="shared" si="11"/>
        <v>1.1000000000000001</v>
      </c>
    </row>
    <row r="79" spans="1:33">
      <c r="A79" s="22" t="s">
        <v>107</v>
      </c>
      <c r="B79" s="22">
        <v>0</v>
      </c>
      <c r="D79" s="23">
        <v>0</v>
      </c>
      <c r="E79" s="22" t="s">
        <v>109</v>
      </c>
      <c r="F79" s="22">
        <v>0</v>
      </c>
      <c r="G79" s="24">
        <v>105</v>
      </c>
      <c r="H79" s="22" t="s">
        <v>110</v>
      </c>
      <c r="I79" s="22" t="s">
        <v>111</v>
      </c>
      <c r="J79" s="22">
        <v>0</v>
      </c>
      <c r="K79" s="25">
        <v>211.433886836</v>
      </c>
      <c r="L79" s="25">
        <v>2812.6018515400001</v>
      </c>
      <c r="M79" s="23">
        <v>0</v>
      </c>
      <c r="N79" s="23">
        <v>0</v>
      </c>
      <c r="O79" s="22">
        <v>0</v>
      </c>
      <c r="P79" s="22">
        <v>0</v>
      </c>
      <c r="Q79" s="26">
        <v>73446</v>
      </c>
      <c r="R79" s="26">
        <v>1400</v>
      </c>
      <c r="T79" s="22" t="s">
        <v>159</v>
      </c>
      <c r="U79" s="26">
        <v>48.29</v>
      </c>
      <c r="V79" s="26">
        <v>1</v>
      </c>
      <c r="W79" s="26">
        <v>1.93</v>
      </c>
      <c r="X79" s="26">
        <v>0.497</v>
      </c>
      <c r="Y79" s="26">
        <f t="shared" si="6"/>
        <v>1.93</v>
      </c>
      <c r="Z79" s="26">
        <f t="shared" si="7"/>
        <v>0.497</v>
      </c>
      <c r="AA79" s="26">
        <v>0.88700000000000001</v>
      </c>
      <c r="AB79" s="27">
        <v>0.69446236502254799</v>
      </c>
      <c r="AC79">
        <f t="shared" si="8"/>
        <v>3058</v>
      </c>
      <c r="AD79">
        <f t="shared" si="9"/>
        <v>13</v>
      </c>
      <c r="AE79">
        <f t="shared" si="10"/>
        <v>3.4</v>
      </c>
      <c r="AF79">
        <f>'TP Factors'!$D$6</f>
        <v>1.0585839223673177</v>
      </c>
      <c r="AG79">
        <f t="shared" si="11"/>
        <v>3.6</v>
      </c>
    </row>
    <row r="80" spans="1:33">
      <c r="A80" s="22" t="s">
        <v>107</v>
      </c>
      <c r="B80" s="22">
        <v>0</v>
      </c>
      <c r="D80" s="23">
        <v>0</v>
      </c>
      <c r="E80" s="22" t="s">
        <v>109</v>
      </c>
      <c r="F80" s="22">
        <v>0</v>
      </c>
      <c r="G80" s="24">
        <v>105</v>
      </c>
      <c r="H80" s="22" t="s">
        <v>110</v>
      </c>
      <c r="I80" s="22" t="s">
        <v>111</v>
      </c>
      <c r="J80" s="22">
        <v>0</v>
      </c>
      <c r="K80" s="25">
        <v>407.32527209800003</v>
      </c>
      <c r="L80" s="25">
        <v>6566.3381477000003</v>
      </c>
      <c r="M80" s="23">
        <v>0</v>
      </c>
      <c r="N80" s="23">
        <v>0</v>
      </c>
      <c r="O80" s="22">
        <v>0</v>
      </c>
      <c r="P80" s="22">
        <v>0</v>
      </c>
      <c r="Q80" s="26">
        <v>73447</v>
      </c>
      <c r="R80" s="26">
        <v>1400</v>
      </c>
      <c r="T80" s="22" t="s">
        <v>159</v>
      </c>
      <c r="U80" s="26">
        <v>48.29</v>
      </c>
      <c r="V80" s="26">
        <v>1</v>
      </c>
      <c r="W80" s="26">
        <v>1.93</v>
      </c>
      <c r="X80" s="26">
        <v>0.497</v>
      </c>
      <c r="Y80" s="26">
        <f t="shared" si="6"/>
        <v>1.93</v>
      </c>
      <c r="Z80" s="26">
        <f t="shared" si="7"/>
        <v>0.497</v>
      </c>
      <c r="AA80" s="26">
        <v>0.88700000000000001</v>
      </c>
      <c r="AB80" s="27">
        <v>1.62130136468649</v>
      </c>
      <c r="AC80">
        <f t="shared" si="8"/>
        <v>7138</v>
      </c>
      <c r="AD80">
        <f t="shared" si="9"/>
        <v>30</v>
      </c>
      <c r="AE80">
        <f t="shared" si="10"/>
        <v>7.8</v>
      </c>
      <c r="AF80">
        <f>'TP Factors'!$D$6</f>
        <v>1.0585839223673177</v>
      </c>
      <c r="AG80">
        <f t="shared" si="11"/>
        <v>8.3000000000000007</v>
      </c>
    </row>
    <row r="81" spans="1:33">
      <c r="A81" s="22" t="s">
        <v>107</v>
      </c>
      <c r="B81" s="22">
        <v>0</v>
      </c>
      <c r="D81" s="23">
        <v>0</v>
      </c>
      <c r="E81" s="22" t="s">
        <v>109</v>
      </c>
      <c r="F81" s="22">
        <v>0</v>
      </c>
      <c r="G81" s="24">
        <v>105</v>
      </c>
      <c r="H81" s="22" t="s">
        <v>110</v>
      </c>
      <c r="I81" s="22" t="s">
        <v>111</v>
      </c>
      <c r="J81" s="22">
        <v>0</v>
      </c>
      <c r="K81" s="25">
        <v>991.75127812200003</v>
      </c>
      <c r="L81" s="25">
        <v>33431.980192299998</v>
      </c>
      <c r="M81" s="23">
        <v>0</v>
      </c>
      <c r="N81" s="23">
        <v>0</v>
      </c>
      <c r="O81" s="22">
        <v>0</v>
      </c>
      <c r="P81" s="22">
        <v>0</v>
      </c>
      <c r="Q81" s="26">
        <v>73448</v>
      </c>
      <c r="R81" s="26">
        <v>1400</v>
      </c>
      <c r="T81" s="22" t="s">
        <v>159</v>
      </c>
      <c r="U81" s="26">
        <v>48.29</v>
      </c>
      <c r="V81" s="26">
        <v>1</v>
      </c>
      <c r="W81" s="26">
        <v>1.93</v>
      </c>
      <c r="X81" s="26">
        <v>0.497</v>
      </c>
      <c r="Y81" s="26">
        <f t="shared" si="6"/>
        <v>1.93</v>
      </c>
      <c r="Z81" s="26">
        <f t="shared" si="7"/>
        <v>0.497</v>
      </c>
      <c r="AA81" s="26">
        <v>0.88700000000000001</v>
      </c>
      <c r="AB81" s="27">
        <v>8.2547247126852703</v>
      </c>
      <c r="AC81">
        <f t="shared" si="8"/>
        <v>36344</v>
      </c>
      <c r="AD81">
        <f t="shared" si="9"/>
        <v>155</v>
      </c>
      <c r="AE81">
        <f t="shared" si="10"/>
        <v>39.799999999999997</v>
      </c>
      <c r="AF81">
        <f>'TP Factors'!$D$6</f>
        <v>1.0585839223673177</v>
      </c>
      <c r="AG81">
        <f t="shared" si="11"/>
        <v>42.1</v>
      </c>
    </row>
    <row r="82" spans="1:33">
      <c r="A82" s="22" t="s">
        <v>107</v>
      </c>
      <c r="B82" s="22">
        <v>0</v>
      </c>
      <c r="D82" s="23">
        <v>0</v>
      </c>
      <c r="E82" s="22" t="s">
        <v>109</v>
      </c>
      <c r="F82" s="22">
        <v>0</v>
      </c>
      <c r="G82" s="24">
        <v>105</v>
      </c>
      <c r="H82" s="22" t="s">
        <v>110</v>
      </c>
      <c r="I82" s="22" t="s">
        <v>111</v>
      </c>
      <c r="J82" s="22">
        <v>0</v>
      </c>
      <c r="K82" s="25">
        <v>770.54118363600003</v>
      </c>
      <c r="L82" s="25">
        <v>13372.1626609</v>
      </c>
      <c r="M82" s="23">
        <v>0</v>
      </c>
      <c r="N82" s="23">
        <v>0</v>
      </c>
      <c r="O82" s="22">
        <v>0</v>
      </c>
      <c r="P82" s="22">
        <v>0</v>
      </c>
      <c r="Q82" s="26">
        <v>73449</v>
      </c>
      <c r="R82" s="26">
        <v>1400</v>
      </c>
      <c r="T82" s="22" t="s">
        <v>197</v>
      </c>
      <c r="U82" s="26">
        <v>48.29</v>
      </c>
      <c r="V82" s="26">
        <v>1</v>
      </c>
      <c r="W82" s="26">
        <v>1.93</v>
      </c>
      <c r="X82" s="26">
        <v>0.497</v>
      </c>
      <c r="Y82" s="26">
        <f t="shared" si="6"/>
        <v>1.93</v>
      </c>
      <c r="Z82" s="26">
        <f t="shared" si="7"/>
        <v>0.497</v>
      </c>
      <c r="AA82" s="26">
        <v>0.9</v>
      </c>
      <c r="AB82" s="27">
        <v>3.30173616780294</v>
      </c>
      <c r="AC82">
        <f t="shared" si="8"/>
        <v>14750</v>
      </c>
      <c r="AD82">
        <f t="shared" si="9"/>
        <v>63</v>
      </c>
      <c r="AE82">
        <f t="shared" si="10"/>
        <v>16.2</v>
      </c>
      <c r="AF82">
        <f>'TP Factors'!$D$6</f>
        <v>1.0585839223673177</v>
      </c>
      <c r="AG82">
        <f t="shared" si="11"/>
        <v>17.100000000000001</v>
      </c>
    </row>
    <row r="83" spans="1:33">
      <c r="A83" s="22" t="s">
        <v>107</v>
      </c>
      <c r="B83" s="22">
        <v>0</v>
      </c>
      <c r="D83" s="23">
        <v>0</v>
      </c>
      <c r="E83" s="22" t="s">
        <v>109</v>
      </c>
      <c r="F83" s="22">
        <v>0</v>
      </c>
      <c r="G83" s="24">
        <v>105</v>
      </c>
      <c r="H83" s="22" t="s">
        <v>110</v>
      </c>
      <c r="I83" s="22" t="s">
        <v>111</v>
      </c>
      <c r="J83" s="22">
        <v>0</v>
      </c>
      <c r="K83" s="25">
        <v>1913.94743245</v>
      </c>
      <c r="L83" s="25">
        <v>43721.112576899999</v>
      </c>
      <c r="M83" s="23">
        <v>0</v>
      </c>
      <c r="N83" s="23">
        <v>0</v>
      </c>
      <c r="O83" s="22">
        <v>0</v>
      </c>
      <c r="P83" s="22">
        <v>0</v>
      </c>
      <c r="Q83" s="26">
        <v>73450</v>
      </c>
      <c r="R83" s="26">
        <v>1400</v>
      </c>
      <c r="T83" s="22" t="s">
        <v>119</v>
      </c>
      <c r="U83" s="26">
        <v>48.29</v>
      </c>
      <c r="V83" s="26">
        <v>1</v>
      </c>
      <c r="W83" s="26">
        <v>1.93</v>
      </c>
      <c r="X83" s="26">
        <v>0.497</v>
      </c>
      <c r="Y83" s="26">
        <f t="shared" si="6"/>
        <v>1.93</v>
      </c>
      <c r="Z83" s="26">
        <f t="shared" si="7"/>
        <v>0.497</v>
      </c>
      <c r="AA83" s="26">
        <v>0.88600000000000001</v>
      </c>
      <c r="AB83" s="27">
        <v>10.7952284798</v>
      </c>
      <c r="AC83">
        <f t="shared" si="8"/>
        <v>47476</v>
      </c>
      <c r="AD83">
        <f t="shared" si="9"/>
        <v>202</v>
      </c>
      <c r="AE83">
        <f t="shared" si="10"/>
        <v>52</v>
      </c>
      <c r="AF83">
        <f>'TP Factors'!$D$6</f>
        <v>1.0585839223673177</v>
      </c>
      <c r="AG83">
        <f t="shared" si="11"/>
        <v>55</v>
      </c>
    </row>
    <row r="84" spans="1:33">
      <c r="A84" s="22" t="s">
        <v>107</v>
      </c>
      <c r="B84" s="22">
        <v>0</v>
      </c>
      <c r="D84" s="23">
        <v>0</v>
      </c>
      <c r="E84" s="22" t="s">
        <v>109</v>
      </c>
      <c r="F84" s="22">
        <v>0</v>
      </c>
      <c r="G84" s="24">
        <v>105</v>
      </c>
      <c r="H84" s="22" t="s">
        <v>110</v>
      </c>
      <c r="I84" s="22" t="s">
        <v>111</v>
      </c>
      <c r="J84" s="22">
        <v>0</v>
      </c>
      <c r="K84" s="25">
        <v>1266.6433891300001</v>
      </c>
      <c r="L84" s="25">
        <v>4534.47871614</v>
      </c>
      <c r="M84" s="23">
        <v>0</v>
      </c>
      <c r="N84" s="23">
        <v>0</v>
      </c>
      <c r="O84" s="22">
        <v>0</v>
      </c>
      <c r="P84" s="22">
        <v>0</v>
      </c>
      <c r="Q84" s="26">
        <v>73451</v>
      </c>
      <c r="R84" s="26">
        <v>1400</v>
      </c>
      <c r="T84" s="22" t="s">
        <v>159</v>
      </c>
      <c r="U84" s="26">
        <v>48.29</v>
      </c>
      <c r="V84" s="26">
        <v>1</v>
      </c>
      <c r="W84" s="26">
        <v>1.93</v>
      </c>
      <c r="X84" s="26">
        <v>0.497</v>
      </c>
      <c r="Y84" s="26">
        <f t="shared" si="6"/>
        <v>1.93</v>
      </c>
      <c r="Z84" s="26">
        <f t="shared" si="7"/>
        <v>0.497</v>
      </c>
      <c r="AA84" s="26">
        <v>0.88700000000000001</v>
      </c>
      <c r="AB84" s="27">
        <v>1.1196128690514799</v>
      </c>
      <c r="AC84">
        <f t="shared" si="8"/>
        <v>4929</v>
      </c>
      <c r="AD84">
        <f t="shared" si="9"/>
        <v>21</v>
      </c>
      <c r="AE84">
        <f t="shared" si="10"/>
        <v>5.4</v>
      </c>
      <c r="AF84">
        <f>'TP Factors'!$D$6</f>
        <v>1.0585839223673177</v>
      </c>
      <c r="AG84">
        <f t="shared" si="11"/>
        <v>5.7</v>
      </c>
    </row>
    <row r="85" spans="1:33">
      <c r="A85" s="22" t="s">
        <v>107</v>
      </c>
      <c r="B85" s="22">
        <v>0</v>
      </c>
      <c r="D85" s="23">
        <v>0</v>
      </c>
      <c r="E85" s="22" t="s">
        <v>109</v>
      </c>
      <c r="F85" s="22">
        <v>0</v>
      </c>
      <c r="G85" s="24">
        <v>105</v>
      </c>
      <c r="H85" s="22" t="s">
        <v>110</v>
      </c>
      <c r="I85" s="22" t="s">
        <v>111</v>
      </c>
      <c r="J85" s="22">
        <v>0</v>
      </c>
      <c r="K85" s="25">
        <v>3457.3953046500001</v>
      </c>
      <c r="L85" s="25">
        <v>78511.234125300005</v>
      </c>
      <c r="M85" s="23">
        <v>0</v>
      </c>
      <c r="N85" s="23">
        <v>0</v>
      </c>
      <c r="O85" s="22">
        <v>0</v>
      </c>
      <c r="P85" s="22">
        <v>0</v>
      </c>
      <c r="Q85" s="26">
        <v>73452</v>
      </c>
      <c r="R85" s="26">
        <v>1400</v>
      </c>
      <c r="T85" s="22" t="s">
        <v>119</v>
      </c>
      <c r="U85" s="26">
        <v>48.29</v>
      </c>
      <c r="V85" s="26">
        <v>1</v>
      </c>
      <c r="W85" s="26">
        <v>1.93</v>
      </c>
      <c r="X85" s="26">
        <v>0.497</v>
      </c>
      <c r="Y85" s="26">
        <f t="shared" si="6"/>
        <v>1.93</v>
      </c>
      <c r="Z85" s="26">
        <f t="shared" si="7"/>
        <v>0.497</v>
      </c>
      <c r="AA85" s="26">
        <v>0.88600000000000001</v>
      </c>
      <c r="AB85" s="27">
        <v>19.385298837800001</v>
      </c>
      <c r="AC85">
        <f t="shared" si="8"/>
        <v>85254</v>
      </c>
      <c r="AD85">
        <f t="shared" si="9"/>
        <v>363</v>
      </c>
      <c r="AE85">
        <f t="shared" si="10"/>
        <v>93.4</v>
      </c>
      <c r="AF85">
        <f>'TP Factors'!$D$6</f>
        <v>1.0585839223673177</v>
      </c>
      <c r="AG85">
        <f t="shared" si="11"/>
        <v>98.9</v>
      </c>
    </row>
    <row r="86" spans="1:33">
      <c r="A86" s="22" t="s">
        <v>107</v>
      </c>
      <c r="B86" s="22">
        <v>0</v>
      </c>
      <c r="D86" s="23">
        <v>0</v>
      </c>
      <c r="E86" s="22" t="s">
        <v>109</v>
      </c>
      <c r="F86" s="22">
        <v>0</v>
      </c>
      <c r="G86" s="24">
        <v>105</v>
      </c>
      <c r="H86" s="22" t="s">
        <v>110</v>
      </c>
      <c r="I86" s="22" t="s">
        <v>111</v>
      </c>
      <c r="J86" s="22">
        <v>0</v>
      </c>
      <c r="K86" s="25">
        <v>505.57626156100002</v>
      </c>
      <c r="L86" s="25">
        <v>1324.7732793</v>
      </c>
      <c r="M86" s="23">
        <v>0</v>
      </c>
      <c r="N86" s="23">
        <v>0</v>
      </c>
      <c r="O86" s="22">
        <v>0</v>
      </c>
      <c r="P86" s="22">
        <v>0</v>
      </c>
      <c r="Q86" s="26">
        <v>73453</v>
      </c>
      <c r="R86" s="26">
        <v>1400</v>
      </c>
      <c r="T86" s="22" t="s">
        <v>197</v>
      </c>
      <c r="U86" s="26">
        <v>48.29</v>
      </c>
      <c r="V86" s="26">
        <v>1</v>
      </c>
      <c r="W86" s="26">
        <v>1.93</v>
      </c>
      <c r="X86" s="26">
        <v>0.497</v>
      </c>
      <c r="Y86" s="26">
        <f t="shared" si="6"/>
        <v>1.93</v>
      </c>
      <c r="Z86" s="26">
        <f t="shared" si="7"/>
        <v>0.497</v>
      </c>
      <c r="AA86" s="26">
        <v>0.9</v>
      </c>
      <c r="AB86" s="27">
        <v>0.32710115158683001</v>
      </c>
      <c r="AC86">
        <f t="shared" si="8"/>
        <v>1461</v>
      </c>
      <c r="AD86">
        <f t="shared" si="9"/>
        <v>6</v>
      </c>
      <c r="AE86">
        <f t="shared" si="10"/>
        <v>1.6</v>
      </c>
      <c r="AF86">
        <f>'TP Factors'!$D$6</f>
        <v>1.0585839223673177</v>
      </c>
      <c r="AG86">
        <f t="shared" si="11"/>
        <v>1.7</v>
      </c>
    </row>
    <row r="87" spans="1:33">
      <c r="A87" s="22" t="s">
        <v>107</v>
      </c>
      <c r="B87" s="22">
        <v>0</v>
      </c>
      <c r="D87" s="23">
        <v>0</v>
      </c>
      <c r="E87" s="22" t="s">
        <v>109</v>
      </c>
      <c r="F87" s="22">
        <v>0</v>
      </c>
      <c r="G87" s="24">
        <v>98</v>
      </c>
      <c r="H87" s="22" t="s">
        <v>110</v>
      </c>
      <c r="I87" s="22" t="s">
        <v>111</v>
      </c>
      <c r="J87" s="22">
        <v>0</v>
      </c>
      <c r="K87" s="25">
        <v>535.94183256500003</v>
      </c>
      <c r="L87" s="25">
        <v>17445.7453059</v>
      </c>
      <c r="M87" s="23">
        <v>0</v>
      </c>
      <c r="N87" s="23">
        <v>0</v>
      </c>
      <c r="O87" s="22">
        <v>0</v>
      </c>
      <c r="P87" s="22">
        <v>0</v>
      </c>
      <c r="Q87" s="26">
        <v>73487</v>
      </c>
      <c r="R87" s="26">
        <v>1700</v>
      </c>
      <c r="T87" s="22" t="s">
        <v>214</v>
      </c>
      <c r="U87" s="26">
        <v>48.29</v>
      </c>
      <c r="V87" s="26">
        <v>1</v>
      </c>
      <c r="W87" s="26">
        <v>1.8</v>
      </c>
      <c r="X87" s="26">
        <v>0.47799999999999998</v>
      </c>
      <c r="Y87" s="26">
        <f t="shared" si="6"/>
        <v>1.8</v>
      </c>
      <c r="Z87" s="26">
        <f t="shared" si="7"/>
        <v>0.47799999999999998</v>
      </c>
      <c r="AA87" s="26">
        <v>0.74099999999999999</v>
      </c>
      <c r="AB87" s="27">
        <v>4.3075406140311596</v>
      </c>
      <c r="AC87">
        <f t="shared" si="8"/>
        <v>15844</v>
      </c>
      <c r="AD87">
        <f t="shared" si="9"/>
        <v>63</v>
      </c>
      <c r="AE87">
        <f t="shared" si="10"/>
        <v>16.7</v>
      </c>
      <c r="AF87">
        <f>'TP Factors'!$D$6</f>
        <v>1.0585839223673177</v>
      </c>
      <c r="AG87">
        <f t="shared" si="11"/>
        <v>17.7</v>
      </c>
    </row>
    <row r="88" spans="1:33">
      <c r="A88" s="22" t="s">
        <v>107</v>
      </c>
      <c r="B88" s="22">
        <v>0</v>
      </c>
      <c r="D88" s="23">
        <v>0</v>
      </c>
      <c r="E88" s="22" t="s">
        <v>109</v>
      </c>
      <c r="F88" s="22">
        <v>0</v>
      </c>
      <c r="G88" s="24">
        <v>11.1</v>
      </c>
      <c r="H88" s="22" t="s">
        <v>110</v>
      </c>
      <c r="I88" s="22" t="s">
        <v>111</v>
      </c>
      <c r="J88" s="22">
        <v>0</v>
      </c>
      <c r="K88" s="25">
        <v>1188.6287571299999</v>
      </c>
      <c r="L88" s="25">
        <v>78846.661414400005</v>
      </c>
      <c r="M88" s="23">
        <v>0</v>
      </c>
      <c r="N88" s="23">
        <v>0</v>
      </c>
      <c r="O88" s="22">
        <v>0</v>
      </c>
      <c r="P88" s="22">
        <v>0</v>
      </c>
      <c r="Q88" s="26">
        <v>73490</v>
      </c>
      <c r="R88" s="26">
        <v>1800</v>
      </c>
      <c r="T88" s="22" t="s">
        <v>211</v>
      </c>
      <c r="U88" s="26">
        <v>48.29</v>
      </c>
      <c r="V88" s="26">
        <v>1</v>
      </c>
      <c r="W88" s="26">
        <v>1.25</v>
      </c>
      <c r="X88" s="26">
        <v>7.5999999999999998E-2</v>
      </c>
      <c r="Y88" s="26">
        <f t="shared" si="6"/>
        <v>1.25</v>
      </c>
      <c r="Z88" s="26">
        <f t="shared" si="7"/>
        <v>7.5999999999999998E-2</v>
      </c>
      <c r="AA88" s="26">
        <v>0.183</v>
      </c>
      <c r="AB88" s="27">
        <v>19.468091508899999</v>
      </c>
      <c r="AC88">
        <f t="shared" si="8"/>
        <v>17684</v>
      </c>
      <c r="AD88">
        <f t="shared" si="9"/>
        <v>49</v>
      </c>
      <c r="AE88">
        <f t="shared" si="10"/>
        <v>3</v>
      </c>
      <c r="AF88">
        <f>'TP Factors'!$D$6</f>
        <v>1.0585839223673177</v>
      </c>
      <c r="AG88">
        <f t="shared" si="11"/>
        <v>3.2</v>
      </c>
    </row>
    <row r="89" spans="1:33">
      <c r="A89" s="22" t="s">
        <v>107</v>
      </c>
      <c r="B89" s="22">
        <v>0</v>
      </c>
      <c r="D89" s="23">
        <v>0</v>
      </c>
      <c r="E89" s="22" t="s">
        <v>109</v>
      </c>
      <c r="F89" s="22">
        <v>0</v>
      </c>
      <c r="G89" s="24">
        <v>102.5</v>
      </c>
      <c r="H89" s="22" t="s">
        <v>110</v>
      </c>
      <c r="I89" s="22" t="s">
        <v>111</v>
      </c>
      <c r="J89" s="22">
        <v>0</v>
      </c>
      <c r="K89" s="25">
        <v>8676.55345949</v>
      </c>
      <c r="L89" s="25">
        <v>526670.81718999997</v>
      </c>
      <c r="M89" s="23">
        <v>0</v>
      </c>
      <c r="N89" s="23">
        <v>0</v>
      </c>
      <c r="O89" s="22">
        <v>0</v>
      </c>
      <c r="P89" s="22">
        <v>0</v>
      </c>
      <c r="Q89" s="26">
        <v>73491</v>
      </c>
      <c r="R89" s="26">
        <v>1300</v>
      </c>
      <c r="T89" s="22" t="s">
        <v>161</v>
      </c>
      <c r="U89" s="26">
        <v>48.29</v>
      </c>
      <c r="V89" s="26">
        <v>1</v>
      </c>
      <c r="W89" s="26">
        <v>2.1</v>
      </c>
      <c r="X89" s="26">
        <v>0.51600000000000001</v>
      </c>
      <c r="Y89" s="26">
        <f t="shared" si="6"/>
        <v>2.1</v>
      </c>
      <c r="Z89" s="26">
        <f t="shared" si="7"/>
        <v>0.51600000000000001</v>
      </c>
      <c r="AA89" s="26">
        <v>0.66200000000000003</v>
      </c>
      <c r="AB89" s="27">
        <v>130.040678251</v>
      </c>
      <c r="AC89">
        <f t="shared" si="8"/>
        <v>427312</v>
      </c>
      <c r="AD89">
        <f t="shared" si="9"/>
        <v>1979</v>
      </c>
      <c r="AE89">
        <f t="shared" si="10"/>
        <v>486.2</v>
      </c>
      <c r="AF89">
        <f>'TP Factors'!$D$6</f>
        <v>1.0585839223673177</v>
      </c>
      <c r="AG89">
        <f t="shared" si="11"/>
        <v>514.70000000000005</v>
      </c>
    </row>
    <row r="90" spans="1:33">
      <c r="A90" s="22" t="s">
        <v>107</v>
      </c>
      <c r="B90" s="22">
        <v>0</v>
      </c>
      <c r="D90" s="23">
        <v>0</v>
      </c>
      <c r="E90" s="22" t="s">
        <v>109</v>
      </c>
      <c r="F90" s="22">
        <v>0</v>
      </c>
      <c r="G90" s="24">
        <v>102.5</v>
      </c>
      <c r="H90" s="22" t="s">
        <v>110</v>
      </c>
      <c r="I90" s="22" t="s">
        <v>111</v>
      </c>
      <c r="J90" s="22">
        <v>0</v>
      </c>
      <c r="K90" s="25">
        <v>650.82412134200001</v>
      </c>
      <c r="L90" s="25">
        <v>4178.98053428</v>
      </c>
      <c r="M90" s="23">
        <v>0</v>
      </c>
      <c r="N90" s="23">
        <v>0</v>
      </c>
      <c r="O90" s="22">
        <v>0</v>
      </c>
      <c r="P90" s="22">
        <v>0</v>
      </c>
      <c r="Q90" s="26">
        <v>73492</v>
      </c>
      <c r="R90" s="26">
        <v>1300</v>
      </c>
      <c r="T90" s="22" t="s">
        <v>215</v>
      </c>
      <c r="U90" s="26">
        <v>48.29</v>
      </c>
      <c r="V90" s="26">
        <v>1</v>
      </c>
      <c r="W90" s="26">
        <v>2.1</v>
      </c>
      <c r="X90" s="26">
        <v>0.51600000000000001</v>
      </c>
      <c r="Y90" s="26">
        <f t="shared" si="6"/>
        <v>2.1</v>
      </c>
      <c r="Z90" s="26">
        <f t="shared" si="7"/>
        <v>0.51600000000000001</v>
      </c>
      <c r="AA90" s="26">
        <v>0.67700000000000005</v>
      </c>
      <c r="AB90" s="27">
        <v>1.0318351370679699</v>
      </c>
      <c r="AC90">
        <f t="shared" si="8"/>
        <v>3467</v>
      </c>
      <c r="AD90">
        <f t="shared" si="9"/>
        <v>16</v>
      </c>
      <c r="AE90">
        <f t="shared" si="10"/>
        <v>3.9</v>
      </c>
      <c r="AF90">
        <f>'TP Factors'!$D$6</f>
        <v>1.0585839223673177</v>
      </c>
      <c r="AG90">
        <f t="shared" si="11"/>
        <v>4.0999999999999996</v>
      </c>
    </row>
    <row r="91" spans="1:33">
      <c r="A91" s="22" t="s">
        <v>107</v>
      </c>
      <c r="B91" s="22">
        <v>0</v>
      </c>
      <c r="D91" s="23">
        <v>0</v>
      </c>
      <c r="E91" s="22" t="s">
        <v>109</v>
      </c>
      <c r="F91" s="22">
        <v>0</v>
      </c>
      <c r="G91" s="24">
        <v>102.5</v>
      </c>
      <c r="H91" s="22" t="s">
        <v>110</v>
      </c>
      <c r="I91" s="22" t="s">
        <v>111</v>
      </c>
      <c r="J91" s="22">
        <v>0</v>
      </c>
      <c r="K91" s="25">
        <v>546.94017809299999</v>
      </c>
      <c r="L91" s="25">
        <v>16710.059546</v>
      </c>
      <c r="M91" s="23">
        <v>0</v>
      </c>
      <c r="N91" s="23">
        <v>0</v>
      </c>
      <c r="O91" s="22">
        <v>0</v>
      </c>
      <c r="P91" s="22">
        <v>0</v>
      </c>
      <c r="Q91" s="26">
        <v>73493</v>
      </c>
      <c r="R91" s="26">
        <v>1300</v>
      </c>
      <c r="T91" s="22" t="s">
        <v>161</v>
      </c>
      <c r="U91" s="26">
        <v>48.29</v>
      </c>
      <c r="V91" s="26">
        <v>1</v>
      </c>
      <c r="W91" s="26">
        <v>2.1</v>
      </c>
      <c r="X91" s="26">
        <v>0.51600000000000001</v>
      </c>
      <c r="Y91" s="26">
        <f t="shared" si="6"/>
        <v>2.1</v>
      </c>
      <c r="Z91" s="26">
        <f t="shared" si="7"/>
        <v>0.51600000000000001</v>
      </c>
      <c r="AA91" s="26">
        <v>0.66200000000000003</v>
      </c>
      <c r="AB91" s="27">
        <v>4.12589399483055</v>
      </c>
      <c r="AC91">
        <f t="shared" si="8"/>
        <v>13558</v>
      </c>
      <c r="AD91">
        <f t="shared" si="9"/>
        <v>63</v>
      </c>
      <c r="AE91">
        <f t="shared" si="10"/>
        <v>15.4</v>
      </c>
      <c r="AF91">
        <f>'TP Factors'!$D$6</f>
        <v>1.0585839223673177</v>
      </c>
      <c r="AG91">
        <f t="shared" si="11"/>
        <v>16.3</v>
      </c>
    </row>
    <row r="92" spans="1:33">
      <c r="A92" s="22" t="s">
        <v>107</v>
      </c>
      <c r="B92" s="22">
        <v>0</v>
      </c>
      <c r="D92" s="23">
        <v>0</v>
      </c>
      <c r="E92" s="22" t="s">
        <v>109</v>
      </c>
      <c r="F92" s="22">
        <v>0</v>
      </c>
      <c r="G92" s="24">
        <v>102.5</v>
      </c>
      <c r="H92" s="22" t="s">
        <v>110</v>
      </c>
      <c r="I92" s="22" t="s">
        <v>111</v>
      </c>
      <c r="J92" s="22">
        <v>0</v>
      </c>
      <c r="K92" s="25">
        <v>1009.54943987</v>
      </c>
      <c r="L92" s="25">
        <v>54507.691010299997</v>
      </c>
      <c r="M92" s="23">
        <v>0</v>
      </c>
      <c r="N92" s="23">
        <v>0</v>
      </c>
      <c r="O92" s="22">
        <v>0</v>
      </c>
      <c r="P92" s="22">
        <v>0</v>
      </c>
      <c r="Q92" s="26">
        <v>73494</v>
      </c>
      <c r="R92" s="26">
        <v>1300</v>
      </c>
      <c r="T92" s="22" t="s">
        <v>201</v>
      </c>
      <c r="U92" s="26">
        <v>48.29</v>
      </c>
      <c r="V92" s="26">
        <v>1</v>
      </c>
      <c r="W92" s="26">
        <v>2.1</v>
      </c>
      <c r="X92" s="26">
        <v>0.51600000000000001</v>
      </c>
      <c r="Y92" s="26">
        <f t="shared" si="6"/>
        <v>2.1</v>
      </c>
      <c r="Z92" s="26">
        <f t="shared" si="7"/>
        <v>0.51600000000000001</v>
      </c>
      <c r="AA92" s="26">
        <v>0.73299999999999998</v>
      </c>
      <c r="AB92" s="27">
        <v>13.458537292700001</v>
      </c>
      <c r="AC92">
        <f t="shared" si="8"/>
        <v>48968</v>
      </c>
      <c r="AD92">
        <f t="shared" si="9"/>
        <v>227</v>
      </c>
      <c r="AE92">
        <f t="shared" si="10"/>
        <v>55.7</v>
      </c>
      <c r="AF92">
        <f>'TP Factors'!$D$6</f>
        <v>1.0585839223673177</v>
      </c>
      <c r="AG92">
        <f t="shared" si="11"/>
        <v>59</v>
      </c>
    </row>
    <row r="93" spans="1:33">
      <c r="A93" s="22" t="s">
        <v>107</v>
      </c>
      <c r="B93" s="22">
        <v>0</v>
      </c>
      <c r="D93" s="23">
        <v>0</v>
      </c>
      <c r="E93" s="22" t="s">
        <v>109</v>
      </c>
      <c r="F93" s="22">
        <v>0</v>
      </c>
      <c r="G93" s="24">
        <v>102.5</v>
      </c>
      <c r="H93" s="22" t="s">
        <v>110</v>
      </c>
      <c r="I93" s="22" t="s">
        <v>111</v>
      </c>
      <c r="J93" s="22">
        <v>0</v>
      </c>
      <c r="K93" s="25">
        <v>605.13271741699998</v>
      </c>
      <c r="L93" s="25">
        <v>2790.1007041600001</v>
      </c>
      <c r="M93" s="23">
        <v>0</v>
      </c>
      <c r="N93" s="23">
        <v>0</v>
      </c>
      <c r="O93" s="22">
        <v>0</v>
      </c>
      <c r="P93" s="22">
        <v>0</v>
      </c>
      <c r="Q93" s="26">
        <v>73495</v>
      </c>
      <c r="R93" s="26">
        <v>1300</v>
      </c>
      <c r="T93" s="22" t="s">
        <v>215</v>
      </c>
      <c r="U93" s="26">
        <v>48.29</v>
      </c>
      <c r="V93" s="26">
        <v>1</v>
      </c>
      <c r="W93" s="26">
        <v>2.1</v>
      </c>
      <c r="X93" s="26">
        <v>0.51600000000000001</v>
      </c>
      <c r="Y93" s="26">
        <f t="shared" si="6"/>
        <v>2.1</v>
      </c>
      <c r="Z93" s="26">
        <f t="shared" si="7"/>
        <v>0.51600000000000001</v>
      </c>
      <c r="AA93" s="26">
        <v>0.67700000000000005</v>
      </c>
      <c r="AB93" s="27">
        <v>0.688905790255809</v>
      </c>
      <c r="AC93">
        <f t="shared" si="8"/>
        <v>2315</v>
      </c>
      <c r="AD93">
        <f t="shared" si="9"/>
        <v>11</v>
      </c>
      <c r="AE93">
        <f t="shared" si="10"/>
        <v>2.6</v>
      </c>
      <c r="AF93">
        <f>'TP Factors'!$D$6</f>
        <v>1.0585839223673177</v>
      </c>
      <c r="AG93">
        <f t="shared" si="11"/>
        <v>2.8</v>
      </c>
    </row>
    <row r="94" spans="1:33">
      <c r="A94" s="22" t="s">
        <v>107</v>
      </c>
      <c r="B94" s="22">
        <v>0</v>
      </c>
      <c r="D94" s="23">
        <v>0</v>
      </c>
      <c r="E94" s="22" t="s">
        <v>109</v>
      </c>
      <c r="F94" s="22">
        <v>0</v>
      </c>
      <c r="G94" s="24">
        <v>102.5</v>
      </c>
      <c r="H94" s="22" t="s">
        <v>110</v>
      </c>
      <c r="I94" s="22" t="s">
        <v>111</v>
      </c>
      <c r="J94" s="22">
        <v>0</v>
      </c>
      <c r="K94" s="25">
        <v>309.037248729</v>
      </c>
      <c r="L94" s="25">
        <v>663.82662680199996</v>
      </c>
      <c r="M94" s="23">
        <v>0</v>
      </c>
      <c r="N94" s="23">
        <v>0</v>
      </c>
      <c r="O94" s="22">
        <v>0</v>
      </c>
      <c r="P94" s="22">
        <v>0</v>
      </c>
      <c r="Q94" s="26">
        <v>73496</v>
      </c>
      <c r="R94" s="26">
        <v>1300</v>
      </c>
      <c r="T94" s="22" t="s">
        <v>215</v>
      </c>
      <c r="U94" s="26">
        <v>48.29</v>
      </c>
      <c r="V94" s="26">
        <v>1</v>
      </c>
      <c r="W94" s="26">
        <v>2.1</v>
      </c>
      <c r="X94" s="26">
        <v>0.51600000000000001</v>
      </c>
      <c r="Y94" s="26">
        <f t="shared" si="6"/>
        <v>2.1</v>
      </c>
      <c r="Z94" s="26">
        <f t="shared" si="7"/>
        <v>0.51600000000000001</v>
      </c>
      <c r="AA94" s="26">
        <v>0.67700000000000005</v>
      </c>
      <c r="AB94" s="27">
        <v>0.16390593144679</v>
      </c>
      <c r="AC94">
        <f t="shared" si="8"/>
        <v>551</v>
      </c>
      <c r="AD94">
        <f t="shared" si="9"/>
        <v>3</v>
      </c>
      <c r="AE94">
        <f t="shared" si="10"/>
        <v>0.6</v>
      </c>
      <c r="AF94">
        <f>'TP Factors'!$D$6</f>
        <v>1.0585839223673177</v>
      </c>
      <c r="AG94">
        <f t="shared" si="11"/>
        <v>0.6</v>
      </c>
    </row>
    <row r="95" spans="1:33">
      <c r="A95" s="22" t="s">
        <v>107</v>
      </c>
      <c r="B95" s="22">
        <v>0</v>
      </c>
      <c r="D95" s="23">
        <v>0</v>
      </c>
      <c r="E95" s="22" t="s">
        <v>109</v>
      </c>
      <c r="F95" s="22">
        <v>0</v>
      </c>
      <c r="G95" s="24">
        <v>102.5</v>
      </c>
      <c r="H95" s="22" t="s">
        <v>110</v>
      </c>
      <c r="I95" s="22" t="s">
        <v>111</v>
      </c>
      <c r="J95" s="22">
        <v>0</v>
      </c>
      <c r="K95" s="25">
        <v>292.74477760899998</v>
      </c>
      <c r="L95" s="25">
        <v>1968.7526642800001</v>
      </c>
      <c r="M95" s="23">
        <v>0</v>
      </c>
      <c r="N95" s="23">
        <v>0</v>
      </c>
      <c r="O95" s="22">
        <v>0</v>
      </c>
      <c r="P95" s="22">
        <v>0</v>
      </c>
      <c r="Q95" s="26">
        <v>73497</v>
      </c>
      <c r="R95" s="26">
        <v>1300</v>
      </c>
      <c r="T95" s="22" t="s">
        <v>201</v>
      </c>
      <c r="U95" s="26">
        <v>48.29</v>
      </c>
      <c r="V95" s="26">
        <v>1</v>
      </c>
      <c r="W95" s="26">
        <v>2.1</v>
      </c>
      <c r="X95" s="26">
        <v>0.51600000000000001</v>
      </c>
      <c r="Y95" s="26">
        <f t="shared" si="6"/>
        <v>2.1</v>
      </c>
      <c r="Z95" s="26">
        <f t="shared" si="7"/>
        <v>0.51600000000000001</v>
      </c>
      <c r="AA95" s="26">
        <v>0.73299999999999998</v>
      </c>
      <c r="AB95" s="27">
        <v>0.48610642917702801</v>
      </c>
      <c r="AC95">
        <f t="shared" si="8"/>
        <v>1769</v>
      </c>
      <c r="AD95">
        <f t="shared" si="9"/>
        <v>8</v>
      </c>
      <c r="AE95">
        <f t="shared" si="10"/>
        <v>2</v>
      </c>
      <c r="AF95">
        <f>'TP Factors'!$D$6</f>
        <v>1.0585839223673177</v>
      </c>
      <c r="AG95">
        <f t="shared" si="11"/>
        <v>2.1</v>
      </c>
    </row>
    <row r="96" spans="1:33">
      <c r="A96" s="22" t="s">
        <v>107</v>
      </c>
      <c r="B96" s="22">
        <v>0</v>
      </c>
      <c r="D96" s="23">
        <v>0</v>
      </c>
      <c r="E96" s="22" t="s">
        <v>109</v>
      </c>
      <c r="F96" s="22">
        <v>0</v>
      </c>
      <c r="G96" s="24">
        <v>102.5</v>
      </c>
      <c r="H96" s="22" t="s">
        <v>110</v>
      </c>
      <c r="I96" s="22" t="s">
        <v>111</v>
      </c>
      <c r="J96" s="22">
        <v>0</v>
      </c>
      <c r="K96" s="25">
        <v>204.229177002</v>
      </c>
      <c r="L96" s="25">
        <v>474.428128431</v>
      </c>
      <c r="M96" s="23">
        <v>0</v>
      </c>
      <c r="N96" s="23">
        <v>0</v>
      </c>
      <c r="O96" s="22">
        <v>0</v>
      </c>
      <c r="P96" s="22">
        <v>0</v>
      </c>
      <c r="Q96" s="26">
        <v>73498</v>
      </c>
      <c r="R96" s="26">
        <v>1300</v>
      </c>
      <c r="T96" s="22" t="s">
        <v>216</v>
      </c>
      <c r="U96" s="26">
        <v>48.29</v>
      </c>
      <c r="V96" s="26">
        <v>1</v>
      </c>
      <c r="W96" s="26">
        <v>2.1</v>
      </c>
      <c r="X96" s="26">
        <v>0.51600000000000001</v>
      </c>
      <c r="Y96" s="26">
        <f t="shared" si="6"/>
        <v>2.1</v>
      </c>
      <c r="Z96" s="26">
        <f t="shared" si="7"/>
        <v>0.51600000000000001</v>
      </c>
      <c r="AA96" s="26">
        <v>0.67700000000000005</v>
      </c>
      <c r="AB96" s="27">
        <v>0.11714132076004</v>
      </c>
      <c r="AC96">
        <f t="shared" si="8"/>
        <v>394</v>
      </c>
      <c r="AD96">
        <f t="shared" si="9"/>
        <v>2</v>
      </c>
      <c r="AE96">
        <f t="shared" si="10"/>
        <v>0.4</v>
      </c>
      <c r="AF96">
        <f>'TP Factors'!$D$6</f>
        <v>1.0585839223673177</v>
      </c>
      <c r="AG96">
        <f t="shared" si="11"/>
        <v>0.4</v>
      </c>
    </row>
    <row r="97" spans="1:33">
      <c r="A97" s="22" t="s">
        <v>107</v>
      </c>
      <c r="B97" s="22">
        <v>0</v>
      </c>
      <c r="D97" s="23">
        <v>0</v>
      </c>
      <c r="E97" s="22" t="s">
        <v>109</v>
      </c>
      <c r="F97" s="22">
        <v>0</v>
      </c>
      <c r="G97" s="24">
        <v>102.5</v>
      </c>
      <c r="H97" s="22" t="s">
        <v>110</v>
      </c>
      <c r="I97" s="22" t="s">
        <v>111</v>
      </c>
      <c r="J97" s="22">
        <v>0</v>
      </c>
      <c r="K97" s="25">
        <v>387.10434473599997</v>
      </c>
      <c r="L97" s="25">
        <v>3093.0735900499999</v>
      </c>
      <c r="M97" s="23">
        <v>0</v>
      </c>
      <c r="N97" s="23">
        <v>0</v>
      </c>
      <c r="O97" s="22">
        <v>0</v>
      </c>
      <c r="P97" s="22">
        <v>0</v>
      </c>
      <c r="Q97" s="26">
        <v>73499</v>
      </c>
      <c r="R97" s="26">
        <v>1300</v>
      </c>
      <c r="T97" s="22" t="s">
        <v>161</v>
      </c>
      <c r="U97" s="26">
        <v>48.29</v>
      </c>
      <c r="V97" s="26">
        <v>1</v>
      </c>
      <c r="W97" s="26">
        <v>2.1</v>
      </c>
      <c r="X97" s="26">
        <v>0.51600000000000001</v>
      </c>
      <c r="Y97" s="26">
        <f t="shared" si="6"/>
        <v>2.1</v>
      </c>
      <c r="Z97" s="26">
        <f t="shared" si="7"/>
        <v>0.51600000000000001</v>
      </c>
      <c r="AA97" s="26">
        <v>0.66200000000000003</v>
      </c>
      <c r="AB97" s="27">
        <v>0.76371354679903702</v>
      </c>
      <c r="AC97">
        <f t="shared" si="8"/>
        <v>2510</v>
      </c>
      <c r="AD97">
        <f t="shared" si="9"/>
        <v>12</v>
      </c>
      <c r="AE97">
        <f t="shared" si="10"/>
        <v>2.9</v>
      </c>
      <c r="AF97">
        <f>'TP Factors'!$D$6</f>
        <v>1.0585839223673177</v>
      </c>
      <c r="AG97">
        <f t="shared" si="11"/>
        <v>3.1</v>
      </c>
    </row>
    <row r="98" spans="1:33">
      <c r="A98" s="22" t="s">
        <v>107</v>
      </c>
      <c r="B98" s="22">
        <v>0</v>
      </c>
      <c r="D98" s="23">
        <v>0</v>
      </c>
      <c r="E98" s="22" t="s">
        <v>109</v>
      </c>
      <c r="F98" s="22">
        <v>0</v>
      </c>
      <c r="G98" s="24">
        <v>3</v>
      </c>
      <c r="H98" s="22" t="s">
        <v>110</v>
      </c>
      <c r="I98" s="22" t="s">
        <v>111</v>
      </c>
      <c r="J98" s="22">
        <v>0</v>
      </c>
      <c r="K98" s="25">
        <v>461.033040863</v>
      </c>
      <c r="L98" s="25">
        <v>11276.952247499999</v>
      </c>
      <c r="M98" s="23">
        <v>0</v>
      </c>
      <c r="N98" s="23">
        <v>0</v>
      </c>
      <c r="O98" s="22">
        <v>0</v>
      </c>
      <c r="P98" s="22">
        <v>0</v>
      </c>
      <c r="Q98" s="26">
        <v>73500</v>
      </c>
      <c r="R98" s="26">
        <v>4340</v>
      </c>
      <c r="T98" s="22" t="s">
        <v>143</v>
      </c>
      <c r="U98" s="26">
        <v>48.29</v>
      </c>
      <c r="V98" s="26">
        <v>1</v>
      </c>
      <c r="W98" s="26">
        <v>0.7</v>
      </c>
      <c r="X98" s="26">
        <v>0.09</v>
      </c>
      <c r="Y98" s="26">
        <f t="shared" si="6"/>
        <v>0.7</v>
      </c>
      <c r="Z98" s="26">
        <f t="shared" si="7"/>
        <v>0.09</v>
      </c>
      <c r="AA98" s="26">
        <v>0.41299999999999998</v>
      </c>
      <c r="AB98" s="27">
        <v>2.7844024472622699</v>
      </c>
      <c r="AC98">
        <f t="shared" si="8"/>
        <v>5708</v>
      </c>
      <c r="AD98">
        <f t="shared" si="9"/>
        <v>9</v>
      </c>
      <c r="AE98">
        <f t="shared" si="10"/>
        <v>1.1000000000000001</v>
      </c>
      <c r="AF98">
        <f>'TP Factors'!$D$6</f>
        <v>1.0585839223673177</v>
      </c>
      <c r="AG98">
        <f t="shared" si="11"/>
        <v>1.2</v>
      </c>
    </row>
    <row r="99" spans="1:33">
      <c r="A99" s="22" t="s">
        <v>107</v>
      </c>
      <c r="B99" s="22">
        <v>0</v>
      </c>
      <c r="D99" s="23">
        <v>0</v>
      </c>
      <c r="E99" s="22" t="s">
        <v>109</v>
      </c>
      <c r="F99" s="22">
        <v>0</v>
      </c>
      <c r="G99" s="24">
        <v>3</v>
      </c>
      <c r="H99" s="22" t="s">
        <v>110</v>
      </c>
      <c r="I99" s="22" t="s">
        <v>111</v>
      </c>
      <c r="J99" s="22">
        <v>0</v>
      </c>
      <c r="K99" s="25">
        <v>165.40768789200001</v>
      </c>
      <c r="L99" s="25">
        <v>963.86921347800001</v>
      </c>
      <c r="M99" s="23">
        <v>0</v>
      </c>
      <c r="N99" s="23">
        <v>0</v>
      </c>
      <c r="O99" s="22">
        <v>0</v>
      </c>
      <c r="P99" s="22">
        <v>0</v>
      </c>
      <c r="Q99" s="26">
        <v>73501</v>
      </c>
      <c r="R99" s="26">
        <v>4340</v>
      </c>
      <c r="T99" s="22" t="s">
        <v>160</v>
      </c>
      <c r="U99" s="26">
        <v>48.29</v>
      </c>
      <c r="V99" s="26">
        <v>1</v>
      </c>
      <c r="W99" s="26">
        <v>0.7</v>
      </c>
      <c r="X99" s="26">
        <v>0.09</v>
      </c>
      <c r="Y99" s="26">
        <f t="shared" si="6"/>
        <v>0.7</v>
      </c>
      <c r="Z99" s="26">
        <f t="shared" si="7"/>
        <v>0.09</v>
      </c>
      <c r="AA99" s="26">
        <v>0.10199999999999999</v>
      </c>
      <c r="AB99" s="27">
        <v>0.23798982781066</v>
      </c>
      <c r="AC99">
        <f t="shared" si="8"/>
        <v>120</v>
      </c>
      <c r="AD99">
        <f t="shared" si="9"/>
        <v>0</v>
      </c>
      <c r="AE99">
        <f t="shared" si="10"/>
        <v>0</v>
      </c>
      <c r="AF99">
        <f>'TP Factors'!$D$6</f>
        <v>1.0585839223673177</v>
      </c>
      <c r="AG99">
        <f t="shared" si="11"/>
        <v>0</v>
      </c>
    </row>
    <row r="100" spans="1:33">
      <c r="A100" s="22" t="s">
        <v>107</v>
      </c>
      <c r="B100" s="22">
        <v>0</v>
      </c>
      <c r="D100" s="23">
        <v>0</v>
      </c>
      <c r="E100" s="22" t="s">
        <v>109</v>
      </c>
      <c r="F100" s="22">
        <v>0</v>
      </c>
      <c r="G100" s="24">
        <v>105</v>
      </c>
      <c r="H100" s="22" t="s">
        <v>110</v>
      </c>
      <c r="I100" s="22" t="s">
        <v>111</v>
      </c>
      <c r="J100" s="22">
        <v>0</v>
      </c>
      <c r="K100" s="25">
        <v>7.8030757926499996</v>
      </c>
      <c r="L100" s="25">
        <v>1.4648779137700001</v>
      </c>
      <c r="M100" s="23">
        <v>0</v>
      </c>
      <c r="N100" s="23">
        <v>0</v>
      </c>
      <c r="O100" s="22">
        <v>0</v>
      </c>
      <c r="P100" s="22">
        <v>0</v>
      </c>
      <c r="Q100" s="26">
        <v>73502</v>
      </c>
      <c r="R100" s="26">
        <v>1400</v>
      </c>
      <c r="T100" s="22" t="s">
        <v>159</v>
      </c>
      <c r="U100" s="26">
        <v>48.29</v>
      </c>
      <c r="V100" s="26">
        <v>1</v>
      </c>
      <c r="W100" s="26">
        <v>1.93</v>
      </c>
      <c r="X100" s="26">
        <v>0.497</v>
      </c>
      <c r="Y100" s="26">
        <f t="shared" si="6"/>
        <v>1.93</v>
      </c>
      <c r="Z100" s="26">
        <f t="shared" si="7"/>
        <v>0.497</v>
      </c>
      <c r="AA100" s="26">
        <v>0.88700000000000001</v>
      </c>
      <c r="AB100" s="27">
        <v>3.6169435796795001E-4</v>
      </c>
      <c r="AC100">
        <f t="shared" si="8"/>
        <v>2</v>
      </c>
      <c r="AD100">
        <f t="shared" si="9"/>
        <v>0</v>
      </c>
      <c r="AE100">
        <f t="shared" si="10"/>
        <v>0</v>
      </c>
      <c r="AF100">
        <f>'TP Factors'!$D$6</f>
        <v>1.0585839223673177</v>
      </c>
      <c r="AG100">
        <f t="shared" si="11"/>
        <v>0</v>
      </c>
    </row>
    <row r="101" spans="1:33">
      <c r="A101" s="22" t="s">
        <v>107</v>
      </c>
      <c r="B101" s="22">
        <v>0</v>
      </c>
      <c r="D101" s="23">
        <v>0</v>
      </c>
      <c r="E101" s="22" t="s">
        <v>109</v>
      </c>
      <c r="F101" s="22">
        <v>0</v>
      </c>
      <c r="G101" s="24">
        <v>105</v>
      </c>
      <c r="H101" s="22" t="s">
        <v>110</v>
      </c>
      <c r="I101" s="22" t="s">
        <v>111</v>
      </c>
      <c r="J101" s="22">
        <v>0</v>
      </c>
      <c r="K101" s="25">
        <v>1663.4187829800001</v>
      </c>
      <c r="L101" s="25">
        <v>39561.772358900002</v>
      </c>
      <c r="M101" s="23">
        <v>0</v>
      </c>
      <c r="N101" s="23">
        <v>0</v>
      </c>
      <c r="O101" s="22">
        <v>0</v>
      </c>
      <c r="P101" s="22">
        <v>0</v>
      </c>
      <c r="Q101" s="26">
        <v>73503</v>
      </c>
      <c r="R101" s="26">
        <v>1400</v>
      </c>
      <c r="T101" s="22" t="s">
        <v>159</v>
      </c>
      <c r="U101" s="26">
        <v>48.29</v>
      </c>
      <c r="V101" s="26">
        <v>1</v>
      </c>
      <c r="W101" s="26">
        <v>1.93</v>
      </c>
      <c r="X101" s="26">
        <v>0.497</v>
      </c>
      <c r="Y101" s="26">
        <f t="shared" si="6"/>
        <v>1.93</v>
      </c>
      <c r="Z101" s="26">
        <f t="shared" si="7"/>
        <v>0.497</v>
      </c>
      <c r="AA101" s="26">
        <v>0.88700000000000001</v>
      </c>
      <c r="AB101" s="27">
        <v>9.7682318433496906</v>
      </c>
      <c r="AC101">
        <f t="shared" si="8"/>
        <v>43008</v>
      </c>
      <c r="AD101">
        <f t="shared" si="9"/>
        <v>183</v>
      </c>
      <c r="AE101">
        <f t="shared" si="10"/>
        <v>47.1</v>
      </c>
      <c r="AF101">
        <f>'TP Factors'!$D$6</f>
        <v>1.0585839223673177</v>
      </c>
      <c r="AG101">
        <f t="shared" si="11"/>
        <v>49.9</v>
      </c>
    </row>
    <row r="102" spans="1:33">
      <c r="A102" s="22" t="s">
        <v>107</v>
      </c>
      <c r="B102" s="22">
        <v>0</v>
      </c>
      <c r="D102" s="23">
        <v>0</v>
      </c>
      <c r="E102" s="22" t="s">
        <v>109</v>
      </c>
      <c r="F102" s="22">
        <v>0</v>
      </c>
      <c r="G102" s="24">
        <v>105</v>
      </c>
      <c r="H102" s="22" t="s">
        <v>110</v>
      </c>
      <c r="I102" s="22" t="s">
        <v>111</v>
      </c>
      <c r="J102" s="22">
        <v>0</v>
      </c>
      <c r="K102" s="25">
        <v>1025.72578901</v>
      </c>
      <c r="L102" s="25">
        <v>15561.1463752</v>
      </c>
      <c r="M102" s="23">
        <v>0</v>
      </c>
      <c r="N102" s="23">
        <v>0</v>
      </c>
      <c r="O102" s="22">
        <v>0</v>
      </c>
      <c r="P102" s="22">
        <v>0</v>
      </c>
      <c r="Q102" s="26">
        <v>73504</v>
      </c>
      <c r="R102" s="26">
        <v>1400</v>
      </c>
      <c r="T102" s="22" t="s">
        <v>119</v>
      </c>
      <c r="U102" s="26">
        <v>48.29</v>
      </c>
      <c r="V102" s="26">
        <v>1</v>
      </c>
      <c r="W102" s="26">
        <v>1.93</v>
      </c>
      <c r="X102" s="26">
        <v>0.497</v>
      </c>
      <c r="Y102" s="26">
        <f t="shared" si="6"/>
        <v>1.93</v>
      </c>
      <c r="Z102" s="26">
        <f t="shared" si="7"/>
        <v>0.497</v>
      </c>
      <c r="AA102" s="26">
        <v>0.88600000000000001</v>
      </c>
      <c r="AB102" s="27">
        <v>3.8422170180132502</v>
      </c>
      <c r="AC102">
        <f t="shared" si="8"/>
        <v>16898</v>
      </c>
      <c r="AD102">
        <f t="shared" si="9"/>
        <v>72</v>
      </c>
      <c r="AE102">
        <f t="shared" si="10"/>
        <v>18.5</v>
      </c>
      <c r="AF102">
        <f>'TP Factors'!$D$6</f>
        <v>1.0585839223673177</v>
      </c>
      <c r="AG102">
        <f t="shared" si="11"/>
        <v>19.600000000000001</v>
      </c>
    </row>
    <row r="103" spans="1:33">
      <c r="A103" s="22" t="s">
        <v>107</v>
      </c>
      <c r="B103" s="22">
        <v>0</v>
      </c>
      <c r="D103" s="23">
        <v>0</v>
      </c>
      <c r="E103" s="22" t="s">
        <v>109</v>
      </c>
      <c r="F103" s="22">
        <v>0</v>
      </c>
      <c r="G103" s="24">
        <v>73.5</v>
      </c>
      <c r="H103" s="22" t="s">
        <v>110</v>
      </c>
      <c r="I103" s="22" t="s">
        <v>111</v>
      </c>
      <c r="J103" s="22">
        <v>0</v>
      </c>
      <c r="K103" s="25">
        <v>695.16531599500001</v>
      </c>
      <c r="L103" s="25">
        <v>7500.2436010700003</v>
      </c>
      <c r="M103" s="23">
        <v>0</v>
      </c>
      <c r="N103" s="23">
        <v>0</v>
      </c>
      <c r="O103" s="22">
        <v>0</v>
      </c>
      <c r="P103" s="22">
        <v>0</v>
      </c>
      <c r="Q103" s="26">
        <v>73522</v>
      </c>
      <c r="R103" s="26">
        <v>1550</v>
      </c>
      <c r="T103" s="22" t="s">
        <v>198</v>
      </c>
      <c r="U103" s="26">
        <v>48.29</v>
      </c>
      <c r="V103" s="26">
        <v>1</v>
      </c>
      <c r="W103" s="26">
        <v>1.55</v>
      </c>
      <c r="X103" s="26">
        <v>0.15</v>
      </c>
      <c r="Y103" s="26">
        <f t="shared" si="6"/>
        <v>1.55</v>
      </c>
      <c r="Z103" s="26">
        <f t="shared" si="7"/>
        <v>0.15</v>
      </c>
      <c r="AA103" s="26">
        <v>0.57699999999999996</v>
      </c>
      <c r="AB103" s="27">
        <v>1.8518918863800999</v>
      </c>
      <c r="AC103">
        <f t="shared" si="8"/>
        <v>5304</v>
      </c>
      <c r="AD103">
        <f t="shared" si="9"/>
        <v>18</v>
      </c>
      <c r="AE103">
        <f t="shared" si="10"/>
        <v>1.8</v>
      </c>
      <c r="AF103">
        <f>'TP Factors'!$D$6</f>
        <v>1.0585839223673177</v>
      </c>
      <c r="AG103">
        <f t="shared" si="11"/>
        <v>1.9</v>
      </c>
    </row>
    <row r="104" spans="1:33">
      <c r="A104" s="22" t="s">
        <v>107</v>
      </c>
      <c r="B104" s="22">
        <v>0</v>
      </c>
      <c r="D104" s="23">
        <v>0</v>
      </c>
      <c r="E104" s="22" t="s">
        <v>109</v>
      </c>
      <c r="F104" s="22">
        <v>0</v>
      </c>
      <c r="G104" s="24">
        <v>73.5</v>
      </c>
      <c r="H104" s="22" t="s">
        <v>110</v>
      </c>
      <c r="I104" s="22" t="s">
        <v>111</v>
      </c>
      <c r="J104" s="22">
        <v>0</v>
      </c>
      <c r="K104" s="25">
        <v>291.55070776600002</v>
      </c>
      <c r="L104" s="25">
        <v>5284.5384295599997</v>
      </c>
      <c r="M104" s="23">
        <v>0</v>
      </c>
      <c r="N104" s="23">
        <v>0</v>
      </c>
      <c r="O104" s="22">
        <v>0</v>
      </c>
      <c r="P104" s="22">
        <v>0</v>
      </c>
      <c r="Q104" s="26">
        <v>73523</v>
      </c>
      <c r="R104" s="26">
        <v>1550</v>
      </c>
      <c r="T104" s="22" t="s">
        <v>217</v>
      </c>
      <c r="U104" s="26">
        <v>48.29</v>
      </c>
      <c r="V104" s="26">
        <v>1</v>
      </c>
      <c r="W104" s="26">
        <v>1.55</v>
      </c>
      <c r="X104" s="26">
        <v>0.15</v>
      </c>
      <c r="Y104" s="26">
        <f t="shared" si="6"/>
        <v>1.55</v>
      </c>
      <c r="Z104" s="26">
        <f t="shared" si="7"/>
        <v>0.15</v>
      </c>
      <c r="AA104" s="26">
        <v>0.59299999999999997</v>
      </c>
      <c r="AB104" s="27">
        <v>1.30480999158865</v>
      </c>
      <c r="AC104">
        <f t="shared" si="8"/>
        <v>3841</v>
      </c>
      <c r="AD104">
        <f t="shared" si="9"/>
        <v>13</v>
      </c>
      <c r="AE104">
        <f t="shared" si="10"/>
        <v>1.3</v>
      </c>
      <c r="AF104">
        <f>'TP Factors'!$D$6</f>
        <v>1.0585839223673177</v>
      </c>
      <c r="AG104">
        <f t="shared" si="11"/>
        <v>1.4</v>
      </c>
    </row>
    <row r="105" spans="1:33">
      <c r="A105" s="22" t="s">
        <v>107</v>
      </c>
      <c r="B105" s="22">
        <v>0</v>
      </c>
      <c r="D105" s="23">
        <v>0</v>
      </c>
      <c r="E105" s="22" t="s">
        <v>109</v>
      </c>
      <c r="F105" s="22">
        <v>0</v>
      </c>
      <c r="G105" s="24">
        <v>73.5</v>
      </c>
      <c r="H105" s="22" t="s">
        <v>110</v>
      </c>
      <c r="I105" s="22" t="s">
        <v>111</v>
      </c>
      <c r="J105" s="22">
        <v>0</v>
      </c>
      <c r="K105" s="25">
        <v>467.40733980599998</v>
      </c>
      <c r="L105" s="25">
        <v>14814.1779255</v>
      </c>
      <c r="M105" s="23">
        <v>0</v>
      </c>
      <c r="N105" s="23">
        <v>0</v>
      </c>
      <c r="O105" s="22">
        <v>0</v>
      </c>
      <c r="P105" s="22">
        <v>0</v>
      </c>
      <c r="Q105" s="26">
        <v>73524</v>
      </c>
      <c r="R105" s="26">
        <v>1550</v>
      </c>
      <c r="T105" s="22" t="s">
        <v>218</v>
      </c>
      <c r="U105" s="26">
        <v>48.29</v>
      </c>
      <c r="V105" s="26">
        <v>1</v>
      </c>
      <c r="W105" s="26">
        <v>1.55</v>
      </c>
      <c r="X105" s="26">
        <v>0.15</v>
      </c>
      <c r="Y105" s="26">
        <f t="shared" si="6"/>
        <v>1.55</v>
      </c>
      <c r="Z105" s="26">
        <f t="shared" si="7"/>
        <v>0.15</v>
      </c>
      <c r="AA105" s="26">
        <v>0.54400000000000004</v>
      </c>
      <c r="AB105" s="27">
        <v>3.6577819884526499</v>
      </c>
      <c r="AC105">
        <f t="shared" si="8"/>
        <v>9877</v>
      </c>
      <c r="AD105">
        <f t="shared" si="9"/>
        <v>34</v>
      </c>
      <c r="AE105">
        <f t="shared" si="10"/>
        <v>3.3</v>
      </c>
      <c r="AF105">
        <f>'TP Factors'!$D$6</f>
        <v>1.0585839223673177</v>
      </c>
      <c r="AG105">
        <f t="shared" si="11"/>
        <v>3.5</v>
      </c>
    </row>
    <row r="106" spans="1:33">
      <c r="A106" s="22" t="s">
        <v>107</v>
      </c>
      <c r="B106" s="22">
        <v>0</v>
      </c>
      <c r="D106" s="23">
        <v>0</v>
      </c>
      <c r="E106" s="22" t="s">
        <v>109</v>
      </c>
      <c r="F106" s="22">
        <v>0</v>
      </c>
      <c r="G106" s="24">
        <v>73.5</v>
      </c>
      <c r="H106" s="22" t="s">
        <v>110</v>
      </c>
      <c r="I106" s="22" t="s">
        <v>111</v>
      </c>
      <c r="J106" s="22">
        <v>0</v>
      </c>
      <c r="K106" s="25">
        <v>65.208680041400001</v>
      </c>
      <c r="L106" s="25">
        <v>125.60999764899999</v>
      </c>
      <c r="M106" s="23">
        <v>0</v>
      </c>
      <c r="N106" s="23">
        <v>0</v>
      </c>
      <c r="O106" s="22">
        <v>0</v>
      </c>
      <c r="P106" s="22">
        <v>0</v>
      </c>
      <c r="Q106" s="26">
        <v>73525</v>
      </c>
      <c r="R106" s="26">
        <v>1550</v>
      </c>
      <c r="T106" s="22" t="s">
        <v>198</v>
      </c>
      <c r="U106" s="26">
        <v>48.29</v>
      </c>
      <c r="V106" s="26">
        <v>1</v>
      </c>
      <c r="W106" s="26">
        <v>1.55</v>
      </c>
      <c r="X106" s="26">
        <v>0.15</v>
      </c>
      <c r="Y106" s="26">
        <f t="shared" si="6"/>
        <v>1.55</v>
      </c>
      <c r="Z106" s="26">
        <f t="shared" si="7"/>
        <v>0.15</v>
      </c>
      <c r="AA106" s="26">
        <v>0.57699999999999996</v>
      </c>
      <c r="AB106" s="27">
        <v>3.10144793704384E-2</v>
      </c>
      <c r="AC106">
        <f t="shared" si="8"/>
        <v>89</v>
      </c>
      <c r="AD106">
        <f t="shared" si="9"/>
        <v>0</v>
      </c>
      <c r="AE106">
        <f t="shared" si="10"/>
        <v>0</v>
      </c>
      <c r="AF106">
        <f>'TP Factors'!$D$6</f>
        <v>1.0585839223673177</v>
      </c>
      <c r="AG106">
        <f t="shared" si="11"/>
        <v>0</v>
      </c>
    </row>
    <row r="107" spans="1:33">
      <c r="A107" s="22" t="s">
        <v>107</v>
      </c>
      <c r="B107" s="22">
        <v>0</v>
      </c>
      <c r="D107" s="23">
        <v>0</v>
      </c>
      <c r="E107" s="22" t="s">
        <v>109</v>
      </c>
      <c r="F107" s="22">
        <v>0</v>
      </c>
      <c r="G107" s="24">
        <v>102.5</v>
      </c>
      <c r="H107" s="22" t="s">
        <v>110</v>
      </c>
      <c r="I107" s="22" t="s">
        <v>111</v>
      </c>
      <c r="J107" s="22">
        <v>0</v>
      </c>
      <c r="K107" s="25">
        <v>378.98044341000002</v>
      </c>
      <c r="L107" s="25">
        <v>249.15836011900001</v>
      </c>
      <c r="M107" s="23">
        <v>0</v>
      </c>
      <c r="N107" s="23">
        <v>0</v>
      </c>
      <c r="O107" s="22">
        <v>0</v>
      </c>
      <c r="P107" s="22">
        <v>0</v>
      </c>
      <c r="Q107" s="26">
        <v>73526</v>
      </c>
      <c r="R107" s="26">
        <v>1300</v>
      </c>
      <c r="T107" s="22" t="s">
        <v>161</v>
      </c>
      <c r="U107" s="26">
        <v>48.29</v>
      </c>
      <c r="V107" s="26">
        <v>1</v>
      </c>
      <c r="W107" s="26">
        <v>2.1</v>
      </c>
      <c r="X107" s="26">
        <v>0.51600000000000001</v>
      </c>
      <c r="Y107" s="26">
        <f t="shared" si="6"/>
        <v>2.1</v>
      </c>
      <c r="Z107" s="26">
        <f t="shared" si="7"/>
        <v>0.51600000000000001</v>
      </c>
      <c r="AA107" s="26">
        <v>0.66200000000000003</v>
      </c>
      <c r="AB107" s="27">
        <v>5.4934271567267802E-2</v>
      </c>
      <c r="AC107">
        <f t="shared" si="8"/>
        <v>181</v>
      </c>
      <c r="AD107">
        <f t="shared" si="9"/>
        <v>1</v>
      </c>
      <c r="AE107">
        <f t="shared" si="10"/>
        <v>0.2</v>
      </c>
      <c r="AF107">
        <f>'TP Factors'!$D$6</f>
        <v>1.0585839223673177</v>
      </c>
      <c r="AG107">
        <f t="shared" si="11"/>
        <v>0.2</v>
      </c>
    </row>
    <row r="108" spans="1:33">
      <c r="A108" s="22" t="s">
        <v>107</v>
      </c>
      <c r="B108" s="22">
        <v>0</v>
      </c>
      <c r="D108" s="23">
        <v>0</v>
      </c>
      <c r="E108" s="22" t="s">
        <v>109</v>
      </c>
      <c r="F108" s="22">
        <v>0</v>
      </c>
      <c r="G108" s="24">
        <v>102.5</v>
      </c>
      <c r="H108" s="22" t="s">
        <v>110</v>
      </c>
      <c r="I108" s="22" t="s">
        <v>111</v>
      </c>
      <c r="J108" s="22">
        <v>0</v>
      </c>
      <c r="K108" s="25">
        <v>34.569117753100002</v>
      </c>
      <c r="L108" s="25">
        <v>4.9806136567400001</v>
      </c>
      <c r="M108" s="23">
        <v>0</v>
      </c>
      <c r="N108" s="23">
        <v>0</v>
      </c>
      <c r="O108" s="22">
        <v>0</v>
      </c>
      <c r="P108" s="22">
        <v>0</v>
      </c>
      <c r="Q108" s="26">
        <v>73527</v>
      </c>
      <c r="R108" s="26">
        <v>1300</v>
      </c>
      <c r="T108" s="22" t="s">
        <v>216</v>
      </c>
      <c r="U108" s="26">
        <v>48.29</v>
      </c>
      <c r="V108" s="26">
        <v>1</v>
      </c>
      <c r="W108" s="26">
        <v>2.1</v>
      </c>
      <c r="X108" s="26">
        <v>0.51600000000000001</v>
      </c>
      <c r="Y108" s="26">
        <f t="shared" si="6"/>
        <v>2.1</v>
      </c>
      <c r="Z108" s="26">
        <f t="shared" si="7"/>
        <v>0.51600000000000001</v>
      </c>
      <c r="AA108" s="26">
        <v>0.67700000000000005</v>
      </c>
      <c r="AB108" s="27">
        <v>1.2297675611892701E-3</v>
      </c>
      <c r="AC108">
        <f t="shared" si="8"/>
        <v>4</v>
      </c>
      <c r="AD108">
        <f t="shared" si="9"/>
        <v>0</v>
      </c>
      <c r="AE108">
        <f t="shared" si="10"/>
        <v>0</v>
      </c>
      <c r="AF108">
        <f>'TP Factors'!$D$6</f>
        <v>1.0585839223673177</v>
      </c>
      <c r="AG108">
        <f t="shared" si="11"/>
        <v>0</v>
      </c>
    </row>
    <row r="109" spans="1:33">
      <c r="A109" s="22" t="s">
        <v>107</v>
      </c>
      <c r="B109" s="22">
        <v>0</v>
      </c>
      <c r="D109" s="23">
        <v>0</v>
      </c>
      <c r="E109" s="22" t="s">
        <v>109</v>
      </c>
      <c r="F109" s="22">
        <v>0</v>
      </c>
      <c r="G109" s="24">
        <v>0</v>
      </c>
      <c r="H109" s="22" t="s">
        <v>110</v>
      </c>
      <c r="I109" s="22" t="s">
        <v>111</v>
      </c>
      <c r="J109" s="22">
        <v>0</v>
      </c>
      <c r="K109" s="25">
        <v>614.20197263</v>
      </c>
      <c r="L109" s="25">
        <v>6108.8129202999999</v>
      </c>
      <c r="M109" s="23">
        <v>0</v>
      </c>
      <c r="N109" s="23">
        <v>0</v>
      </c>
      <c r="O109" s="22">
        <v>0</v>
      </c>
      <c r="P109" s="22">
        <v>0</v>
      </c>
      <c r="Q109" s="26">
        <v>73528</v>
      </c>
      <c r="R109" s="26">
        <v>6430</v>
      </c>
      <c r="T109" s="22" t="s">
        <v>150</v>
      </c>
      <c r="U109" s="26">
        <v>48.29</v>
      </c>
      <c r="V109" s="26">
        <v>1</v>
      </c>
      <c r="W109" s="26">
        <v>0</v>
      </c>
      <c r="X109" s="26">
        <v>0</v>
      </c>
      <c r="Y109" s="26">
        <f t="shared" si="6"/>
        <v>0</v>
      </c>
      <c r="Z109" s="26">
        <f t="shared" si="7"/>
        <v>0</v>
      </c>
      <c r="AA109" s="26">
        <v>0.191</v>
      </c>
      <c r="AB109" s="27">
        <v>1.5083335156937401</v>
      </c>
      <c r="AC109">
        <f t="shared" si="8"/>
        <v>1430</v>
      </c>
      <c r="AD109">
        <f t="shared" si="9"/>
        <v>0</v>
      </c>
      <c r="AE109">
        <f t="shared" si="10"/>
        <v>0</v>
      </c>
      <c r="AF109">
        <f>'TP Factors'!$D$6</f>
        <v>1.0585839223673177</v>
      </c>
      <c r="AG109">
        <f t="shared" si="11"/>
        <v>0</v>
      </c>
    </row>
    <row r="110" spans="1:33">
      <c r="A110" s="22" t="s">
        <v>107</v>
      </c>
      <c r="B110" s="22">
        <v>0</v>
      </c>
      <c r="D110" s="23">
        <v>0</v>
      </c>
      <c r="E110" s="22" t="s">
        <v>109</v>
      </c>
      <c r="F110" s="22">
        <v>0</v>
      </c>
      <c r="G110" s="24">
        <v>0</v>
      </c>
      <c r="H110" s="22" t="s">
        <v>110</v>
      </c>
      <c r="I110" s="22" t="s">
        <v>111</v>
      </c>
      <c r="J110" s="22">
        <v>0</v>
      </c>
      <c r="K110" s="25">
        <v>65.666210181899999</v>
      </c>
      <c r="L110" s="25">
        <v>72.695266545199999</v>
      </c>
      <c r="M110" s="23">
        <v>0</v>
      </c>
      <c r="N110" s="23">
        <v>0</v>
      </c>
      <c r="O110" s="22">
        <v>0</v>
      </c>
      <c r="P110" s="22">
        <v>0</v>
      </c>
      <c r="Q110" s="26">
        <v>73529</v>
      </c>
      <c r="R110" s="26">
        <v>6430</v>
      </c>
      <c r="T110" s="22" t="s">
        <v>148</v>
      </c>
      <c r="U110" s="26">
        <v>48.29</v>
      </c>
      <c r="V110" s="26">
        <v>1</v>
      </c>
      <c r="W110" s="26">
        <v>0</v>
      </c>
      <c r="X110" s="26">
        <v>0</v>
      </c>
      <c r="Y110" s="26">
        <f t="shared" si="6"/>
        <v>0</v>
      </c>
      <c r="Z110" s="26">
        <f t="shared" si="7"/>
        <v>0</v>
      </c>
      <c r="AA110" s="26">
        <v>0.30299999999999999</v>
      </c>
      <c r="AB110" s="27">
        <v>1.7949266304004001E-2</v>
      </c>
      <c r="AC110">
        <f t="shared" si="8"/>
        <v>27</v>
      </c>
      <c r="AD110">
        <f t="shared" si="9"/>
        <v>0</v>
      </c>
      <c r="AE110">
        <f t="shared" si="10"/>
        <v>0</v>
      </c>
      <c r="AF110">
        <f>'TP Factors'!$D$6</f>
        <v>1.0585839223673177</v>
      </c>
      <c r="AG110">
        <f t="shared" si="11"/>
        <v>0</v>
      </c>
    </row>
    <row r="111" spans="1:33">
      <c r="A111" s="22" t="s">
        <v>107</v>
      </c>
      <c r="B111" s="22">
        <v>0</v>
      </c>
      <c r="D111" s="23">
        <v>0</v>
      </c>
      <c r="E111" s="22" t="s">
        <v>109</v>
      </c>
      <c r="F111" s="22">
        <v>0</v>
      </c>
      <c r="G111" s="24">
        <v>0</v>
      </c>
      <c r="H111" s="22" t="s">
        <v>110</v>
      </c>
      <c r="I111" s="22" t="s">
        <v>111</v>
      </c>
      <c r="J111" s="22">
        <v>0</v>
      </c>
      <c r="K111" s="25">
        <v>421.85259987000001</v>
      </c>
      <c r="L111" s="25">
        <v>10105.3790598</v>
      </c>
      <c r="M111" s="23">
        <v>0</v>
      </c>
      <c r="N111" s="23">
        <v>0</v>
      </c>
      <c r="O111" s="22">
        <v>0</v>
      </c>
      <c r="P111" s="22">
        <v>0</v>
      </c>
      <c r="Q111" s="26">
        <v>73530</v>
      </c>
      <c r="R111" s="26">
        <v>6430</v>
      </c>
      <c r="T111" s="22" t="s">
        <v>148</v>
      </c>
      <c r="U111" s="26">
        <v>48.29</v>
      </c>
      <c r="V111" s="26">
        <v>1</v>
      </c>
      <c r="W111" s="26">
        <v>0</v>
      </c>
      <c r="X111" s="26">
        <v>0</v>
      </c>
      <c r="Y111" s="26">
        <f t="shared" si="6"/>
        <v>0</v>
      </c>
      <c r="Z111" s="26">
        <f t="shared" si="7"/>
        <v>0</v>
      </c>
      <c r="AA111" s="26">
        <v>0.30299999999999999</v>
      </c>
      <c r="AB111" s="27">
        <v>2.4951299257116299</v>
      </c>
      <c r="AC111">
        <f t="shared" si="8"/>
        <v>3753</v>
      </c>
      <c r="AD111">
        <f t="shared" si="9"/>
        <v>0</v>
      </c>
      <c r="AE111">
        <f t="shared" si="10"/>
        <v>0</v>
      </c>
      <c r="AF111">
        <f>'TP Factors'!$D$6</f>
        <v>1.0585839223673177</v>
      </c>
      <c r="AG111">
        <f t="shared" si="11"/>
        <v>0</v>
      </c>
    </row>
    <row r="112" spans="1:33">
      <c r="A112" s="22" t="s">
        <v>107</v>
      </c>
      <c r="B112" s="22">
        <v>0</v>
      </c>
      <c r="D112" s="23">
        <v>0</v>
      </c>
      <c r="E112" s="22" t="s">
        <v>109</v>
      </c>
      <c r="F112" s="22">
        <v>0</v>
      </c>
      <c r="G112" s="24">
        <v>98</v>
      </c>
      <c r="H112" s="22" t="s">
        <v>110</v>
      </c>
      <c r="I112" s="22" t="s">
        <v>111</v>
      </c>
      <c r="J112" s="22">
        <v>0</v>
      </c>
      <c r="K112" s="25">
        <v>1063.2699170400001</v>
      </c>
      <c r="L112" s="25">
        <v>45312.584275900001</v>
      </c>
      <c r="M112" s="23">
        <v>0</v>
      </c>
      <c r="N112" s="23">
        <v>0</v>
      </c>
      <c r="O112" s="22">
        <v>0</v>
      </c>
      <c r="P112" s="22">
        <v>0</v>
      </c>
      <c r="Q112" s="26">
        <v>73584</v>
      </c>
      <c r="R112" s="26">
        <v>1700</v>
      </c>
      <c r="T112" s="22" t="s">
        <v>214</v>
      </c>
      <c r="U112" s="26">
        <v>48.29</v>
      </c>
      <c r="V112" s="26">
        <v>1</v>
      </c>
      <c r="W112" s="26">
        <v>1.8</v>
      </c>
      <c r="X112" s="26">
        <v>0.47799999999999998</v>
      </c>
      <c r="Y112" s="26">
        <f t="shared" si="6"/>
        <v>1.8</v>
      </c>
      <c r="Z112" s="26">
        <f t="shared" si="7"/>
        <v>0.47799999999999998</v>
      </c>
      <c r="AA112" s="26">
        <v>0.74099999999999999</v>
      </c>
      <c r="AB112" s="27">
        <v>11.1881618744</v>
      </c>
      <c r="AC112">
        <f t="shared" si="8"/>
        <v>41151</v>
      </c>
      <c r="AD112">
        <f t="shared" si="9"/>
        <v>163</v>
      </c>
      <c r="AE112">
        <f t="shared" si="10"/>
        <v>43.4</v>
      </c>
      <c r="AF112">
        <f>'TP Factors'!$D$6</f>
        <v>1.0585839223673177</v>
      </c>
      <c r="AG112">
        <f t="shared" si="11"/>
        <v>45.9</v>
      </c>
    </row>
    <row r="113" spans="1:33">
      <c r="A113" s="22" t="s">
        <v>107</v>
      </c>
      <c r="B113" s="22">
        <v>0</v>
      </c>
      <c r="D113" s="23">
        <v>0</v>
      </c>
      <c r="E113" s="22" t="s">
        <v>109</v>
      </c>
      <c r="F113" s="22">
        <v>0</v>
      </c>
      <c r="G113" s="24">
        <v>98</v>
      </c>
      <c r="H113" s="22" t="s">
        <v>110</v>
      </c>
      <c r="I113" s="22" t="s">
        <v>111</v>
      </c>
      <c r="J113" s="22">
        <v>0</v>
      </c>
      <c r="K113" s="25">
        <v>676.32879515499997</v>
      </c>
      <c r="L113" s="25">
        <v>2913.6599657500001</v>
      </c>
      <c r="M113" s="23">
        <v>0</v>
      </c>
      <c r="N113" s="23">
        <v>0</v>
      </c>
      <c r="O113" s="22">
        <v>0</v>
      </c>
      <c r="P113" s="22">
        <v>0</v>
      </c>
      <c r="Q113" s="26">
        <v>73585</v>
      </c>
      <c r="R113" s="26">
        <v>1700</v>
      </c>
      <c r="T113" s="22" t="s">
        <v>219</v>
      </c>
      <c r="U113" s="26">
        <v>48.29</v>
      </c>
      <c r="V113" s="26">
        <v>1</v>
      </c>
      <c r="W113" s="26">
        <v>1.8</v>
      </c>
      <c r="X113" s="26">
        <v>0.47799999999999998</v>
      </c>
      <c r="Y113" s="26">
        <f t="shared" si="6"/>
        <v>1.8</v>
      </c>
      <c r="Z113" s="26">
        <f t="shared" si="7"/>
        <v>0.47799999999999998</v>
      </c>
      <c r="AA113" s="26">
        <v>0.77</v>
      </c>
      <c r="AB113" s="27">
        <v>0.71941339936847803</v>
      </c>
      <c r="AC113">
        <f t="shared" si="8"/>
        <v>2750</v>
      </c>
      <c r="AD113">
        <f t="shared" si="9"/>
        <v>11</v>
      </c>
      <c r="AE113">
        <f t="shared" si="10"/>
        <v>2.9</v>
      </c>
      <c r="AF113">
        <f>'TP Factors'!$D$6</f>
        <v>1.0585839223673177</v>
      </c>
      <c r="AG113">
        <f t="shared" si="11"/>
        <v>3.1</v>
      </c>
    </row>
    <row r="114" spans="1:33">
      <c r="A114" s="22" t="s">
        <v>107</v>
      </c>
      <c r="B114" s="22">
        <v>0</v>
      </c>
      <c r="D114" s="23">
        <v>0</v>
      </c>
      <c r="E114" s="22" t="s">
        <v>109</v>
      </c>
      <c r="F114" s="22">
        <v>0</v>
      </c>
      <c r="G114" s="24">
        <v>0</v>
      </c>
      <c r="H114" s="22" t="s">
        <v>110</v>
      </c>
      <c r="I114" s="22" t="s">
        <v>111</v>
      </c>
      <c r="J114" s="22">
        <v>0</v>
      </c>
      <c r="K114" s="25">
        <v>1007.56363122</v>
      </c>
      <c r="L114" s="25">
        <v>23676.1811485</v>
      </c>
      <c r="M114" s="23">
        <v>0</v>
      </c>
      <c r="N114" s="23">
        <v>0</v>
      </c>
      <c r="O114" s="22">
        <v>0</v>
      </c>
      <c r="P114" s="22">
        <v>0</v>
      </c>
      <c r="Q114" s="26">
        <v>73595</v>
      </c>
      <c r="R114" s="26">
        <v>6300</v>
      </c>
      <c r="T114" s="22" t="s">
        <v>145</v>
      </c>
      <c r="U114" s="26">
        <v>48.29</v>
      </c>
      <c r="V114" s="26">
        <v>1</v>
      </c>
      <c r="W114" s="26">
        <v>0</v>
      </c>
      <c r="X114" s="26">
        <v>0</v>
      </c>
      <c r="Y114" s="26">
        <f t="shared" si="6"/>
        <v>0</v>
      </c>
      <c r="Z114" s="26">
        <f t="shared" si="7"/>
        <v>0</v>
      </c>
      <c r="AA114" s="26">
        <v>0.30299999999999999</v>
      </c>
      <c r="AB114" s="27">
        <v>5.8459055285529402</v>
      </c>
      <c r="AC114">
        <f t="shared" si="8"/>
        <v>8792</v>
      </c>
      <c r="AD114">
        <f t="shared" si="9"/>
        <v>0</v>
      </c>
      <c r="AE114">
        <f t="shared" si="10"/>
        <v>0</v>
      </c>
      <c r="AF114">
        <f>'TP Factors'!$D$6</f>
        <v>1.0585839223673177</v>
      </c>
      <c r="AG114">
        <f t="shared" si="11"/>
        <v>0</v>
      </c>
    </row>
    <row r="115" spans="1:33">
      <c r="A115" s="22" t="s">
        <v>107</v>
      </c>
      <c r="B115" s="22">
        <v>0</v>
      </c>
      <c r="D115" s="23">
        <v>0</v>
      </c>
      <c r="E115" s="22" t="s">
        <v>109</v>
      </c>
      <c r="F115" s="22">
        <v>0</v>
      </c>
      <c r="G115" s="24">
        <v>0</v>
      </c>
      <c r="H115" s="22" t="s">
        <v>110</v>
      </c>
      <c r="I115" s="22" t="s">
        <v>111</v>
      </c>
      <c r="J115" s="22">
        <v>0</v>
      </c>
      <c r="K115" s="25">
        <v>246.682958302</v>
      </c>
      <c r="L115" s="25">
        <v>2833.51962258</v>
      </c>
      <c r="M115" s="23">
        <v>0</v>
      </c>
      <c r="N115" s="23">
        <v>0</v>
      </c>
      <c r="O115" s="22">
        <v>0</v>
      </c>
      <c r="P115" s="22">
        <v>0</v>
      </c>
      <c r="Q115" s="26">
        <v>73596</v>
      </c>
      <c r="R115" s="26">
        <v>6300</v>
      </c>
      <c r="T115" s="22" t="s">
        <v>147</v>
      </c>
      <c r="U115" s="26">
        <v>48.29</v>
      </c>
      <c r="V115" s="26">
        <v>1</v>
      </c>
      <c r="W115" s="26">
        <v>0</v>
      </c>
      <c r="X115" s="26">
        <v>0</v>
      </c>
      <c r="Y115" s="26">
        <f t="shared" si="6"/>
        <v>0</v>
      </c>
      <c r="Z115" s="26">
        <f t="shared" si="7"/>
        <v>0</v>
      </c>
      <c r="AA115" s="26">
        <v>0.30299999999999999</v>
      </c>
      <c r="AB115" s="27">
        <v>0.69962668237092795</v>
      </c>
      <c r="AC115">
        <f t="shared" si="8"/>
        <v>1052</v>
      </c>
      <c r="AD115">
        <f t="shared" si="9"/>
        <v>0</v>
      </c>
      <c r="AE115">
        <f t="shared" si="10"/>
        <v>0</v>
      </c>
      <c r="AF115">
        <f>'TP Factors'!$D$6</f>
        <v>1.0585839223673177</v>
      </c>
      <c r="AG115">
        <f t="shared" si="11"/>
        <v>0</v>
      </c>
    </row>
    <row r="116" spans="1:33">
      <c r="A116" s="22" t="s">
        <v>107</v>
      </c>
      <c r="B116" s="22">
        <v>0</v>
      </c>
      <c r="D116" s="23">
        <v>0</v>
      </c>
      <c r="E116" s="22" t="s">
        <v>109</v>
      </c>
      <c r="F116" s="22">
        <v>0</v>
      </c>
      <c r="G116" s="24">
        <v>0</v>
      </c>
      <c r="H116" s="22" t="s">
        <v>110</v>
      </c>
      <c r="I116" s="22" t="s">
        <v>111</v>
      </c>
      <c r="J116" s="22">
        <v>0</v>
      </c>
      <c r="K116" s="25">
        <v>687.41027469799997</v>
      </c>
      <c r="L116" s="25">
        <v>24812.344675699998</v>
      </c>
      <c r="M116" s="23">
        <v>0</v>
      </c>
      <c r="N116" s="23">
        <v>0</v>
      </c>
      <c r="O116" s="22">
        <v>0</v>
      </c>
      <c r="P116" s="22">
        <v>0</v>
      </c>
      <c r="Q116" s="26">
        <v>73597</v>
      </c>
      <c r="R116" s="26">
        <v>6300</v>
      </c>
      <c r="T116" s="22" t="s">
        <v>145</v>
      </c>
      <c r="U116" s="26">
        <v>48.29</v>
      </c>
      <c r="V116" s="26">
        <v>1</v>
      </c>
      <c r="W116" s="26">
        <v>0</v>
      </c>
      <c r="X116" s="26">
        <v>0</v>
      </c>
      <c r="Y116" s="26">
        <f t="shared" si="6"/>
        <v>0</v>
      </c>
      <c r="Z116" s="26">
        <f t="shared" si="7"/>
        <v>0</v>
      </c>
      <c r="AA116" s="26">
        <v>0.30299999999999999</v>
      </c>
      <c r="AB116" s="27">
        <v>6.1264371982408603</v>
      </c>
      <c r="AC116">
        <f t="shared" si="8"/>
        <v>9214</v>
      </c>
      <c r="AD116">
        <f t="shared" si="9"/>
        <v>0</v>
      </c>
      <c r="AE116">
        <f t="shared" si="10"/>
        <v>0</v>
      </c>
      <c r="AF116">
        <f>'TP Factors'!$D$6</f>
        <v>1.0585839223673177</v>
      </c>
      <c r="AG116">
        <f t="shared" si="11"/>
        <v>0</v>
      </c>
    </row>
    <row r="117" spans="1:33">
      <c r="A117" s="22" t="s">
        <v>107</v>
      </c>
      <c r="B117" s="22">
        <v>0</v>
      </c>
      <c r="D117" s="23">
        <v>0</v>
      </c>
      <c r="E117" s="22" t="s">
        <v>109</v>
      </c>
      <c r="F117" s="22">
        <v>0</v>
      </c>
      <c r="G117" s="24">
        <v>45</v>
      </c>
      <c r="H117" s="22" t="s">
        <v>110</v>
      </c>
      <c r="I117" s="22" t="s">
        <v>111</v>
      </c>
      <c r="J117" s="22">
        <v>0</v>
      </c>
      <c r="K117" s="25">
        <v>5662.0296763599999</v>
      </c>
      <c r="L117" s="25">
        <v>77892.434102300002</v>
      </c>
      <c r="M117" s="23">
        <v>0</v>
      </c>
      <c r="N117" s="23">
        <v>0</v>
      </c>
      <c r="O117" s="22">
        <v>0</v>
      </c>
      <c r="P117" s="22">
        <v>0</v>
      </c>
      <c r="Q117" s="26">
        <v>73642</v>
      </c>
      <c r="R117" s="26">
        <v>8140</v>
      </c>
      <c r="T117" s="22" t="s">
        <v>130</v>
      </c>
      <c r="U117" s="26">
        <v>48.29</v>
      </c>
      <c r="V117" s="26">
        <v>1</v>
      </c>
      <c r="W117" s="26">
        <v>1.2</v>
      </c>
      <c r="X117" s="26">
        <v>0.48</v>
      </c>
      <c r="Y117" s="26">
        <f t="shared" si="6"/>
        <v>1.2</v>
      </c>
      <c r="Z117" s="26">
        <f t="shared" si="7"/>
        <v>0.48</v>
      </c>
      <c r="AA117" s="26">
        <v>0.70299999999999996</v>
      </c>
      <c r="AB117" s="27">
        <v>13.6122076278</v>
      </c>
      <c r="AC117">
        <f t="shared" si="8"/>
        <v>47500</v>
      </c>
      <c r="AD117">
        <f t="shared" si="9"/>
        <v>126</v>
      </c>
      <c r="AE117">
        <f t="shared" si="10"/>
        <v>50.3</v>
      </c>
      <c r="AF117">
        <f>'TP Factors'!$D$6</f>
        <v>1.0585839223673177</v>
      </c>
      <c r="AG117">
        <f t="shared" si="11"/>
        <v>53.2</v>
      </c>
    </row>
    <row r="118" spans="1:33">
      <c r="A118" s="22" t="s">
        <v>107</v>
      </c>
      <c r="B118" s="22">
        <v>0</v>
      </c>
      <c r="D118" s="23">
        <v>0</v>
      </c>
      <c r="E118" s="22" t="s">
        <v>109</v>
      </c>
      <c r="F118" s="22">
        <v>0</v>
      </c>
      <c r="G118" s="24">
        <v>45</v>
      </c>
      <c r="H118" s="22" t="s">
        <v>110</v>
      </c>
      <c r="I118" s="22" t="s">
        <v>111</v>
      </c>
      <c r="J118" s="22">
        <v>0</v>
      </c>
      <c r="K118" s="25">
        <v>524.807615134</v>
      </c>
      <c r="L118" s="25">
        <v>6032.6833128400003</v>
      </c>
      <c r="M118" s="23">
        <v>0</v>
      </c>
      <c r="N118" s="23">
        <v>0</v>
      </c>
      <c r="O118" s="22">
        <v>0</v>
      </c>
      <c r="P118" s="22">
        <v>0</v>
      </c>
      <c r="Q118" s="26">
        <v>73643</v>
      </c>
      <c r="R118" s="26">
        <v>8140</v>
      </c>
      <c r="T118" s="22" t="s">
        <v>220</v>
      </c>
      <c r="U118" s="26">
        <v>48.29</v>
      </c>
      <c r="V118" s="26">
        <v>1</v>
      </c>
      <c r="W118" s="26">
        <v>1.2</v>
      </c>
      <c r="X118" s="26">
        <v>0.48</v>
      </c>
      <c r="Y118" s="26">
        <f t="shared" si="6"/>
        <v>1.2</v>
      </c>
      <c r="Z118" s="26">
        <f t="shared" si="7"/>
        <v>0.48</v>
      </c>
      <c r="AA118" s="26">
        <v>0.85</v>
      </c>
      <c r="AB118" s="27">
        <v>1.4895367241739099</v>
      </c>
      <c r="AC118">
        <f t="shared" si="8"/>
        <v>6285</v>
      </c>
      <c r="AD118">
        <f t="shared" si="9"/>
        <v>17</v>
      </c>
      <c r="AE118">
        <f t="shared" si="10"/>
        <v>6.7</v>
      </c>
      <c r="AF118">
        <f>'TP Factors'!$D$6</f>
        <v>1.0585839223673177</v>
      </c>
      <c r="AG118">
        <f t="shared" si="11"/>
        <v>7.1</v>
      </c>
    </row>
    <row r="119" spans="1:33">
      <c r="A119" s="22" t="s">
        <v>107</v>
      </c>
      <c r="B119" s="22">
        <v>0</v>
      </c>
      <c r="D119" s="23">
        <v>0</v>
      </c>
      <c r="E119" s="22" t="s">
        <v>109</v>
      </c>
      <c r="F119" s="22">
        <v>0</v>
      </c>
      <c r="G119" s="24">
        <v>45</v>
      </c>
      <c r="H119" s="22" t="s">
        <v>110</v>
      </c>
      <c r="I119" s="22" t="s">
        <v>111</v>
      </c>
      <c r="J119" s="22">
        <v>0</v>
      </c>
      <c r="K119" s="25">
        <v>218.899319558</v>
      </c>
      <c r="L119" s="25">
        <v>1984.47595305</v>
      </c>
      <c r="M119" s="23">
        <v>0</v>
      </c>
      <c r="N119" s="23">
        <v>0</v>
      </c>
      <c r="O119" s="22">
        <v>0</v>
      </c>
      <c r="P119" s="22">
        <v>0</v>
      </c>
      <c r="Q119" s="26">
        <v>73645</v>
      </c>
      <c r="R119" s="26">
        <v>8140</v>
      </c>
      <c r="T119" s="22" t="s">
        <v>128</v>
      </c>
      <c r="U119" s="26">
        <v>48.29</v>
      </c>
      <c r="V119" s="26">
        <v>1</v>
      </c>
      <c r="W119" s="26">
        <v>1.2</v>
      </c>
      <c r="X119" s="26">
        <v>0.48</v>
      </c>
      <c r="Y119" s="26">
        <f t="shared" si="6"/>
        <v>1.2</v>
      </c>
      <c r="Z119" s="26">
        <f t="shared" si="7"/>
        <v>0.48</v>
      </c>
      <c r="AA119" s="26">
        <v>0.63</v>
      </c>
      <c r="AB119" s="27">
        <v>0.48998915194640402</v>
      </c>
      <c r="AC119">
        <f t="shared" si="8"/>
        <v>1532</v>
      </c>
      <c r="AD119">
        <f t="shared" si="9"/>
        <v>4</v>
      </c>
      <c r="AE119">
        <f t="shared" si="10"/>
        <v>1.6</v>
      </c>
      <c r="AF119">
        <f>'TP Factors'!$D$6</f>
        <v>1.0585839223673177</v>
      </c>
      <c r="AG119">
        <f t="shared" si="11"/>
        <v>1.7</v>
      </c>
    </row>
    <row r="120" spans="1:33">
      <c r="A120" s="22" t="s">
        <v>107</v>
      </c>
      <c r="B120" s="22">
        <v>0</v>
      </c>
      <c r="D120" s="23">
        <v>0</v>
      </c>
      <c r="E120" s="22" t="s">
        <v>109</v>
      </c>
      <c r="F120" s="22">
        <v>0</v>
      </c>
      <c r="G120" s="24">
        <v>45</v>
      </c>
      <c r="H120" s="22" t="s">
        <v>110</v>
      </c>
      <c r="I120" s="22" t="s">
        <v>111</v>
      </c>
      <c r="J120" s="22">
        <v>0</v>
      </c>
      <c r="K120" s="25">
        <v>16.146497555300002</v>
      </c>
      <c r="L120" s="25">
        <v>6.9082014651900003</v>
      </c>
      <c r="M120" s="23">
        <v>0</v>
      </c>
      <c r="N120" s="23">
        <v>0</v>
      </c>
      <c r="O120" s="22">
        <v>0</v>
      </c>
      <c r="P120" s="22">
        <v>0</v>
      </c>
      <c r="Q120" s="26">
        <v>73647</v>
      </c>
      <c r="R120" s="26">
        <v>8140</v>
      </c>
      <c r="T120" s="22" t="s">
        <v>221</v>
      </c>
      <c r="U120" s="26">
        <v>48.29</v>
      </c>
      <c r="V120" s="26">
        <v>1</v>
      </c>
      <c r="W120" s="26">
        <v>1.2</v>
      </c>
      <c r="X120" s="26">
        <v>0.48</v>
      </c>
      <c r="Y120" s="26">
        <f t="shared" si="6"/>
        <v>1.2</v>
      </c>
      <c r="Z120" s="26">
        <f t="shared" si="7"/>
        <v>0.48</v>
      </c>
      <c r="AA120" s="26">
        <v>0.74</v>
      </c>
      <c r="AB120" s="27">
        <v>1.7057084138215599E-3</v>
      </c>
      <c r="AC120">
        <f t="shared" si="8"/>
        <v>6</v>
      </c>
      <c r="AD120">
        <f t="shared" si="9"/>
        <v>0</v>
      </c>
      <c r="AE120">
        <f t="shared" si="10"/>
        <v>0</v>
      </c>
      <c r="AF120">
        <f>'TP Factors'!$D$6</f>
        <v>1.0585839223673177</v>
      </c>
      <c r="AG120">
        <f t="shared" si="11"/>
        <v>0</v>
      </c>
    </row>
    <row r="121" spans="1:33">
      <c r="A121" s="22" t="s">
        <v>107</v>
      </c>
      <c r="B121" s="22">
        <v>0</v>
      </c>
      <c r="D121" s="23">
        <v>0</v>
      </c>
      <c r="E121" s="22" t="s">
        <v>109</v>
      </c>
      <c r="F121" s="22">
        <v>0</v>
      </c>
      <c r="G121" s="24">
        <v>45</v>
      </c>
      <c r="H121" s="22" t="s">
        <v>110</v>
      </c>
      <c r="I121" s="22" t="s">
        <v>111</v>
      </c>
      <c r="J121" s="22">
        <v>0</v>
      </c>
      <c r="K121" s="25">
        <v>4481.7382037899997</v>
      </c>
      <c r="L121" s="25">
        <v>93766.029436900004</v>
      </c>
      <c r="M121" s="23">
        <v>0</v>
      </c>
      <c r="N121" s="23">
        <v>0</v>
      </c>
      <c r="O121" s="22">
        <v>0</v>
      </c>
      <c r="P121" s="22">
        <v>0</v>
      </c>
      <c r="Q121" s="26">
        <v>73648</v>
      </c>
      <c r="R121" s="26">
        <v>8140</v>
      </c>
      <c r="T121" s="22" t="s">
        <v>128</v>
      </c>
      <c r="U121" s="26">
        <v>48.29</v>
      </c>
      <c r="V121" s="26">
        <v>1</v>
      </c>
      <c r="W121" s="26">
        <v>1.2</v>
      </c>
      <c r="X121" s="26">
        <v>0.48</v>
      </c>
      <c r="Y121" s="26">
        <f t="shared" si="6"/>
        <v>1.2</v>
      </c>
      <c r="Z121" s="26">
        <f t="shared" si="7"/>
        <v>0.48</v>
      </c>
      <c r="AA121" s="26">
        <v>0.63</v>
      </c>
      <c r="AB121" s="27">
        <v>14.106519647300001</v>
      </c>
      <c r="AC121">
        <f t="shared" si="8"/>
        <v>44113</v>
      </c>
      <c r="AD121">
        <f t="shared" si="9"/>
        <v>117</v>
      </c>
      <c r="AE121">
        <f t="shared" si="10"/>
        <v>46.7</v>
      </c>
      <c r="AF121">
        <f>'TP Factors'!$D$6</f>
        <v>1.0585839223673177</v>
      </c>
      <c r="AG121">
        <f t="shared" si="11"/>
        <v>49.4</v>
      </c>
    </row>
    <row r="122" spans="1:33">
      <c r="A122" s="22" t="s">
        <v>107</v>
      </c>
      <c r="B122" s="22">
        <v>0</v>
      </c>
      <c r="D122" s="23">
        <v>0</v>
      </c>
      <c r="E122" s="22" t="s">
        <v>109</v>
      </c>
      <c r="F122" s="22">
        <v>0</v>
      </c>
      <c r="G122" s="24">
        <v>45</v>
      </c>
      <c r="H122" s="22" t="s">
        <v>110</v>
      </c>
      <c r="I122" s="22" t="s">
        <v>111</v>
      </c>
      <c r="J122" s="22">
        <v>0</v>
      </c>
      <c r="K122" s="25">
        <v>821.30731814399996</v>
      </c>
      <c r="L122" s="25">
        <v>16248.5365781</v>
      </c>
      <c r="M122" s="23">
        <v>0</v>
      </c>
      <c r="N122" s="23">
        <v>0</v>
      </c>
      <c r="O122" s="22">
        <v>0</v>
      </c>
      <c r="P122" s="22">
        <v>0</v>
      </c>
      <c r="Q122" s="26">
        <v>73650</v>
      </c>
      <c r="R122" s="26">
        <v>8140</v>
      </c>
      <c r="T122" s="22" t="s">
        <v>222</v>
      </c>
      <c r="U122" s="26">
        <v>48.29</v>
      </c>
      <c r="V122" s="26">
        <v>1</v>
      </c>
      <c r="W122" s="26">
        <v>1.2</v>
      </c>
      <c r="X122" s="26">
        <v>0.48</v>
      </c>
      <c r="Y122" s="26">
        <f t="shared" si="6"/>
        <v>1.2</v>
      </c>
      <c r="Z122" s="26">
        <f t="shared" si="7"/>
        <v>0.48</v>
      </c>
      <c r="AA122" s="26">
        <v>0.74</v>
      </c>
      <c r="AB122" s="27">
        <v>2.3006056636253298</v>
      </c>
      <c r="AC122">
        <f t="shared" si="8"/>
        <v>8450</v>
      </c>
      <c r="AD122">
        <f t="shared" si="9"/>
        <v>22</v>
      </c>
      <c r="AE122">
        <f t="shared" si="10"/>
        <v>8.9</v>
      </c>
      <c r="AF122">
        <f>'TP Factors'!$D$6</f>
        <v>1.0585839223673177</v>
      </c>
      <c r="AG122">
        <f t="shared" si="11"/>
        <v>9.4</v>
      </c>
    </row>
    <row r="123" spans="1:33">
      <c r="A123" s="22" t="s">
        <v>107</v>
      </c>
      <c r="B123" s="22">
        <v>0</v>
      </c>
      <c r="D123" s="23">
        <v>0</v>
      </c>
      <c r="E123" s="22" t="s">
        <v>109</v>
      </c>
      <c r="F123" s="22">
        <v>0</v>
      </c>
      <c r="G123" s="24">
        <v>45</v>
      </c>
      <c r="H123" s="22" t="s">
        <v>110</v>
      </c>
      <c r="I123" s="22" t="s">
        <v>111</v>
      </c>
      <c r="J123" s="22">
        <v>0</v>
      </c>
      <c r="K123" s="25">
        <v>29.879655533499999</v>
      </c>
      <c r="L123" s="25">
        <v>14.4102065034</v>
      </c>
      <c r="M123" s="23">
        <v>0</v>
      </c>
      <c r="N123" s="23">
        <v>0</v>
      </c>
      <c r="O123" s="22">
        <v>0</v>
      </c>
      <c r="P123" s="22">
        <v>0</v>
      </c>
      <c r="Q123" s="26">
        <v>73652</v>
      </c>
      <c r="R123" s="26">
        <v>8140</v>
      </c>
      <c r="T123" s="22" t="s">
        <v>222</v>
      </c>
      <c r="U123" s="26">
        <v>48.29</v>
      </c>
      <c r="V123" s="26">
        <v>1</v>
      </c>
      <c r="W123" s="26">
        <v>1.2</v>
      </c>
      <c r="X123" s="26">
        <v>0.48</v>
      </c>
      <c r="Y123" s="26">
        <f t="shared" si="6"/>
        <v>1.2</v>
      </c>
      <c r="Z123" s="26">
        <f t="shared" si="7"/>
        <v>0.48</v>
      </c>
      <c r="AA123" s="26">
        <v>0.74</v>
      </c>
      <c r="AB123" s="27">
        <v>3.5580341345400799E-3</v>
      </c>
      <c r="AC123">
        <f t="shared" si="8"/>
        <v>13</v>
      </c>
      <c r="AD123">
        <f t="shared" si="9"/>
        <v>0</v>
      </c>
      <c r="AE123">
        <f t="shared" si="10"/>
        <v>0</v>
      </c>
      <c r="AF123">
        <f>'TP Factors'!$D$6</f>
        <v>1.0585839223673177</v>
      </c>
      <c r="AG123">
        <f t="shared" si="11"/>
        <v>0</v>
      </c>
    </row>
    <row r="124" spans="1:33">
      <c r="A124" s="22" t="s">
        <v>107</v>
      </c>
      <c r="B124" s="22">
        <v>0</v>
      </c>
      <c r="D124" s="23">
        <v>0</v>
      </c>
      <c r="E124" s="22" t="s">
        <v>109</v>
      </c>
      <c r="F124" s="22">
        <v>0</v>
      </c>
      <c r="G124" s="24">
        <v>0</v>
      </c>
      <c r="H124" s="22" t="s">
        <v>110</v>
      </c>
      <c r="I124" s="22" t="s">
        <v>111</v>
      </c>
      <c r="J124" s="22">
        <v>0</v>
      </c>
      <c r="K124" s="25">
        <v>345.68028929899998</v>
      </c>
      <c r="L124" s="25">
        <v>7393.5506941499998</v>
      </c>
      <c r="M124" s="23">
        <v>0</v>
      </c>
      <c r="N124" s="23">
        <v>0</v>
      </c>
      <c r="O124" s="22">
        <v>0</v>
      </c>
      <c r="P124" s="22">
        <v>0</v>
      </c>
      <c r="Q124" s="26">
        <v>73658</v>
      </c>
      <c r="R124" s="26">
        <v>6430</v>
      </c>
      <c r="T124" s="22" t="s">
        <v>150</v>
      </c>
      <c r="U124" s="26">
        <v>48.29</v>
      </c>
      <c r="V124" s="26">
        <v>1</v>
      </c>
      <c r="W124" s="26">
        <v>0</v>
      </c>
      <c r="X124" s="26">
        <v>0</v>
      </c>
      <c r="Y124" s="26">
        <f t="shared" si="6"/>
        <v>0</v>
      </c>
      <c r="Z124" s="26">
        <f t="shared" si="7"/>
        <v>0</v>
      </c>
      <c r="AA124" s="26">
        <v>0.191</v>
      </c>
      <c r="AB124" s="27">
        <v>1.8255491713890499</v>
      </c>
      <c r="AC124">
        <f t="shared" si="8"/>
        <v>1731</v>
      </c>
      <c r="AD124">
        <f t="shared" si="9"/>
        <v>0</v>
      </c>
      <c r="AE124">
        <f t="shared" si="10"/>
        <v>0</v>
      </c>
      <c r="AF124">
        <f>'TP Factors'!$D$6</f>
        <v>1.0585839223673177</v>
      </c>
      <c r="AG124">
        <f t="shared" si="11"/>
        <v>0</v>
      </c>
    </row>
    <row r="125" spans="1:33">
      <c r="A125" s="22" t="s">
        <v>107</v>
      </c>
      <c r="B125" s="22">
        <v>0</v>
      </c>
      <c r="D125" s="23">
        <v>0</v>
      </c>
      <c r="E125" s="22" t="s">
        <v>109</v>
      </c>
      <c r="F125" s="22">
        <v>0</v>
      </c>
      <c r="G125" s="24">
        <v>98</v>
      </c>
      <c r="H125" s="22" t="s">
        <v>110</v>
      </c>
      <c r="I125" s="22" t="s">
        <v>111</v>
      </c>
      <c r="J125" s="22">
        <v>0</v>
      </c>
      <c r="K125" s="25">
        <v>1330.42861103</v>
      </c>
      <c r="L125" s="25">
        <v>74000.342284700004</v>
      </c>
      <c r="M125" s="23">
        <v>0</v>
      </c>
      <c r="N125" s="23">
        <v>0</v>
      </c>
      <c r="O125" s="22">
        <v>0</v>
      </c>
      <c r="P125" s="22">
        <v>0</v>
      </c>
      <c r="Q125" s="26">
        <v>73662</v>
      </c>
      <c r="R125" s="26">
        <v>1700</v>
      </c>
      <c r="T125" s="22" t="s">
        <v>214</v>
      </c>
      <c r="U125" s="26">
        <v>48.29</v>
      </c>
      <c r="V125" s="26">
        <v>1</v>
      </c>
      <c r="W125" s="26">
        <v>1.8</v>
      </c>
      <c r="X125" s="26">
        <v>0.47799999999999998</v>
      </c>
      <c r="Y125" s="26">
        <f t="shared" si="6"/>
        <v>1.8</v>
      </c>
      <c r="Z125" s="26">
        <f t="shared" si="7"/>
        <v>0.47799999999999998</v>
      </c>
      <c r="AA125" s="26">
        <v>0.74099999999999999</v>
      </c>
      <c r="AB125" s="27">
        <v>18.184401127099999</v>
      </c>
      <c r="AC125">
        <f t="shared" si="8"/>
        <v>66884</v>
      </c>
      <c r="AD125">
        <f t="shared" si="9"/>
        <v>265</v>
      </c>
      <c r="AE125">
        <f t="shared" si="10"/>
        <v>70.5</v>
      </c>
      <c r="AF125">
        <f>'TP Factors'!$D$6</f>
        <v>1.0585839223673177</v>
      </c>
      <c r="AG125">
        <f t="shared" si="11"/>
        <v>74.599999999999994</v>
      </c>
    </row>
    <row r="126" spans="1:33">
      <c r="A126" s="22" t="s">
        <v>107</v>
      </c>
      <c r="B126" s="22">
        <v>0</v>
      </c>
      <c r="D126" s="23">
        <v>0</v>
      </c>
      <c r="E126" s="22" t="s">
        <v>109</v>
      </c>
      <c r="F126" s="22">
        <v>0</v>
      </c>
      <c r="G126" s="24">
        <v>98</v>
      </c>
      <c r="H126" s="22" t="s">
        <v>110</v>
      </c>
      <c r="I126" s="22" t="s">
        <v>111</v>
      </c>
      <c r="J126" s="22">
        <v>0</v>
      </c>
      <c r="K126" s="25">
        <v>317.80900586799999</v>
      </c>
      <c r="L126" s="25">
        <v>3864.8050145900002</v>
      </c>
      <c r="M126" s="23">
        <v>0</v>
      </c>
      <c r="N126" s="23">
        <v>0</v>
      </c>
      <c r="O126" s="22">
        <v>0</v>
      </c>
      <c r="P126" s="22">
        <v>0</v>
      </c>
      <c r="Q126" s="26">
        <v>73663</v>
      </c>
      <c r="R126" s="26">
        <v>1700</v>
      </c>
      <c r="T126" s="22" t="s">
        <v>223</v>
      </c>
      <c r="U126" s="26">
        <v>48.29</v>
      </c>
      <c r="V126" s="26">
        <v>1</v>
      </c>
      <c r="W126" s="26">
        <v>1.8</v>
      </c>
      <c r="X126" s="26">
        <v>0.47799999999999998</v>
      </c>
      <c r="Y126" s="26">
        <f t="shared" si="6"/>
        <v>1.8</v>
      </c>
      <c r="Z126" s="26">
        <f t="shared" si="7"/>
        <v>0.47799999999999998</v>
      </c>
      <c r="AA126" s="26">
        <v>0.85599999999999998</v>
      </c>
      <c r="AB126" s="27">
        <v>0.95426212057436599</v>
      </c>
      <c r="AC126">
        <f t="shared" si="8"/>
        <v>4055</v>
      </c>
      <c r="AD126">
        <f t="shared" si="9"/>
        <v>16</v>
      </c>
      <c r="AE126">
        <f t="shared" si="10"/>
        <v>4.3</v>
      </c>
      <c r="AF126">
        <f>'TP Factors'!$D$6</f>
        <v>1.0585839223673177</v>
      </c>
      <c r="AG126">
        <f t="shared" si="11"/>
        <v>4.5999999999999996</v>
      </c>
    </row>
    <row r="127" spans="1:33">
      <c r="A127" s="22" t="s">
        <v>107</v>
      </c>
      <c r="B127" s="22">
        <v>0</v>
      </c>
      <c r="D127" s="23">
        <v>0</v>
      </c>
      <c r="E127" s="22" t="s">
        <v>109</v>
      </c>
      <c r="F127" s="22">
        <v>0</v>
      </c>
      <c r="G127" s="24">
        <v>3</v>
      </c>
      <c r="H127" s="22" t="s">
        <v>110</v>
      </c>
      <c r="I127" s="22" t="s">
        <v>111</v>
      </c>
      <c r="J127" s="22">
        <v>0</v>
      </c>
      <c r="K127" s="25">
        <v>268.06857540800002</v>
      </c>
      <c r="L127" s="25">
        <v>3596.2473634500002</v>
      </c>
      <c r="M127" s="23">
        <v>0</v>
      </c>
      <c r="N127" s="23">
        <v>0</v>
      </c>
      <c r="O127" s="22">
        <v>0</v>
      </c>
      <c r="P127" s="22">
        <v>0</v>
      </c>
      <c r="Q127" s="26">
        <v>73697</v>
      </c>
      <c r="R127" s="26">
        <v>3200</v>
      </c>
      <c r="T127" s="22" t="s">
        <v>154</v>
      </c>
      <c r="U127" s="26">
        <v>48.29</v>
      </c>
      <c r="V127" s="26">
        <v>1</v>
      </c>
      <c r="W127" s="26">
        <v>1.2</v>
      </c>
      <c r="X127" s="26">
        <v>6.4000000000000001E-2</v>
      </c>
      <c r="Y127" s="26">
        <f t="shared" si="6"/>
        <v>1.2</v>
      </c>
      <c r="Z127" s="26">
        <f t="shared" si="7"/>
        <v>6.4000000000000001E-2</v>
      </c>
      <c r="AA127" s="26">
        <v>0.4</v>
      </c>
      <c r="AB127" s="27">
        <v>0.887952811231973</v>
      </c>
      <c r="AC127">
        <f t="shared" si="8"/>
        <v>1763</v>
      </c>
      <c r="AD127">
        <f t="shared" si="9"/>
        <v>5</v>
      </c>
      <c r="AE127">
        <f t="shared" si="10"/>
        <v>0.2</v>
      </c>
      <c r="AF127">
        <f>'TP Factors'!$D$6</f>
        <v>1.0585839223673177</v>
      </c>
      <c r="AG127">
        <f t="shared" si="11"/>
        <v>0.2</v>
      </c>
    </row>
    <row r="128" spans="1:33">
      <c r="A128" s="22" t="s">
        <v>107</v>
      </c>
      <c r="B128" s="22">
        <v>0</v>
      </c>
      <c r="D128" s="23">
        <v>0</v>
      </c>
      <c r="E128" s="22" t="s">
        <v>109</v>
      </c>
      <c r="F128" s="22">
        <v>0</v>
      </c>
      <c r="G128" s="24">
        <v>3</v>
      </c>
      <c r="H128" s="22" t="s">
        <v>110</v>
      </c>
      <c r="I128" s="22" t="s">
        <v>111</v>
      </c>
      <c r="J128" s="22">
        <v>0</v>
      </c>
      <c r="K128" s="25">
        <v>378.66573968500001</v>
      </c>
      <c r="L128" s="25">
        <v>6414.6932902799999</v>
      </c>
      <c r="M128" s="23">
        <v>0</v>
      </c>
      <c r="N128" s="23">
        <v>0</v>
      </c>
      <c r="O128" s="22">
        <v>0</v>
      </c>
      <c r="P128" s="22">
        <v>0</v>
      </c>
      <c r="Q128" s="26">
        <v>73698</v>
      </c>
      <c r="R128" s="26">
        <v>3200</v>
      </c>
      <c r="T128" s="22" t="s">
        <v>132</v>
      </c>
      <c r="U128" s="26">
        <v>48.29</v>
      </c>
      <c r="V128" s="26">
        <v>1</v>
      </c>
      <c r="W128" s="26">
        <v>1.2</v>
      </c>
      <c r="X128" s="26">
        <v>6.4000000000000001E-2</v>
      </c>
      <c r="Y128" s="26">
        <f t="shared" si="6"/>
        <v>1.2</v>
      </c>
      <c r="Z128" s="26">
        <f t="shared" si="7"/>
        <v>6.4000000000000001E-2</v>
      </c>
      <c r="AA128" s="26">
        <v>0.06</v>
      </c>
      <c r="AB128" s="27">
        <v>1.5838578891205199</v>
      </c>
      <c r="AC128">
        <f t="shared" si="8"/>
        <v>472</v>
      </c>
      <c r="AD128">
        <f t="shared" si="9"/>
        <v>1</v>
      </c>
      <c r="AE128">
        <f t="shared" si="10"/>
        <v>0.1</v>
      </c>
      <c r="AF128">
        <f>'TP Factors'!$D$6</f>
        <v>1.0585839223673177</v>
      </c>
      <c r="AG128">
        <f t="shared" si="11"/>
        <v>0.1</v>
      </c>
    </row>
    <row r="129" spans="1:33">
      <c r="A129" s="22" t="s">
        <v>107</v>
      </c>
      <c r="B129" s="22">
        <v>0</v>
      </c>
      <c r="D129" s="23">
        <v>0</v>
      </c>
      <c r="E129" s="22" t="s">
        <v>109</v>
      </c>
      <c r="F129" s="22">
        <v>0</v>
      </c>
      <c r="G129" s="24">
        <v>0</v>
      </c>
      <c r="H129" s="22" t="s">
        <v>110</v>
      </c>
      <c r="I129" s="22" t="s">
        <v>111</v>
      </c>
      <c r="J129" s="22">
        <v>0</v>
      </c>
      <c r="K129" s="25">
        <v>671.80282333900004</v>
      </c>
      <c r="L129" s="25">
        <v>19279.297960299999</v>
      </c>
      <c r="M129" s="23">
        <v>0</v>
      </c>
      <c r="N129" s="23">
        <v>0</v>
      </c>
      <c r="O129" s="22">
        <v>0</v>
      </c>
      <c r="P129" s="22">
        <v>0</v>
      </c>
      <c r="Q129" s="26">
        <v>73700</v>
      </c>
      <c r="R129" s="26">
        <v>6300</v>
      </c>
      <c r="T129" s="22" t="s">
        <v>145</v>
      </c>
      <c r="U129" s="26">
        <v>48.29</v>
      </c>
      <c r="V129" s="26">
        <v>1</v>
      </c>
      <c r="W129" s="26">
        <v>0</v>
      </c>
      <c r="X129" s="26">
        <v>0</v>
      </c>
      <c r="Y129" s="26">
        <f t="shared" si="6"/>
        <v>0</v>
      </c>
      <c r="Z129" s="26">
        <f t="shared" si="7"/>
        <v>0</v>
      </c>
      <c r="AA129" s="26">
        <v>0.30299999999999999</v>
      </c>
      <c r="AB129" s="27">
        <v>4.7602705749423198</v>
      </c>
      <c r="AC129">
        <f t="shared" si="8"/>
        <v>7159</v>
      </c>
      <c r="AD129">
        <f t="shared" si="9"/>
        <v>0</v>
      </c>
      <c r="AE129">
        <f t="shared" si="10"/>
        <v>0</v>
      </c>
      <c r="AF129">
        <f>'TP Factors'!$D$6</f>
        <v>1.0585839223673177</v>
      </c>
      <c r="AG129">
        <f t="shared" si="11"/>
        <v>0</v>
      </c>
    </row>
    <row r="130" spans="1:33">
      <c r="A130" s="22" t="s">
        <v>107</v>
      </c>
      <c r="B130" s="22">
        <v>0</v>
      </c>
      <c r="D130" s="23">
        <v>0</v>
      </c>
      <c r="E130" s="22" t="s">
        <v>109</v>
      </c>
      <c r="F130" s="22">
        <v>0</v>
      </c>
      <c r="G130" s="24">
        <v>0</v>
      </c>
      <c r="H130" s="22" t="s">
        <v>110</v>
      </c>
      <c r="I130" s="22" t="s">
        <v>111</v>
      </c>
      <c r="J130" s="22">
        <v>0</v>
      </c>
      <c r="K130" s="25">
        <v>330.56099849399999</v>
      </c>
      <c r="L130" s="25">
        <v>2667.4884351000001</v>
      </c>
      <c r="M130" s="23">
        <v>0</v>
      </c>
      <c r="N130" s="23">
        <v>0</v>
      </c>
      <c r="O130" s="22">
        <v>0</v>
      </c>
      <c r="P130" s="22">
        <v>0</v>
      </c>
      <c r="Q130" s="26">
        <v>73701</v>
      </c>
      <c r="R130" s="26">
        <v>6300</v>
      </c>
      <c r="T130" s="22" t="s">
        <v>145</v>
      </c>
      <c r="U130" s="26">
        <v>48.29</v>
      </c>
      <c r="V130" s="26">
        <v>1</v>
      </c>
      <c r="W130" s="26">
        <v>0</v>
      </c>
      <c r="X130" s="26">
        <v>0</v>
      </c>
      <c r="Y130" s="26">
        <f t="shared" si="6"/>
        <v>0</v>
      </c>
      <c r="Z130" s="26">
        <f t="shared" si="7"/>
        <v>0</v>
      </c>
      <c r="AA130" s="26">
        <v>0.30299999999999999</v>
      </c>
      <c r="AB130" s="27">
        <v>0.65863230329153</v>
      </c>
      <c r="AC130">
        <f t="shared" si="8"/>
        <v>991</v>
      </c>
      <c r="AD130">
        <f t="shared" si="9"/>
        <v>0</v>
      </c>
      <c r="AE130">
        <f t="shared" si="10"/>
        <v>0</v>
      </c>
      <c r="AF130">
        <f>'TP Factors'!$D$6</f>
        <v>1.0585839223673177</v>
      </c>
      <c r="AG130">
        <f t="shared" si="11"/>
        <v>0</v>
      </c>
    </row>
    <row r="131" spans="1:33">
      <c r="A131" s="22" t="s">
        <v>107</v>
      </c>
      <c r="B131" s="22">
        <v>0</v>
      </c>
      <c r="D131" s="23">
        <v>0</v>
      </c>
      <c r="E131" s="22" t="s">
        <v>109</v>
      </c>
      <c r="F131" s="22">
        <v>0</v>
      </c>
      <c r="G131" s="24">
        <v>0</v>
      </c>
      <c r="H131" s="22" t="s">
        <v>110</v>
      </c>
      <c r="I131" s="22" t="s">
        <v>111</v>
      </c>
      <c r="J131" s="22">
        <v>0</v>
      </c>
      <c r="K131" s="25">
        <v>400.22051059400002</v>
      </c>
      <c r="L131" s="25">
        <v>2222.7712952000002</v>
      </c>
      <c r="M131" s="23">
        <v>0</v>
      </c>
      <c r="N131" s="23">
        <v>0</v>
      </c>
      <c r="O131" s="22">
        <v>0</v>
      </c>
      <c r="P131" s="22">
        <v>0</v>
      </c>
      <c r="Q131" s="26">
        <v>73702</v>
      </c>
      <c r="R131" s="26">
        <v>6300</v>
      </c>
      <c r="T131" s="22" t="s">
        <v>145</v>
      </c>
      <c r="U131" s="26">
        <v>48.29</v>
      </c>
      <c r="V131" s="26">
        <v>1</v>
      </c>
      <c r="W131" s="26">
        <v>0</v>
      </c>
      <c r="X131" s="26">
        <v>0</v>
      </c>
      <c r="Y131" s="26">
        <f t="shared" ref="Y131:Y176" si="12">W131</f>
        <v>0</v>
      </c>
      <c r="Z131" s="26">
        <f t="shared" ref="Z131:Z176" si="13">X131</f>
        <v>0</v>
      </c>
      <c r="AA131" s="26">
        <v>0.30299999999999999</v>
      </c>
      <c r="AB131" s="27">
        <v>0.54882654378177698</v>
      </c>
      <c r="AC131">
        <f t="shared" ref="AC131:AC194" si="14">ROUND(AB131*AA131*U131*102.79,0)</f>
        <v>825</v>
      </c>
      <c r="AD131">
        <f t="shared" ref="AD131:AD194" si="15">ROUND(Y131*AC131*0.002205,0)</f>
        <v>0</v>
      </c>
      <c r="AE131">
        <f t="shared" ref="AE131:AE194" si="16">ROUND(Z131*AC131*0.002205,1)</f>
        <v>0</v>
      </c>
      <c r="AF131">
        <f>'TP Factors'!$D$6</f>
        <v>1.0585839223673177</v>
      </c>
      <c r="AG131">
        <f t="shared" ref="AG131:AG194" si="17">ROUND(AE131*AF131,1)</f>
        <v>0</v>
      </c>
    </row>
    <row r="132" spans="1:33">
      <c r="A132" s="22" t="s">
        <v>107</v>
      </c>
      <c r="B132" s="22">
        <v>0</v>
      </c>
      <c r="D132" s="23">
        <v>0</v>
      </c>
      <c r="E132" s="22" t="s">
        <v>109</v>
      </c>
      <c r="F132" s="22">
        <v>0</v>
      </c>
      <c r="G132" s="24">
        <v>0</v>
      </c>
      <c r="H132" s="22" t="s">
        <v>110</v>
      </c>
      <c r="I132" s="22" t="s">
        <v>111</v>
      </c>
      <c r="J132" s="22">
        <v>0</v>
      </c>
      <c r="K132" s="25">
        <v>1090.4626162100001</v>
      </c>
      <c r="L132" s="25">
        <v>23314.879965799999</v>
      </c>
      <c r="M132" s="23">
        <v>0</v>
      </c>
      <c r="N132" s="23">
        <v>0</v>
      </c>
      <c r="O132" s="22">
        <v>0</v>
      </c>
      <c r="P132" s="22">
        <v>0</v>
      </c>
      <c r="Q132" s="26">
        <v>73703</v>
      </c>
      <c r="R132" s="26">
        <v>6300</v>
      </c>
      <c r="T132" s="22" t="s">
        <v>146</v>
      </c>
      <c r="U132" s="26">
        <v>48.29</v>
      </c>
      <c r="V132" s="26">
        <v>1</v>
      </c>
      <c r="W132" s="26">
        <v>0</v>
      </c>
      <c r="X132" s="26">
        <v>0</v>
      </c>
      <c r="Y132" s="26">
        <f t="shared" si="12"/>
        <v>0</v>
      </c>
      <c r="Z132" s="26">
        <f t="shared" si="13"/>
        <v>0</v>
      </c>
      <c r="AA132" s="26">
        <v>0.191</v>
      </c>
      <c r="AB132" s="27">
        <v>5.7566998393857904</v>
      </c>
      <c r="AC132">
        <f t="shared" si="14"/>
        <v>5458</v>
      </c>
      <c r="AD132">
        <f t="shared" si="15"/>
        <v>0</v>
      </c>
      <c r="AE132">
        <f t="shared" si="16"/>
        <v>0</v>
      </c>
      <c r="AF132">
        <f>'TP Factors'!$D$6</f>
        <v>1.0585839223673177</v>
      </c>
      <c r="AG132">
        <f t="shared" si="17"/>
        <v>0</v>
      </c>
    </row>
    <row r="133" spans="1:33">
      <c r="A133" s="22" t="s">
        <v>107</v>
      </c>
      <c r="B133" s="22">
        <v>0</v>
      </c>
      <c r="D133" s="23">
        <v>0</v>
      </c>
      <c r="E133" s="22" t="s">
        <v>109</v>
      </c>
      <c r="F133" s="22">
        <v>0</v>
      </c>
      <c r="G133" s="24">
        <v>3</v>
      </c>
      <c r="H133" s="22" t="s">
        <v>110</v>
      </c>
      <c r="I133" s="22" t="s">
        <v>111</v>
      </c>
      <c r="J133" s="22">
        <v>0</v>
      </c>
      <c r="K133" s="25">
        <v>2111.45385386</v>
      </c>
      <c r="L133" s="25">
        <v>85017.786462599994</v>
      </c>
      <c r="M133" s="23">
        <v>0</v>
      </c>
      <c r="N133" s="23">
        <v>0</v>
      </c>
      <c r="O133" s="22">
        <v>0</v>
      </c>
      <c r="P133" s="22">
        <v>0</v>
      </c>
      <c r="Q133" s="26">
        <v>73707</v>
      </c>
      <c r="R133" s="26">
        <v>4340</v>
      </c>
      <c r="T133" s="22" t="s">
        <v>160</v>
      </c>
      <c r="U133" s="26">
        <v>48.29</v>
      </c>
      <c r="V133" s="26">
        <v>1</v>
      </c>
      <c r="W133" s="26">
        <v>0.7</v>
      </c>
      <c r="X133" s="26">
        <v>0.09</v>
      </c>
      <c r="Y133" s="26">
        <f t="shared" si="12"/>
        <v>0.7</v>
      </c>
      <c r="Z133" s="26">
        <f t="shared" si="13"/>
        <v>0.09</v>
      </c>
      <c r="AA133" s="26">
        <v>0.10199999999999999</v>
      </c>
      <c r="AB133" s="27">
        <v>20.9918284771</v>
      </c>
      <c r="AC133">
        <f t="shared" si="14"/>
        <v>10628</v>
      </c>
      <c r="AD133">
        <f t="shared" si="15"/>
        <v>16</v>
      </c>
      <c r="AE133">
        <f t="shared" si="16"/>
        <v>2.1</v>
      </c>
      <c r="AF133">
        <f>'TP Factors'!$D$6</f>
        <v>1.0585839223673177</v>
      </c>
      <c r="AG133">
        <f t="shared" si="17"/>
        <v>2.2000000000000002</v>
      </c>
    </row>
    <row r="134" spans="1:33">
      <c r="A134" s="22" t="s">
        <v>107</v>
      </c>
      <c r="B134" s="22">
        <v>0</v>
      </c>
      <c r="D134" s="23">
        <v>0</v>
      </c>
      <c r="E134" s="22" t="s">
        <v>109</v>
      </c>
      <c r="F134" s="22">
        <v>0</v>
      </c>
      <c r="G134" s="24">
        <v>3</v>
      </c>
      <c r="H134" s="22" t="s">
        <v>110</v>
      </c>
      <c r="I134" s="22" t="s">
        <v>111</v>
      </c>
      <c r="J134" s="22">
        <v>0</v>
      </c>
      <c r="K134" s="25">
        <v>196.509165892</v>
      </c>
      <c r="L134" s="25">
        <v>1615.5367028799999</v>
      </c>
      <c r="M134" s="23">
        <v>0</v>
      </c>
      <c r="N134" s="23">
        <v>0</v>
      </c>
      <c r="O134" s="22">
        <v>0</v>
      </c>
      <c r="P134" s="22">
        <v>0</v>
      </c>
      <c r="Q134" s="26">
        <v>73708</v>
      </c>
      <c r="R134" s="26">
        <v>4340</v>
      </c>
      <c r="T134" s="22" t="s">
        <v>143</v>
      </c>
      <c r="U134" s="26">
        <v>48.29</v>
      </c>
      <c r="V134" s="26">
        <v>1</v>
      </c>
      <c r="W134" s="26">
        <v>0.7</v>
      </c>
      <c r="X134" s="26">
        <v>0.09</v>
      </c>
      <c r="Y134" s="26">
        <f t="shared" si="12"/>
        <v>0.7</v>
      </c>
      <c r="Z134" s="26">
        <f t="shared" si="13"/>
        <v>0.09</v>
      </c>
      <c r="AA134" s="26">
        <v>0.41299999999999998</v>
      </c>
      <c r="AB134" s="27">
        <v>0.39889384172685299</v>
      </c>
      <c r="AC134">
        <f t="shared" si="14"/>
        <v>818</v>
      </c>
      <c r="AD134">
        <f t="shared" si="15"/>
        <v>1</v>
      </c>
      <c r="AE134">
        <f t="shared" si="16"/>
        <v>0.2</v>
      </c>
      <c r="AF134">
        <f>'TP Factors'!$D$6</f>
        <v>1.0585839223673177</v>
      </c>
      <c r="AG134">
        <f t="shared" si="17"/>
        <v>0.2</v>
      </c>
    </row>
    <row r="135" spans="1:33">
      <c r="A135" s="22" t="s">
        <v>107</v>
      </c>
      <c r="B135" s="22">
        <v>0</v>
      </c>
      <c r="D135" s="23">
        <v>0</v>
      </c>
      <c r="E135" s="22" t="s">
        <v>109</v>
      </c>
      <c r="F135" s="22">
        <v>0</v>
      </c>
      <c r="G135" s="24">
        <v>3</v>
      </c>
      <c r="H135" s="22" t="s">
        <v>110</v>
      </c>
      <c r="I135" s="22" t="s">
        <v>111</v>
      </c>
      <c r="J135" s="22">
        <v>0</v>
      </c>
      <c r="K135" s="25">
        <v>2101.2998539700002</v>
      </c>
      <c r="L135" s="25">
        <v>67965.545419600006</v>
      </c>
      <c r="M135" s="23">
        <v>0</v>
      </c>
      <c r="N135" s="23">
        <v>0</v>
      </c>
      <c r="O135" s="22">
        <v>0</v>
      </c>
      <c r="P135" s="22">
        <v>0</v>
      </c>
      <c r="Q135" s="26">
        <v>73709</v>
      </c>
      <c r="R135" s="26">
        <v>4340</v>
      </c>
      <c r="T135" s="22" t="s">
        <v>143</v>
      </c>
      <c r="U135" s="26">
        <v>48.29</v>
      </c>
      <c r="V135" s="26">
        <v>1</v>
      </c>
      <c r="W135" s="26">
        <v>0.7</v>
      </c>
      <c r="X135" s="26">
        <v>0.09</v>
      </c>
      <c r="Y135" s="26">
        <f t="shared" si="12"/>
        <v>0.7</v>
      </c>
      <c r="Z135" s="26">
        <f t="shared" si="13"/>
        <v>0.09</v>
      </c>
      <c r="AA135" s="26">
        <v>0.41299999999999998</v>
      </c>
      <c r="AB135" s="27">
        <v>16.781446217799999</v>
      </c>
      <c r="AC135">
        <f t="shared" si="14"/>
        <v>34402</v>
      </c>
      <c r="AD135">
        <f t="shared" si="15"/>
        <v>53</v>
      </c>
      <c r="AE135">
        <f t="shared" si="16"/>
        <v>6.8</v>
      </c>
      <c r="AF135">
        <f>'TP Factors'!$D$6</f>
        <v>1.0585839223673177</v>
      </c>
      <c r="AG135">
        <f t="shared" si="17"/>
        <v>7.2</v>
      </c>
    </row>
    <row r="136" spans="1:33">
      <c r="A136" s="22" t="s">
        <v>107</v>
      </c>
      <c r="B136" s="22">
        <v>0</v>
      </c>
      <c r="D136" s="23">
        <v>0</v>
      </c>
      <c r="E136" s="22" t="s">
        <v>109</v>
      </c>
      <c r="F136" s="22">
        <v>0</v>
      </c>
      <c r="G136" s="24">
        <v>3</v>
      </c>
      <c r="H136" s="22" t="s">
        <v>110</v>
      </c>
      <c r="I136" s="22" t="s">
        <v>111</v>
      </c>
      <c r="J136" s="22">
        <v>0</v>
      </c>
      <c r="K136" s="25">
        <v>298.13844199099998</v>
      </c>
      <c r="L136" s="25">
        <v>639.26030347899996</v>
      </c>
      <c r="M136" s="23">
        <v>0</v>
      </c>
      <c r="N136" s="23">
        <v>0</v>
      </c>
      <c r="O136" s="22">
        <v>0</v>
      </c>
      <c r="P136" s="22">
        <v>0</v>
      </c>
      <c r="Q136" s="26">
        <v>73710</v>
      </c>
      <c r="R136" s="26">
        <v>4340</v>
      </c>
      <c r="T136" s="22" t="s">
        <v>160</v>
      </c>
      <c r="U136" s="26">
        <v>48.29</v>
      </c>
      <c r="V136" s="26">
        <v>1</v>
      </c>
      <c r="W136" s="26">
        <v>0.7</v>
      </c>
      <c r="X136" s="26">
        <v>0.09</v>
      </c>
      <c r="Y136" s="26">
        <f t="shared" si="12"/>
        <v>0.7</v>
      </c>
      <c r="Z136" s="26">
        <f t="shared" si="13"/>
        <v>0.09</v>
      </c>
      <c r="AA136" s="26">
        <v>0.10199999999999999</v>
      </c>
      <c r="AB136" s="27">
        <v>0.157840485796334</v>
      </c>
      <c r="AC136">
        <f t="shared" si="14"/>
        <v>80</v>
      </c>
      <c r="AD136">
        <f t="shared" si="15"/>
        <v>0</v>
      </c>
      <c r="AE136">
        <f t="shared" si="16"/>
        <v>0</v>
      </c>
      <c r="AF136">
        <f>'TP Factors'!$D$6</f>
        <v>1.0585839223673177</v>
      </c>
      <c r="AG136">
        <f t="shared" si="17"/>
        <v>0</v>
      </c>
    </row>
    <row r="137" spans="1:33">
      <c r="A137" s="22" t="s">
        <v>107</v>
      </c>
      <c r="B137" s="22">
        <v>0</v>
      </c>
      <c r="D137" s="23">
        <v>0</v>
      </c>
      <c r="E137" s="22" t="s">
        <v>109</v>
      </c>
      <c r="F137" s="22">
        <v>0</v>
      </c>
      <c r="G137" s="24">
        <v>3</v>
      </c>
      <c r="H137" s="22" t="s">
        <v>110</v>
      </c>
      <c r="I137" s="22" t="s">
        <v>111</v>
      </c>
      <c r="J137" s="22">
        <v>0</v>
      </c>
      <c r="K137" s="25">
        <v>354.173035051</v>
      </c>
      <c r="L137" s="25">
        <v>2874.9659421000001</v>
      </c>
      <c r="M137" s="23">
        <v>0</v>
      </c>
      <c r="N137" s="23">
        <v>0</v>
      </c>
      <c r="O137" s="22">
        <v>0</v>
      </c>
      <c r="P137" s="22">
        <v>0</v>
      </c>
      <c r="Q137" s="26">
        <v>73711</v>
      </c>
      <c r="R137" s="26">
        <v>4340</v>
      </c>
      <c r="T137" s="22" t="s">
        <v>143</v>
      </c>
      <c r="U137" s="26">
        <v>48.29</v>
      </c>
      <c r="V137" s="26">
        <v>1</v>
      </c>
      <c r="W137" s="26">
        <v>0.7</v>
      </c>
      <c r="X137" s="26">
        <v>0.09</v>
      </c>
      <c r="Y137" s="26">
        <f t="shared" si="12"/>
        <v>0.7</v>
      </c>
      <c r="Z137" s="26">
        <f t="shared" si="13"/>
        <v>0.09</v>
      </c>
      <c r="AA137" s="26">
        <v>0.41299999999999998</v>
      </c>
      <c r="AB137" s="27">
        <v>0.70986092503147402</v>
      </c>
      <c r="AC137">
        <f t="shared" si="14"/>
        <v>1455</v>
      </c>
      <c r="AD137">
        <f t="shared" si="15"/>
        <v>2</v>
      </c>
      <c r="AE137">
        <f t="shared" si="16"/>
        <v>0.3</v>
      </c>
      <c r="AF137">
        <f>'TP Factors'!$D$6</f>
        <v>1.0585839223673177</v>
      </c>
      <c r="AG137">
        <f t="shared" si="17"/>
        <v>0.3</v>
      </c>
    </row>
    <row r="138" spans="1:33">
      <c r="A138" s="22" t="s">
        <v>107</v>
      </c>
      <c r="B138" s="22">
        <v>0</v>
      </c>
      <c r="D138" s="23">
        <v>0</v>
      </c>
      <c r="E138" s="22" t="s">
        <v>109</v>
      </c>
      <c r="F138" s="22">
        <v>0</v>
      </c>
      <c r="G138" s="24">
        <v>0</v>
      </c>
      <c r="H138" s="22" t="s">
        <v>110</v>
      </c>
      <c r="I138" s="22" t="s">
        <v>111</v>
      </c>
      <c r="J138" s="22">
        <v>0</v>
      </c>
      <c r="K138" s="25">
        <v>163.17418856800001</v>
      </c>
      <c r="L138" s="25">
        <v>733.36634941800003</v>
      </c>
      <c r="M138" s="23">
        <v>0</v>
      </c>
      <c r="N138" s="23">
        <v>0</v>
      </c>
      <c r="O138" s="22">
        <v>0</v>
      </c>
      <c r="P138" s="22">
        <v>0</v>
      </c>
      <c r="Q138" s="26">
        <v>73714</v>
      </c>
      <c r="R138" s="26">
        <v>5300</v>
      </c>
      <c r="T138" s="22" t="s">
        <v>151</v>
      </c>
      <c r="U138" s="26">
        <v>48.29</v>
      </c>
      <c r="V138" s="26">
        <v>1</v>
      </c>
      <c r="W138" s="26">
        <v>0.6</v>
      </c>
      <c r="X138" s="26">
        <v>0.13500000000000001</v>
      </c>
      <c r="Y138" s="26">
        <f t="shared" si="12"/>
        <v>0.6</v>
      </c>
      <c r="Z138" s="26">
        <f t="shared" si="13"/>
        <v>0.13500000000000001</v>
      </c>
      <c r="AA138" s="26">
        <v>0.5</v>
      </c>
      <c r="AB138" s="27">
        <v>0.18107601512343099</v>
      </c>
      <c r="AC138">
        <f t="shared" si="14"/>
        <v>449</v>
      </c>
      <c r="AD138">
        <f t="shared" si="15"/>
        <v>1</v>
      </c>
      <c r="AE138">
        <f t="shared" si="16"/>
        <v>0.1</v>
      </c>
      <c r="AF138">
        <f>'TP Factors'!$D$6</f>
        <v>1.0585839223673177</v>
      </c>
      <c r="AG138">
        <f t="shared" si="17"/>
        <v>0.1</v>
      </c>
    </row>
    <row r="139" spans="1:33">
      <c r="A139" s="22" t="s">
        <v>107</v>
      </c>
      <c r="B139" s="22">
        <v>0</v>
      </c>
      <c r="D139" s="23">
        <v>0</v>
      </c>
      <c r="E139" s="22" t="s">
        <v>109</v>
      </c>
      <c r="F139" s="22">
        <v>0</v>
      </c>
      <c r="G139" s="24">
        <v>0</v>
      </c>
      <c r="H139" s="22" t="s">
        <v>110</v>
      </c>
      <c r="I139" s="22" t="s">
        <v>111</v>
      </c>
      <c r="J139" s="22">
        <v>0</v>
      </c>
      <c r="K139" s="25">
        <v>370.83377262200003</v>
      </c>
      <c r="L139" s="25">
        <v>5858.9555643900003</v>
      </c>
      <c r="M139" s="23">
        <v>0</v>
      </c>
      <c r="N139" s="23">
        <v>0</v>
      </c>
      <c r="O139" s="22">
        <v>0</v>
      </c>
      <c r="P139" s="22">
        <v>0</v>
      </c>
      <c r="Q139" s="26">
        <v>73715</v>
      </c>
      <c r="R139" s="26">
        <v>5300</v>
      </c>
      <c r="T139" s="22" t="s">
        <v>207</v>
      </c>
      <c r="U139" s="26">
        <v>48.29</v>
      </c>
      <c r="V139" s="26">
        <v>1</v>
      </c>
      <c r="W139" s="26">
        <v>0.6</v>
      </c>
      <c r="X139" s="26">
        <v>0.13500000000000001</v>
      </c>
      <c r="Y139" s="26">
        <f t="shared" si="12"/>
        <v>0.6</v>
      </c>
      <c r="Z139" s="26">
        <f t="shared" si="13"/>
        <v>0.13500000000000001</v>
      </c>
      <c r="AA139" s="26">
        <v>0.5</v>
      </c>
      <c r="AB139" s="27">
        <v>1.4466389253777601</v>
      </c>
      <c r="AC139">
        <f t="shared" si="14"/>
        <v>3590</v>
      </c>
      <c r="AD139">
        <f t="shared" si="15"/>
        <v>5</v>
      </c>
      <c r="AE139">
        <f t="shared" si="16"/>
        <v>1.1000000000000001</v>
      </c>
      <c r="AF139">
        <f>'TP Factors'!$D$6</f>
        <v>1.0585839223673177</v>
      </c>
      <c r="AG139">
        <f t="shared" si="17"/>
        <v>1.2</v>
      </c>
    </row>
    <row r="140" spans="1:33">
      <c r="A140" s="22" t="s">
        <v>107</v>
      </c>
      <c r="B140" s="22">
        <v>0</v>
      </c>
      <c r="D140" s="23">
        <v>0</v>
      </c>
      <c r="E140" s="22" t="s">
        <v>109</v>
      </c>
      <c r="F140" s="22">
        <v>0</v>
      </c>
      <c r="G140" s="24">
        <v>105</v>
      </c>
      <c r="H140" s="22" t="s">
        <v>110</v>
      </c>
      <c r="I140" s="22" t="s">
        <v>111</v>
      </c>
      <c r="J140" s="22">
        <v>0</v>
      </c>
      <c r="K140" s="25">
        <v>262.80635551400002</v>
      </c>
      <c r="L140" s="25">
        <v>1791.4217052199999</v>
      </c>
      <c r="M140" s="23">
        <v>0</v>
      </c>
      <c r="N140" s="23">
        <v>0</v>
      </c>
      <c r="O140" s="22">
        <v>0</v>
      </c>
      <c r="P140" s="22">
        <v>0</v>
      </c>
      <c r="Q140" s="26">
        <v>73716</v>
      </c>
      <c r="R140" s="26">
        <v>1400</v>
      </c>
      <c r="T140" s="22" t="s">
        <v>159</v>
      </c>
      <c r="U140" s="26">
        <v>48.29</v>
      </c>
      <c r="V140" s="26">
        <v>1</v>
      </c>
      <c r="W140" s="26">
        <v>1.93</v>
      </c>
      <c r="X140" s="26">
        <v>0.497</v>
      </c>
      <c r="Y140" s="26">
        <f t="shared" si="12"/>
        <v>1.93</v>
      </c>
      <c r="Z140" s="26">
        <f t="shared" si="13"/>
        <v>0.497</v>
      </c>
      <c r="AA140" s="26">
        <v>0.88700000000000001</v>
      </c>
      <c r="AB140" s="27">
        <v>0.442321446750158</v>
      </c>
      <c r="AC140">
        <f t="shared" si="14"/>
        <v>1947</v>
      </c>
      <c r="AD140">
        <f t="shared" si="15"/>
        <v>8</v>
      </c>
      <c r="AE140">
        <f t="shared" si="16"/>
        <v>2.1</v>
      </c>
      <c r="AF140">
        <f>'TP Factors'!$D$6</f>
        <v>1.0585839223673177</v>
      </c>
      <c r="AG140">
        <f t="shared" si="17"/>
        <v>2.2000000000000002</v>
      </c>
    </row>
    <row r="141" spans="1:33">
      <c r="A141" s="22" t="s">
        <v>107</v>
      </c>
      <c r="B141" s="22">
        <v>0</v>
      </c>
      <c r="D141" s="23">
        <v>0</v>
      </c>
      <c r="E141" s="22" t="s">
        <v>109</v>
      </c>
      <c r="F141" s="22">
        <v>0</v>
      </c>
      <c r="G141" s="24">
        <v>105</v>
      </c>
      <c r="H141" s="22" t="s">
        <v>110</v>
      </c>
      <c r="I141" s="22" t="s">
        <v>111</v>
      </c>
      <c r="J141" s="22">
        <v>0</v>
      </c>
      <c r="K141" s="25">
        <v>180.94422092600001</v>
      </c>
      <c r="L141" s="25">
        <v>668.19375229399998</v>
      </c>
      <c r="M141" s="23">
        <v>0</v>
      </c>
      <c r="N141" s="23">
        <v>0</v>
      </c>
      <c r="O141" s="22">
        <v>0</v>
      </c>
      <c r="P141" s="22">
        <v>0</v>
      </c>
      <c r="Q141" s="26">
        <v>73717</v>
      </c>
      <c r="R141" s="26">
        <v>1400</v>
      </c>
      <c r="T141" s="22" t="s">
        <v>116</v>
      </c>
      <c r="U141" s="26">
        <v>48.29</v>
      </c>
      <c r="V141" s="26">
        <v>1</v>
      </c>
      <c r="W141" s="26">
        <v>1.93</v>
      </c>
      <c r="X141" s="26">
        <v>0.497</v>
      </c>
      <c r="Y141" s="26">
        <f t="shared" si="12"/>
        <v>1.93</v>
      </c>
      <c r="Z141" s="26">
        <f t="shared" si="13"/>
        <v>0.497</v>
      </c>
      <c r="AA141" s="26">
        <v>0.89</v>
      </c>
      <c r="AB141" s="27">
        <v>0.16498429133289499</v>
      </c>
      <c r="AC141">
        <f t="shared" si="14"/>
        <v>729</v>
      </c>
      <c r="AD141">
        <f t="shared" si="15"/>
        <v>3</v>
      </c>
      <c r="AE141">
        <f t="shared" si="16"/>
        <v>0.8</v>
      </c>
      <c r="AF141">
        <f>'TP Factors'!$D$6</f>
        <v>1.0585839223673177</v>
      </c>
      <c r="AG141">
        <f t="shared" si="17"/>
        <v>0.8</v>
      </c>
    </row>
    <row r="142" spans="1:33">
      <c r="A142" s="22" t="s">
        <v>107</v>
      </c>
      <c r="B142" s="22">
        <v>0</v>
      </c>
      <c r="D142" s="23">
        <v>0</v>
      </c>
      <c r="E142" s="22" t="s">
        <v>109</v>
      </c>
      <c r="F142" s="22">
        <v>0</v>
      </c>
      <c r="G142" s="24">
        <v>0</v>
      </c>
      <c r="H142" s="22" t="s">
        <v>110</v>
      </c>
      <c r="I142" s="22" t="s">
        <v>111</v>
      </c>
      <c r="J142" s="22">
        <v>0</v>
      </c>
      <c r="K142" s="25">
        <v>107.592080021</v>
      </c>
      <c r="L142" s="25">
        <v>201.89835427899999</v>
      </c>
      <c r="M142" s="23">
        <v>0</v>
      </c>
      <c r="N142" s="23">
        <v>0</v>
      </c>
      <c r="O142" s="22">
        <v>0</v>
      </c>
      <c r="P142" s="22">
        <v>0</v>
      </c>
      <c r="Q142" s="26">
        <v>73765</v>
      </c>
      <c r="R142" s="26">
        <v>6300</v>
      </c>
      <c r="T142" s="22" t="s">
        <v>145</v>
      </c>
      <c r="U142" s="26">
        <v>48.29</v>
      </c>
      <c r="V142" s="26">
        <v>1</v>
      </c>
      <c r="W142" s="26">
        <v>0</v>
      </c>
      <c r="X142" s="26">
        <v>0</v>
      </c>
      <c r="Y142" s="26">
        <f t="shared" si="12"/>
        <v>0</v>
      </c>
      <c r="Z142" s="26">
        <f t="shared" si="13"/>
        <v>0</v>
      </c>
      <c r="AA142" s="26">
        <v>0.30299999999999999</v>
      </c>
      <c r="AB142" s="27">
        <v>4.9850884849724303E-2</v>
      </c>
      <c r="AC142">
        <f t="shared" si="14"/>
        <v>75</v>
      </c>
      <c r="AD142">
        <f t="shared" si="15"/>
        <v>0</v>
      </c>
      <c r="AE142">
        <f t="shared" si="16"/>
        <v>0</v>
      </c>
      <c r="AF142">
        <f>'TP Factors'!$D$6</f>
        <v>1.0585839223673177</v>
      </c>
      <c r="AG142">
        <f t="shared" si="17"/>
        <v>0</v>
      </c>
    </row>
    <row r="143" spans="1:33">
      <c r="A143" s="22" t="s">
        <v>107</v>
      </c>
      <c r="B143" s="22">
        <v>0</v>
      </c>
      <c r="D143" s="23">
        <v>0</v>
      </c>
      <c r="E143" s="22" t="s">
        <v>109</v>
      </c>
      <c r="F143" s="22">
        <v>0</v>
      </c>
      <c r="G143" s="24">
        <v>0</v>
      </c>
      <c r="H143" s="22" t="s">
        <v>110</v>
      </c>
      <c r="I143" s="22" t="s">
        <v>111</v>
      </c>
      <c r="J143" s="22">
        <v>0</v>
      </c>
      <c r="K143" s="25">
        <v>432.21732460599998</v>
      </c>
      <c r="L143" s="25">
        <v>1419.4279548500001</v>
      </c>
      <c r="M143" s="23">
        <v>0</v>
      </c>
      <c r="N143" s="23">
        <v>0</v>
      </c>
      <c r="O143" s="22">
        <v>0</v>
      </c>
      <c r="P143" s="22">
        <v>0</v>
      </c>
      <c r="Q143" s="26">
        <v>73766</v>
      </c>
      <c r="R143" s="26">
        <v>6300</v>
      </c>
      <c r="T143" s="22" t="s">
        <v>147</v>
      </c>
      <c r="U143" s="26">
        <v>48.29</v>
      </c>
      <c r="V143" s="26">
        <v>1</v>
      </c>
      <c r="W143" s="26">
        <v>0</v>
      </c>
      <c r="X143" s="26">
        <v>0</v>
      </c>
      <c r="Y143" s="26">
        <f t="shared" si="12"/>
        <v>0</v>
      </c>
      <c r="Z143" s="26">
        <f t="shared" si="13"/>
        <v>0</v>
      </c>
      <c r="AA143" s="26">
        <v>0.30299999999999999</v>
      </c>
      <c r="AB143" s="27">
        <v>0.350472055900996</v>
      </c>
      <c r="AC143">
        <f t="shared" si="14"/>
        <v>527</v>
      </c>
      <c r="AD143">
        <f t="shared" si="15"/>
        <v>0</v>
      </c>
      <c r="AE143">
        <f t="shared" si="16"/>
        <v>0</v>
      </c>
      <c r="AF143">
        <f>'TP Factors'!$D$6</f>
        <v>1.0585839223673177</v>
      </c>
      <c r="AG143">
        <f t="shared" si="17"/>
        <v>0</v>
      </c>
    </row>
    <row r="144" spans="1:33">
      <c r="A144" s="22" t="s">
        <v>107</v>
      </c>
      <c r="B144" s="22">
        <v>0</v>
      </c>
      <c r="D144" s="23">
        <v>0</v>
      </c>
      <c r="E144" s="22" t="s">
        <v>109</v>
      </c>
      <c r="F144" s="22">
        <v>0</v>
      </c>
      <c r="G144" s="24">
        <v>0</v>
      </c>
      <c r="H144" s="22" t="s">
        <v>110</v>
      </c>
      <c r="I144" s="22" t="s">
        <v>111</v>
      </c>
      <c r="J144" s="22">
        <v>0</v>
      </c>
      <c r="K144" s="25">
        <v>20.139344773099999</v>
      </c>
      <c r="L144" s="25">
        <v>9.5931283838300008</v>
      </c>
      <c r="M144" s="23">
        <v>0</v>
      </c>
      <c r="N144" s="23">
        <v>0</v>
      </c>
      <c r="O144" s="22">
        <v>0</v>
      </c>
      <c r="P144" s="22">
        <v>0</v>
      </c>
      <c r="Q144" s="26">
        <v>73767</v>
      </c>
      <c r="R144" s="26">
        <v>6300</v>
      </c>
      <c r="T144" s="22" t="s">
        <v>146</v>
      </c>
      <c r="U144" s="26">
        <v>48.29</v>
      </c>
      <c r="V144" s="26">
        <v>1</v>
      </c>
      <c r="W144" s="26">
        <v>0</v>
      </c>
      <c r="X144" s="26">
        <v>0</v>
      </c>
      <c r="Y144" s="26">
        <f t="shared" si="12"/>
        <v>0</v>
      </c>
      <c r="Z144" s="26">
        <f t="shared" si="13"/>
        <v>0</v>
      </c>
      <c r="AA144" s="26">
        <v>0.191</v>
      </c>
      <c r="AB144" s="27">
        <v>2.36864860247726E-3</v>
      </c>
      <c r="AC144">
        <f t="shared" si="14"/>
        <v>2</v>
      </c>
      <c r="AD144">
        <f t="shared" si="15"/>
        <v>0</v>
      </c>
      <c r="AE144">
        <f t="shared" si="16"/>
        <v>0</v>
      </c>
      <c r="AF144">
        <f>'TP Factors'!$D$6</f>
        <v>1.0585839223673177</v>
      </c>
      <c r="AG144">
        <f t="shared" si="17"/>
        <v>0</v>
      </c>
    </row>
    <row r="145" spans="1:33">
      <c r="A145" s="22" t="s">
        <v>107</v>
      </c>
      <c r="B145" s="22">
        <v>0</v>
      </c>
      <c r="D145" s="23">
        <v>0</v>
      </c>
      <c r="E145" s="22" t="s">
        <v>109</v>
      </c>
      <c r="F145" s="22">
        <v>0</v>
      </c>
      <c r="G145" s="24">
        <v>0</v>
      </c>
      <c r="H145" s="22" t="s">
        <v>110</v>
      </c>
      <c r="I145" s="22" t="s">
        <v>111</v>
      </c>
      <c r="J145" s="22">
        <v>0</v>
      </c>
      <c r="K145" s="25">
        <v>164.81831843399999</v>
      </c>
      <c r="L145" s="25">
        <v>521.29666677600005</v>
      </c>
      <c r="M145" s="23">
        <v>0</v>
      </c>
      <c r="N145" s="23">
        <v>0</v>
      </c>
      <c r="O145" s="22">
        <v>0</v>
      </c>
      <c r="P145" s="22">
        <v>0</v>
      </c>
      <c r="Q145" s="26">
        <v>73768</v>
      </c>
      <c r="R145" s="26">
        <v>6300</v>
      </c>
      <c r="T145" s="22" t="s">
        <v>145</v>
      </c>
      <c r="U145" s="26">
        <v>48.29</v>
      </c>
      <c r="V145" s="26">
        <v>1</v>
      </c>
      <c r="W145" s="26">
        <v>0</v>
      </c>
      <c r="X145" s="26">
        <v>0</v>
      </c>
      <c r="Y145" s="26">
        <f t="shared" si="12"/>
        <v>0</v>
      </c>
      <c r="Z145" s="26">
        <f t="shared" si="13"/>
        <v>0</v>
      </c>
      <c r="AA145" s="26">
        <v>0.30299999999999999</v>
      </c>
      <c r="AB145" s="27">
        <v>0.12871382559060199</v>
      </c>
      <c r="AC145">
        <f t="shared" si="14"/>
        <v>194</v>
      </c>
      <c r="AD145">
        <f t="shared" si="15"/>
        <v>0</v>
      </c>
      <c r="AE145">
        <f t="shared" si="16"/>
        <v>0</v>
      </c>
      <c r="AF145">
        <f>'TP Factors'!$D$6</f>
        <v>1.0585839223673177</v>
      </c>
      <c r="AG145">
        <f t="shared" si="17"/>
        <v>0</v>
      </c>
    </row>
    <row r="146" spans="1:33">
      <c r="A146" s="22" t="s">
        <v>107</v>
      </c>
      <c r="B146" s="22">
        <v>0</v>
      </c>
      <c r="D146" s="23">
        <v>0</v>
      </c>
      <c r="E146" s="22" t="s">
        <v>109</v>
      </c>
      <c r="F146" s="22">
        <v>0</v>
      </c>
      <c r="G146" s="24">
        <v>4</v>
      </c>
      <c r="H146" s="22" t="s">
        <v>110</v>
      </c>
      <c r="I146" s="22" t="s">
        <v>111</v>
      </c>
      <c r="J146" s="22">
        <v>0</v>
      </c>
      <c r="K146" s="25">
        <v>89.1762560425</v>
      </c>
      <c r="L146" s="25">
        <v>430.46213929200002</v>
      </c>
      <c r="M146" s="23">
        <v>0</v>
      </c>
      <c r="N146" s="23">
        <v>0</v>
      </c>
      <c r="O146" s="22">
        <v>0</v>
      </c>
      <c r="P146" s="22">
        <v>0</v>
      </c>
      <c r="Q146" s="26">
        <v>73852</v>
      </c>
      <c r="R146" s="26">
        <v>3100</v>
      </c>
      <c r="T146" s="22" t="s">
        <v>153</v>
      </c>
      <c r="U146" s="26">
        <v>48.29</v>
      </c>
      <c r="V146" s="26">
        <v>1</v>
      </c>
      <c r="W146" s="26">
        <v>1.2</v>
      </c>
      <c r="X146" s="26">
        <v>6.4000000000000001E-2</v>
      </c>
      <c r="Y146" s="26">
        <f t="shared" si="12"/>
        <v>1.2</v>
      </c>
      <c r="Z146" s="26">
        <f t="shared" si="13"/>
        <v>6.4000000000000001E-2</v>
      </c>
      <c r="AA146" s="26">
        <v>0.41099999999999998</v>
      </c>
      <c r="AB146" s="27">
        <v>0.106285889889794</v>
      </c>
      <c r="AC146">
        <f t="shared" si="14"/>
        <v>217</v>
      </c>
      <c r="AD146">
        <f t="shared" si="15"/>
        <v>1</v>
      </c>
      <c r="AE146">
        <f t="shared" si="16"/>
        <v>0</v>
      </c>
      <c r="AF146">
        <f>'TP Factors'!$D$6</f>
        <v>1.0585839223673177</v>
      </c>
      <c r="AG146">
        <f t="shared" si="17"/>
        <v>0</v>
      </c>
    </row>
    <row r="147" spans="1:33">
      <c r="A147" s="22" t="s">
        <v>107</v>
      </c>
      <c r="B147" s="22">
        <v>0</v>
      </c>
      <c r="D147" s="23">
        <v>0</v>
      </c>
      <c r="E147" s="22" t="s">
        <v>109</v>
      </c>
      <c r="F147" s="22">
        <v>0</v>
      </c>
      <c r="G147" s="24">
        <v>4</v>
      </c>
      <c r="H147" s="22" t="s">
        <v>110</v>
      </c>
      <c r="I147" s="22" t="s">
        <v>111</v>
      </c>
      <c r="J147" s="22">
        <v>0</v>
      </c>
      <c r="K147" s="25">
        <v>86.233298774299996</v>
      </c>
      <c r="L147" s="25">
        <v>157.59927460899999</v>
      </c>
      <c r="M147" s="23">
        <v>0</v>
      </c>
      <c r="N147" s="23">
        <v>0</v>
      </c>
      <c r="O147" s="22">
        <v>0</v>
      </c>
      <c r="P147" s="22">
        <v>0</v>
      </c>
      <c r="Q147" s="26">
        <v>73853</v>
      </c>
      <c r="R147" s="26">
        <v>3100</v>
      </c>
      <c r="T147" s="22" t="s">
        <v>153</v>
      </c>
      <c r="U147" s="26">
        <v>48.29</v>
      </c>
      <c r="V147" s="26">
        <v>1</v>
      </c>
      <c r="W147" s="26">
        <v>1.2</v>
      </c>
      <c r="X147" s="26">
        <v>6.4000000000000001E-2</v>
      </c>
      <c r="Y147" s="26">
        <f t="shared" si="12"/>
        <v>1.2</v>
      </c>
      <c r="Z147" s="26">
        <f t="shared" si="13"/>
        <v>6.4000000000000001E-2</v>
      </c>
      <c r="AA147" s="26">
        <v>0.41099999999999998</v>
      </c>
      <c r="AB147" s="27">
        <v>3.8912998083608603E-2</v>
      </c>
      <c r="AC147">
        <f t="shared" si="14"/>
        <v>79</v>
      </c>
      <c r="AD147">
        <f t="shared" si="15"/>
        <v>0</v>
      </c>
      <c r="AE147">
        <f t="shared" si="16"/>
        <v>0</v>
      </c>
      <c r="AF147">
        <f>'TP Factors'!$D$6</f>
        <v>1.0585839223673177</v>
      </c>
      <c r="AG147">
        <f t="shared" si="17"/>
        <v>0</v>
      </c>
    </row>
    <row r="148" spans="1:33">
      <c r="A148" s="22" t="s">
        <v>107</v>
      </c>
      <c r="B148" s="22">
        <v>0</v>
      </c>
      <c r="D148" s="23">
        <v>0</v>
      </c>
      <c r="E148" s="22" t="s">
        <v>109</v>
      </c>
      <c r="F148" s="22">
        <v>0</v>
      </c>
      <c r="G148" s="24">
        <v>3</v>
      </c>
      <c r="H148" s="22" t="s">
        <v>110</v>
      </c>
      <c r="I148" s="22" t="s">
        <v>111</v>
      </c>
      <c r="J148" s="22">
        <v>0</v>
      </c>
      <c r="K148" s="25">
        <v>11.3056040595</v>
      </c>
      <c r="L148" s="25">
        <v>5.4627611220399999</v>
      </c>
      <c r="M148" s="23">
        <v>0</v>
      </c>
      <c r="N148" s="23">
        <v>0</v>
      </c>
      <c r="O148" s="22">
        <v>0</v>
      </c>
      <c r="P148" s="22">
        <v>0</v>
      </c>
      <c r="Q148" s="26">
        <v>73883</v>
      </c>
      <c r="R148" s="26">
        <v>3200</v>
      </c>
      <c r="T148" s="22" t="s">
        <v>154</v>
      </c>
      <c r="U148" s="26">
        <v>48.29</v>
      </c>
      <c r="V148" s="26">
        <v>1</v>
      </c>
      <c r="W148" s="26">
        <v>1.2</v>
      </c>
      <c r="X148" s="26">
        <v>6.4000000000000001E-2</v>
      </c>
      <c r="Y148" s="26">
        <f t="shared" si="12"/>
        <v>1.2</v>
      </c>
      <c r="Z148" s="26">
        <f t="shared" si="13"/>
        <v>6.4000000000000001E-2</v>
      </c>
      <c r="AA148" s="26">
        <v>0.4</v>
      </c>
      <c r="AB148" s="27">
        <v>1.34881494459762E-3</v>
      </c>
      <c r="AC148">
        <f t="shared" si="14"/>
        <v>3</v>
      </c>
      <c r="AD148">
        <f t="shared" si="15"/>
        <v>0</v>
      </c>
      <c r="AE148">
        <f t="shared" si="16"/>
        <v>0</v>
      </c>
      <c r="AF148">
        <f>'TP Factors'!$D$6</f>
        <v>1.0585839223673177</v>
      </c>
      <c r="AG148">
        <f t="shared" si="17"/>
        <v>0</v>
      </c>
    </row>
    <row r="149" spans="1:33">
      <c r="A149" s="22" t="s">
        <v>107</v>
      </c>
      <c r="B149" s="22">
        <v>0</v>
      </c>
      <c r="D149" s="23">
        <v>0</v>
      </c>
      <c r="E149" s="22" t="s">
        <v>109</v>
      </c>
      <c r="F149" s="22">
        <v>0</v>
      </c>
      <c r="G149" s="24">
        <v>3</v>
      </c>
      <c r="H149" s="22" t="s">
        <v>110</v>
      </c>
      <c r="I149" s="22" t="s">
        <v>111</v>
      </c>
      <c r="J149" s="22">
        <v>0</v>
      </c>
      <c r="K149" s="25">
        <v>15.583052158699999</v>
      </c>
      <c r="L149" s="25">
        <v>11.1901345072</v>
      </c>
      <c r="M149" s="23">
        <v>0</v>
      </c>
      <c r="N149" s="23">
        <v>0</v>
      </c>
      <c r="O149" s="22">
        <v>0</v>
      </c>
      <c r="P149" s="22">
        <v>0</v>
      </c>
      <c r="Q149" s="26">
        <v>73884</v>
      </c>
      <c r="R149" s="26">
        <v>3200</v>
      </c>
      <c r="T149" s="22" t="s">
        <v>154</v>
      </c>
      <c r="U149" s="26">
        <v>48.29</v>
      </c>
      <c r="V149" s="26">
        <v>1</v>
      </c>
      <c r="W149" s="26">
        <v>1.2</v>
      </c>
      <c r="X149" s="26">
        <v>6.4000000000000001E-2</v>
      </c>
      <c r="Y149" s="26">
        <f t="shared" si="12"/>
        <v>1.2</v>
      </c>
      <c r="Z149" s="26">
        <f t="shared" si="13"/>
        <v>6.4000000000000001E-2</v>
      </c>
      <c r="AA149" s="26">
        <v>0.4</v>
      </c>
      <c r="AB149" s="27">
        <v>2.7629651644574199E-3</v>
      </c>
      <c r="AC149">
        <f t="shared" si="14"/>
        <v>5</v>
      </c>
      <c r="AD149">
        <f t="shared" si="15"/>
        <v>0</v>
      </c>
      <c r="AE149">
        <f t="shared" si="16"/>
        <v>0</v>
      </c>
      <c r="AF149">
        <f>'TP Factors'!$D$6</f>
        <v>1.0585839223673177</v>
      </c>
      <c r="AG149">
        <f t="shared" si="17"/>
        <v>0</v>
      </c>
    </row>
    <row r="150" spans="1:33">
      <c r="A150" s="22" t="s">
        <v>107</v>
      </c>
      <c r="B150" s="22">
        <v>0</v>
      </c>
      <c r="D150" s="23">
        <v>0</v>
      </c>
      <c r="E150" s="22" t="s">
        <v>109</v>
      </c>
      <c r="F150" s="22">
        <v>0</v>
      </c>
      <c r="G150" s="24">
        <v>3</v>
      </c>
      <c r="H150" s="22" t="s">
        <v>110</v>
      </c>
      <c r="I150" s="22" t="s">
        <v>111</v>
      </c>
      <c r="J150" s="22">
        <v>0</v>
      </c>
      <c r="K150" s="25">
        <v>227.05528208000001</v>
      </c>
      <c r="L150" s="25">
        <v>1518.8478926</v>
      </c>
      <c r="M150" s="23">
        <v>0</v>
      </c>
      <c r="N150" s="23">
        <v>0</v>
      </c>
      <c r="O150" s="22">
        <v>0</v>
      </c>
      <c r="P150" s="22">
        <v>0</v>
      </c>
      <c r="Q150" s="26">
        <v>73885</v>
      </c>
      <c r="R150" s="26">
        <v>3200</v>
      </c>
      <c r="T150" s="22" t="s">
        <v>155</v>
      </c>
      <c r="U150" s="26">
        <v>48.29</v>
      </c>
      <c r="V150" s="26">
        <v>1</v>
      </c>
      <c r="W150" s="26">
        <v>1.2</v>
      </c>
      <c r="X150" s="26">
        <v>6.4000000000000001E-2</v>
      </c>
      <c r="Y150" s="26">
        <f t="shared" si="12"/>
        <v>1.2</v>
      </c>
      <c r="Z150" s="26">
        <f t="shared" si="13"/>
        <v>6.4000000000000001E-2</v>
      </c>
      <c r="AA150" s="26">
        <v>0.4</v>
      </c>
      <c r="AB150" s="27">
        <v>0.375020031777971</v>
      </c>
      <c r="AC150">
        <f t="shared" si="14"/>
        <v>745</v>
      </c>
      <c r="AD150">
        <f t="shared" si="15"/>
        <v>2</v>
      </c>
      <c r="AE150">
        <f t="shared" si="16"/>
        <v>0.1</v>
      </c>
      <c r="AF150">
        <f>'TP Factors'!$D$6</f>
        <v>1.0585839223673177</v>
      </c>
      <c r="AG150">
        <f t="shared" si="17"/>
        <v>0.1</v>
      </c>
    </row>
    <row r="151" spans="1:33">
      <c r="A151" s="22" t="s">
        <v>107</v>
      </c>
      <c r="B151" s="22">
        <v>0</v>
      </c>
      <c r="D151" s="23">
        <v>0</v>
      </c>
      <c r="E151" s="22" t="s">
        <v>109</v>
      </c>
      <c r="F151" s="22">
        <v>0</v>
      </c>
      <c r="G151" s="24">
        <v>0</v>
      </c>
      <c r="H151" s="22" t="s">
        <v>110</v>
      </c>
      <c r="I151" s="22" t="s">
        <v>111</v>
      </c>
      <c r="J151" s="22">
        <v>0</v>
      </c>
      <c r="K151" s="25">
        <v>49.593049106499997</v>
      </c>
      <c r="L151" s="25">
        <v>62.079317522899998</v>
      </c>
      <c r="M151" s="23">
        <v>0</v>
      </c>
      <c r="N151" s="23">
        <v>0</v>
      </c>
      <c r="O151" s="22">
        <v>0</v>
      </c>
      <c r="P151" s="22">
        <v>0</v>
      </c>
      <c r="Q151" s="26">
        <v>73902</v>
      </c>
      <c r="R151" s="26">
        <v>6460</v>
      </c>
      <c r="T151" s="22" t="s">
        <v>158</v>
      </c>
      <c r="U151" s="26">
        <v>48.29</v>
      </c>
      <c r="V151" s="26">
        <v>1</v>
      </c>
      <c r="W151" s="26">
        <v>0</v>
      </c>
      <c r="X151" s="26">
        <v>0</v>
      </c>
      <c r="Y151" s="26">
        <f t="shared" si="12"/>
        <v>0</v>
      </c>
      <c r="Z151" s="26">
        <f t="shared" si="13"/>
        <v>0</v>
      </c>
      <c r="AA151" s="26">
        <v>0.191</v>
      </c>
      <c r="AB151" s="27">
        <v>1.5328068887346301E-2</v>
      </c>
      <c r="AC151">
        <f t="shared" si="14"/>
        <v>15</v>
      </c>
      <c r="AD151">
        <f t="shared" si="15"/>
        <v>0</v>
      </c>
      <c r="AE151">
        <f t="shared" si="16"/>
        <v>0</v>
      </c>
      <c r="AF151">
        <f>'TP Factors'!$D$6</f>
        <v>1.0585839223673177</v>
      </c>
      <c r="AG151">
        <f t="shared" si="17"/>
        <v>0</v>
      </c>
    </row>
    <row r="152" spans="1:33">
      <c r="A152" s="22" t="s">
        <v>107</v>
      </c>
      <c r="B152" s="22">
        <v>0</v>
      </c>
      <c r="D152" s="23">
        <v>0</v>
      </c>
      <c r="E152" s="22" t="s">
        <v>109</v>
      </c>
      <c r="F152" s="22">
        <v>0</v>
      </c>
      <c r="G152" s="24">
        <v>0</v>
      </c>
      <c r="H152" s="22" t="s">
        <v>110</v>
      </c>
      <c r="I152" s="22" t="s">
        <v>111</v>
      </c>
      <c r="J152" s="22">
        <v>0</v>
      </c>
      <c r="K152" s="25">
        <v>26.066666550800001</v>
      </c>
      <c r="L152" s="25">
        <v>15.552421406100001</v>
      </c>
      <c r="M152" s="23">
        <v>0</v>
      </c>
      <c r="N152" s="23">
        <v>0</v>
      </c>
      <c r="O152" s="22">
        <v>0</v>
      </c>
      <c r="P152" s="22">
        <v>0</v>
      </c>
      <c r="Q152" s="26">
        <v>73903</v>
      </c>
      <c r="R152" s="26">
        <v>6460</v>
      </c>
      <c r="T152" s="22" t="s">
        <v>157</v>
      </c>
      <c r="U152" s="26">
        <v>48.29</v>
      </c>
      <c r="V152" s="26">
        <v>1</v>
      </c>
      <c r="W152" s="26">
        <v>0</v>
      </c>
      <c r="X152" s="26">
        <v>0</v>
      </c>
      <c r="Y152" s="26">
        <f t="shared" si="12"/>
        <v>0</v>
      </c>
      <c r="Z152" s="26">
        <f t="shared" si="13"/>
        <v>0</v>
      </c>
      <c r="AA152" s="26">
        <v>0.30299999999999999</v>
      </c>
      <c r="AB152" s="27">
        <v>3.8400645254796101E-3</v>
      </c>
      <c r="AC152">
        <f t="shared" si="14"/>
        <v>6</v>
      </c>
      <c r="AD152">
        <f t="shared" si="15"/>
        <v>0</v>
      </c>
      <c r="AE152">
        <f t="shared" si="16"/>
        <v>0</v>
      </c>
      <c r="AF152">
        <f>'TP Factors'!$D$6</f>
        <v>1.0585839223673177</v>
      </c>
      <c r="AG152">
        <f t="shared" si="17"/>
        <v>0</v>
      </c>
    </row>
    <row r="153" spans="1:33">
      <c r="A153" s="22" t="s">
        <v>107</v>
      </c>
      <c r="B153" s="22">
        <v>0</v>
      </c>
      <c r="D153" s="23">
        <v>0</v>
      </c>
      <c r="E153" s="22" t="s">
        <v>109</v>
      </c>
      <c r="F153" s="22">
        <v>0</v>
      </c>
      <c r="G153" s="24">
        <v>0</v>
      </c>
      <c r="H153" s="22" t="s">
        <v>110</v>
      </c>
      <c r="I153" s="22" t="s">
        <v>111</v>
      </c>
      <c r="J153" s="22">
        <v>0</v>
      </c>
      <c r="K153" s="25">
        <v>320.98312857600001</v>
      </c>
      <c r="L153" s="25">
        <v>2433.2057938500002</v>
      </c>
      <c r="M153" s="23">
        <v>0</v>
      </c>
      <c r="N153" s="23">
        <v>0</v>
      </c>
      <c r="O153" s="22">
        <v>0</v>
      </c>
      <c r="P153" s="22">
        <v>0</v>
      </c>
      <c r="Q153" s="26">
        <v>74043</v>
      </c>
      <c r="R153" s="26">
        <v>6430</v>
      </c>
      <c r="T153" s="22" t="s">
        <v>150</v>
      </c>
      <c r="U153" s="26">
        <v>48.29</v>
      </c>
      <c r="V153" s="26">
        <v>1</v>
      </c>
      <c r="W153" s="26">
        <v>0</v>
      </c>
      <c r="X153" s="26">
        <v>0</v>
      </c>
      <c r="Y153" s="26">
        <f t="shared" si="12"/>
        <v>0</v>
      </c>
      <c r="Z153" s="26">
        <f t="shared" si="13"/>
        <v>0</v>
      </c>
      <c r="AA153" s="26">
        <v>0.191</v>
      </c>
      <c r="AB153" s="27">
        <v>0.60078534981546805</v>
      </c>
      <c r="AC153">
        <f t="shared" si="14"/>
        <v>570</v>
      </c>
      <c r="AD153">
        <f t="shared" si="15"/>
        <v>0</v>
      </c>
      <c r="AE153">
        <f t="shared" si="16"/>
        <v>0</v>
      </c>
      <c r="AF153">
        <f>'TP Factors'!$D$6</f>
        <v>1.0585839223673177</v>
      </c>
      <c r="AG153">
        <f t="shared" si="17"/>
        <v>0</v>
      </c>
    </row>
    <row r="154" spans="1:33">
      <c r="A154" s="22" t="s">
        <v>107</v>
      </c>
      <c r="B154" s="22">
        <v>0</v>
      </c>
      <c r="D154" s="23">
        <v>0</v>
      </c>
      <c r="E154" s="22" t="s">
        <v>109</v>
      </c>
      <c r="F154" s="22">
        <v>0</v>
      </c>
      <c r="G154" s="24">
        <v>3</v>
      </c>
      <c r="H154" s="22" t="s">
        <v>110</v>
      </c>
      <c r="I154" s="22" t="s">
        <v>111</v>
      </c>
      <c r="J154" s="22">
        <v>0</v>
      </c>
      <c r="K154" s="25">
        <v>245.86545735999999</v>
      </c>
      <c r="L154" s="25">
        <v>1346.5141973299999</v>
      </c>
      <c r="M154" s="23">
        <v>0</v>
      </c>
      <c r="N154" s="23">
        <v>0</v>
      </c>
      <c r="O154" s="22">
        <v>0</v>
      </c>
      <c r="P154" s="22">
        <v>0</v>
      </c>
      <c r="Q154" s="26">
        <v>74062</v>
      </c>
      <c r="R154" s="26">
        <v>3200</v>
      </c>
      <c r="T154" s="22" t="s">
        <v>154</v>
      </c>
      <c r="U154" s="26">
        <v>48.29</v>
      </c>
      <c r="V154" s="26">
        <v>1</v>
      </c>
      <c r="W154" s="26">
        <v>1.2</v>
      </c>
      <c r="X154" s="26">
        <v>6.4000000000000001E-2</v>
      </c>
      <c r="Y154" s="26">
        <f t="shared" si="12"/>
        <v>1.2</v>
      </c>
      <c r="Z154" s="26">
        <f t="shared" si="13"/>
        <v>6.4000000000000001E-2</v>
      </c>
      <c r="AA154" s="26">
        <v>0.4</v>
      </c>
      <c r="AB154" s="27">
        <v>0.33246906975774998</v>
      </c>
      <c r="AC154">
        <f t="shared" si="14"/>
        <v>660</v>
      </c>
      <c r="AD154">
        <f t="shared" si="15"/>
        <v>2</v>
      </c>
      <c r="AE154">
        <f t="shared" si="16"/>
        <v>0.1</v>
      </c>
      <c r="AF154">
        <f>'TP Factors'!$D$6</f>
        <v>1.0585839223673177</v>
      </c>
      <c r="AG154">
        <f t="shared" si="17"/>
        <v>0.1</v>
      </c>
    </row>
    <row r="155" spans="1:33">
      <c r="A155" s="22" t="s">
        <v>107</v>
      </c>
      <c r="B155" s="22">
        <v>0</v>
      </c>
      <c r="D155" s="23">
        <v>0</v>
      </c>
      <c r="E155" s="22" t="s">
        <v>109</v>
      </c>
      <c r="F155" s="22">
        <v>0</v>
      </c>
      <c r="G155" s="24">
        <v>3</v>
      </c>
      <c r="H155" s="22" t="s">
        <v>110</v>
      </c>
      <c r="I155" s="22" t="s">
        <v>111</v>
      </c>
      <c r="J155" s="22">
        <v>0</v>
      </c>
      <c r="K155" s="25">
        <v>183.93074755200001</v>
      </c>
      <c r="L155" s="25">
        <v>759.48921068699997</v>
      </c>
      <c r="M155" s="23">
        <v>0</v>
      </c>
      <c r="N155" s="23">
        <v>0</v>
      </c>
      <c r="O155" s="22">
        <v>0</v>
      </c>
      <c r="P155" s="22">
        <v>0</v>
      </c>
      <c r="Q155" s="26">
        <v>74064</v>
      </c>
      <c r="R155" s="26">
        <v>4340</v>
      </c>
      <c r="T155" s="22" t="s">
        <v>160</v>
      </c>
      <c r="U155" s="26">
        <v>48.29</v>
      </c>
      <c r="V155" s="26">
        <v>1</v>
      </c>
      <c r="W155" s="26">
        <v>0.7</v>
      </c>
      <c r="X155" s="26">
        <v>0.09</v>
      </c>
      <c r="Y155" s="26">
        <f t="shared" si="12"/>
        <v>0.7</v>
      </c>
      <c r="Z155" s="26">
        <f t="shared" si="13"/>
        <v>0.09</v>
      </c>
      <c r="AA155" s="26">
        <v>0.10199999999999999</v>
      </c>
      <c r="AB155" s="27">
        <v>0.18752622868778701</v>
      </c>
      <c r="AC155">
        <f t="shared" si="14"/>
        <v>95</v>
      </c>
      <c r="AD155">
        <f t="shared" si="15"/>
        <v>0</v>
      </c>
      <c r="AE155">
        <f t="shared" si="16"/>
        <v>0</v>
      </c>
      <c r="AF155">
        <f>'TP Factors'!$D$6</f>
        <v>1.0585839223673177</v>
      </c>
      <c r="AG155">
        <f t="shared" si="17"/>
        <v>0</v>
      </c>
    </row>
    <row r="156" spans="1:33">
      <c r="A156" s="22" t="s">
        <v>107</v>
      </c>
      <c r="B156" s="22">
        <v>0</v>
      </c>
      <c r="D156" s="23">
        <v>0</v>
      </c>
      <c r="E156" s="22" t="s">
        <v>109</v>
      </c>
      <c r="F156" s="22">
        <v>0</v>
      </c>
      <c r="G156" s="24">
        <v>3</v>
      </c>
      <c r="H156" s="22" t="s">
        <v>110</v>
      </c>
      <c r="I156" s="22" t="s">
        <v>111</v>
      </c>
      <c r="J156" s="22">
        <v>0</v>
      </c>
      <c r="K156" s="25">
        <v>138.217552735</v>
      </c>
      <c r="L156" s="25">
        <v>487.68291993899999</v>
      </c>
      <c r="M156" s="23">
        <v>0</v>
      </c>
      <c r="N156" s="23">
        <v>0</v>
      </c>
      <c r="O156" s="22">
        <v>0</v>
      </c>
      <c r="P156" s="22">
        <v>0</v>
      </c>
      <c r="Q156" s="26">
        <v>74065</v>
      </c>
      <c r="R156" s="26">
        <v>4340</v>
      </c>
      <c r="T156" s="22" t="s">
        <v>143</v>
      </c>
      <c r="U156" s="26">
        <v>48.29</v>
      </c>
      <c r="V156" s="26">
        <v>1</v>
      </c>
      <c r="W156" s="26">
        <v>0.7</v>
      </c>
      <c r="X156" s="26">
        <v>0.09</v>
      </c>
      <c r="Y156" s="26">
        <f t="shared" si="12"/>
        <v>0.7</v>
      </c>
      <c r="Z156" s="26">
        <f t="shared" si="13"/>
        <v>0.09</v>
      </c>
      <c r="AA156" s="26">
        <v>0.41299999999999998</v>
      </c>
      <c r="AB156" s="27">
        <v>0.120414338259218</v>
      </c>
      <c r="AC156">
        <f t="shared" si="14"/>
        <v>247</v>
      </c>
      <c r="AD156">
        <f t="shared" si="15"/>
        <v>0</v>
      </c>
      <c r="AE156">
        <f t="shared" si="16"/>
        <v>0</v>
      </c>
      <c r="AF156">
        <f>'TP Factors'!$D$6</f>
        <v>1.0585839223673177</v>
      </c>
      <c r="AG156">
        <f t="shared" si="17"/>
        <v>0</v>
      </c>
    </row>
    <row r="157" spans="1:33">
      <c r="A157" s="22" t="s">
        <v>107</v>
      </c>
      <c r="B157" s="22">
        <v>0</v>
      </c>
      <c r="D157" s="23">
        <v>0</v>
      </c>
      <c r="E157" s="22" t="s">
        <v>109</v>
      </c>
      <c r="F157" s="22">
        <v>0</v>
      </c>
      <c r="G157" s="24">
        <v>3</v>
      </c>
      <c r="H157" s="22" t="s">
        <v>110</v>
      </c>
      <c r="I157" s="22" t="s">
        <v>111</v>
      </c>
      <c r="J157" s="22">
        <v>0</v>
      </c>
      <c r="K157" s="25">
        <v>77.4317046293</v>
      </c>
      <c r="L157" s="25">
        <v>208.43967955100001</v>
      </c>
      <c r="M157" s="23">
        <v>0</v>
      </c>
      <c r="N157" s="23">
        <v>0</v>
      </c>
      <c r="O157" s="22">
        <v>0</v>
      </c>
      <c r="P157" s="22">
        <v>0</v>
      </c>
      <c r="Q157" s="26">
        <v>74066</v>
      </c>
      <c r="R157" s="26">
        <v>4340</v>
      </c>
      <c r="T157" s="22" t="s">
        <v>160</v>
      </c>
      <c r="U157" s="26">
        <v>48.29</v>
      </c>
      <c r="V157" s="26">
        <v>1</v>
      </c>
      <c r="W157" s="26">
        <v>0.7</v>
      </c>
      <c r="X157" s="26">
        <v>0.09</v>
      </c>
      <c r="Y157" s="26">
        <f t="shared" si="12"/>
        <v>0.7</v>
      </c>
      <c r="Z157" s="26">
        <f t="shared" si="13"/>
        <v>0.09</v>
      </c>
      <c r="AA157" s="26">
        <v>0.10199999999999999</v>
      </c>
      <c r="AB157" s="27">
        <v>5.1466055137146E-2</v>
      </c>
      <c r="AC157">
        <f t="shared" si="14"/>
        <v>26</v>
      </c>
      <c r="AD157">
        <f t="shared" si="15"/>
        <v>0</v>
      </c>
      <c r="AE157">
        <f t="shared" si="16"/>
        <v>0</v>
      </c>
      <c r="AF157">
        <f>'TP Factors'!$D$6</f>
        <v>1.0585839223673177</v>
      </c>
      <c r="AG157">
        <f t="shared" si="17"/>
        <v>0</v>
      </c>
    </row>
    <row r="158" spans="1:33">
      <c r="A158" s="22" t="s">
        <v>107</v>
      </c>
      <c r="B158" s="22">
        <v>0</v>
      </c>
      <c r="D158" s="23">
        <v>0</v>
      </c>
      <c r="E158" s="22" t="s">
        <v>109</v>
      </c>
      <c r="F158" s="22">
        <v>0</v>
      </c>
      <c r="G158" s="24">
        <v>3</v>
      </c>
      <c r="H158" s="22" t="s">
        <v>110</v>
      </c>
      <c r="I158" s="22" t="s">
        <v>111</v>
      </c>
      <c r="J158" s="22">
        <v>0</v>
      </c>
      <c r="K158" s="25">
        <v>103.73657823400001</v>
      </c>
      <c r="L158" s="25">
        <v>547.92461474200002</v>
      </c>
      <c r="M158" s="23">
        <v>0</v>
      </c>
      <c r="N158" s="23">
        <v>0</v>
      </c>
      <c r="O158" s="22">
        <v>0</v>
      </c>
      <c r="P158" s="22">
        <v>0</v>
      </c>
      <c r="Q158" s="26">
        <v>74067</v>
      </c>
      <c r="R158" s="26">
        <v>4340</v>
      </c>
      <c r="T158" s="22" t="s">
        <v>143</v>
      </c>
      <c r="U158" s="26">
        <v>48.29</v>
      </c>
      <c r="V158" s="26">
        <v>1</v>
      </c>
      <c r="W158" s="26">
        <v>0.7</v>
      </c>
      <c r="X158" s="26">
        <v>0.09</v>
      </c>
      <c r="Y158" s="26">
        <f t="shared" si="12"/>
        <v>0.7</v>
      </c>
      <c r="Z158" s="26">
        <f t="shared" si="13"/>
        <v>0.09</v>
      </c>
      <c r="AA158" s="26">
        <v>0.41299999999999998</v>
      </c>
      <c r="AB158" s="27">
        <v>0.13528863795777199</v>
      </c>
      <c r="AC158">
        <f t="shared" si="14"/>
        <v>277</v>
      </c>
      <c r="AD158">
        <f t="shared" si="15"/>
        <v>0</v>
      </c>
      <c r="AE158">
        <f t="shared" si="16"/>
        <v>0.1</v>
      </c>
      <c r="AF158">
        <f>'TP Factors'!$D$6</f>
        <v>1.0585839223673177</v>
      </c>
      <c r="AG158">
        <f t="shared" si="17"/>
        <v>0.1</v>
      </c>
    </row>
    <row r="159" spans="1:33">
      <c r="A159" s="22" t="s">
        <v>107</v>
      </c>
      <c r="B159" s="22">
        <v>0</v>
      </c>
      <c r="D159" s="23">
        <v>0</v>
      </c>
      <c r="E159" s="22" t="s">
        <v>109</v>
      </c>
      <c r="F159" s="22">
        <v>0</v>
      </c>
      <c r="G159" s="24">
        <v>98</v>
      </c>
      <c r="H159" s="22" t="s">
        <v>110</v>
      </c>
      <c r="I159" s="22" t="s">
        <v>111</v>
      </c>
      <c r="J159" s="22">
        <v>0</v>
      </c>
      <c r="K159" s="25">
        <v>45.676463588799997</v>
      </c>
      <c r="L159" s="25">
        <v>55.624008507500001</v>
      </c>
      <c r="M159" s="23">
        <v>0</v>
      </c>
      <c r="N159" s="23">
        <v>0</v>
      </c>
      <c r="O159" s="22">
        <v>0</v>
      </c>
      <c r="P159" s="22">
        <v>0</v>
      </c>
      <c r="Q159" s="26">
        <v>74134</v>
      </c>
      <c r="R159" s="26">
        <v>1750</v>
      </c>
      <c r="T159" s="22" t="s">
        <v>208</v>
      </c>
      <c r="U159" s="26">
        <v>48.29</v>
      </c>
      <c r="V159" s="26">
        <v>1</v>
      </c>
      <c r="W159" s="26">
        <v>1.8</v>
      </c>
      <c r="X159" s="26">
        <v>0.47799999999999998</v>
      </c>
      <c r="Y159" s="26">
        <f t="shared" si="12"/>
        <v>1.8</v>
      </c>
      <c r="Z159" s="26">
        <f t="shared" si="13"/>
        <v>0.47799999999999998</v>
      </c>
      <c r="AA159" s="26">
        <v>0.72399999999999998</v>
      </c>
      <c r="AB159" s="27">
        <v>1.37341755557216E-2</v>
      </c>
      <c r="AC159">
        <f t="shared" si="14"/>
        <v>49</v>
      </c>
      <c r="AD159">
        <f t="shared" si="15"/>
        <v>0</v>
      </c>
      <c r="AE159">
        <f t="shared" si="16"/>
        <v>0.1</v>
      </c>
      <c r="AF159">
        <f>'TP Factors'!$D$6</f>
        <v>1.0585839223673177</v>
      </c>
      <c r="AG159">
        <f t="shared" si="17"/>
        <v>0.1</v>
      </c>
    </row>
    <row r="160" spans="1:33">
      <c r="A160" s="22" t="s">
        <v>107</v>
      </c>
      <c r="B160" s="22">
        <v>0</v>
      </c>
      <c r="D160" s="23">
        <v>0</v>
      </c>
      <c r="E160" s="22" t="s">
        <v>109</v>
      </c>
      <c r="F160" s="22">
        <v>0</v>
      </c>
      <c r="G160" s="24">
        <v>73.5</v>
      </c>
      <c r="H160" s="22" t="s">
        <v>110</v>
      </c>
      <c r="I160" s="22" t="s">
        <v>111</v>
      </c>
      <c r="J160" s="22">
        <v>0</v>
      </c>
      <c r="K160" s="25">
        <v>234.519870419</v>
      </c>
      <c r="L160" s="25">
        <v>138.51235155500001</v>
      </c>
      <c r="M160" s="23">
        <v>0</v>
      </c>
      <c r="N160" s="23">
        <v>0</v>
      </c>
      <c r="O160" s="22">
        <v>0</v>
      </c>
      <c r="P160" s="22">
        <v>0</v>
      </c>
      <c r="Q160" s="26">
        <v>74149</v>
      </c>
      <c r="R160" s="26">
        <v>1550</v>
      </c>
      <c r="T160" s="22" t="s">
        <v>198</v>
      </c>
      <c r="U160" s="26">
        <v>48.29</v>
      </c>
      <c r="V160" s="26">
        <v>1</v>
      </c>
      <c r="W160" s="26">
        <v>1.55</v>
      </c>
      <c r="X160" s="26">
        <v>0.15</v>
      </c>
      <c r="Y160" s="26">
        <f t="shared" si="12"/>
        <v>1.55</v>
      </c>
      <c r="Z160" s="26">
        <f t="shared" si="13"/>
        <v>0.15</v>
      </c>
      <c r="AA160" s="26">
        <v>0.57699999999999996</v>
      </c>
      <c r="AB160" s="27">
        <v>3.4200176383859603E-2</v>
      </c>
      <c r="AC160">
        <f t="shared" si="14"/>
        <v>98</v>
      </c>
      <c r="AD160">
        <f t="shared" si="15"/>
        <v>0</v>
      </c>
      <c r="AE160">
        <f t="shared" si="16"/>
        <v>0</v>
      </c>
      <c r="AF160">
        <f>'TP Factors'!$D$6</f>
        <v>1.0585839223673177</v>
      </c>
      <c r="AG160">
        <f t="shared" si="17"/>
        <v>0</v>
      </c>
    </row>
    <row r="161" spans="1:33">
      <c r="A161" s="22" t="s">
        <v>107</v>
      </c>
      <c r="B161" s="22">
        <v>0</v>
      </c>
      <c r="D161" s="23">
        <v>0</v>
      </c>
      <c r="E161" s="22" t="s">
        <v>109</v>
      </c>
      <c r="F161" s="22">
        <v>0</v>
      </c>
      <c r="G161" s="24">
        <v>102.5</v>
      </c>
      <c r="H161" s="22" t="s">
        <v>110</v>
      </c>
      <c r="I161" s="22" t="s">
        <v>111</v>
      </c>
      <c r="J161" s="22">
        <v>0</v>
      </c>
      <c r="K161" s="25">
        <v>95.999099789799999</v>
      </c>
      <c r="L161" s="25">
        <v>60.150607339499999</v>
      </c>
      <c r="M161" s="23">
        <v>0</v>
      </c>
      <c r="N161" s="23">
        <v>0</v>
      </c>
      <c r="O161" s="22">
        <v>0</v>
      </c>
      <c r="P161" s="22">
        <v>0</v>
      </c>
      <c r="Q161" s="26">
        <v>74150</v>
      </c>
      <c r="R161" s="26">
        <v>1300</v>
      </c>
      <c r="T161" s="22" t="s">
        <v>161</v>
      </c>
      <c r="U161" s="26">
        <v>48.29</v>
      </c>
      <c r="V161" s="26">
        <v>1</v>
      </c>
      <c r="W161" s="26">
        <v>2.1</v>
      </c>
      <c r="X161" s="26">
        <v>0.51600000000000001</v>
      </c>
      <c r="Y161" s="26">
        <f t="shared" si="12"/>
        <v>2.1</v>
      </c>
      <c r="Z161" s="26">
        <f t="shared" si="13"/>
        <v>0.51600000000000001</v>
      </c>
      <c r="AA161" s="26">
        <v>0.66200000000000003</v>
      </c>
      <c r="AB161" s="27">
        <v>3.86755557501089E-3</v>
      </c>
      <c r="AC161">
        <f t="shared" si="14"/>
        <v>13</v>
      </c>
      <c r="AD161">
        <f t="shared" si="15"/>
        <v>0</v>
      </c>
      <c r="AE161">
        <f t="shared" si="16"/>
        <v>0</v>
      </c>
      <c r="AF161">
        <f>'TP Factors'!$D$6</f>
        <v>1.0585839223673177</v>
      </c>
      <c r="AG161">
        <f t="shared" si="17"/>
        <v>0</v>
      </c>
    </row>
    <row r="162" spans="1:33">
      <c r="A162" s="22" t="s">
        <v>107</v>
      </c>
      <c r="B162" s="22">
        <v>0</v>
      </c>
      <c r="D162" s="23">
        <v>0</v>
      </c>
      <c r="E162" s="22" t="s">
        <v>109</v>
      </c>
      <c r="F162" s="22">
        <v>0</v>
      </c>
      <c r="G162" s="24">
        <v>11.1</v>
      </c>
      <c r="H162" s="22" t="s">
        <v>110</v>
      </c>
      <c r="I162" s="22" t="s">
        <v>111</v>
      </c>
      <c r="J162" s="22">
        <v>0</v>
      </c>
      <c r="K162" s="25">
        <v>73.471888938800006</v>
      </c>
      <c r="L162" s="25">
        <v>131.33676694799999</v>
      </c>
      <c r="M162" s="23">
        <v>0</v>
      </c>
      <c r="N162" s="23">
        <v>0</v>
      </c>
      <c r="O162" s="22">
        <v>0</v>
      </c>
      <c r="P162" s="22">
        <v>0</v>
      </c>
      <c r="Q162" s="26">
        <v>74374</v>
      </c>
      <c r="R162" s="26">
        <v>8120</v>
      </c>
      <c r="T162" s="22" t="s">
        <v>224</v>
      </c>
      <c r="U162" s="26">
        <v>48.29</v>
      </c>
      <c r="V162" s="26">
        <v>1</v>
      </c>
      <c r="W162" s="26">
        <v>1.25</v>
      </c>
      <c r="X162" s="26">
        <v>5.2999999999999999E-2</v>
      </c>
      <c r="Y162" s="26">
        <f t="shared" si="12"/>
        <v>1.25</v>
      </c>
      <c r="Z162" s="26">
        <f t="shared" si="13"/>
        <v>5.2999999999999999E-2</v>
      </c>
      <c r="AA162" s="26">
        <v>0.25</v>
      </c>
      <c r="AB162" s="27">
        <v>3.2428487330599297E-2</v>
      </c>
      <c r="AC162">
        <f t="shared" si="14"/>
        <v>40</v>
      </c>
      <c r="AD162">
        <f t="shared" si="15"/>
        <v>0</v>
      </c>
      <c r="AE162">
        <f t="shared" si="16"/>
        <v>0</v>
      </c>
      <c r="AF162">
        <f>'TP Factors'!$D$6</f>
        <v>1.0585839223673177</v>
      </c>
      <c r="AG162">
        <f t="shared" si="17"/>
        <v>0</v>
      </c>
    </row>
    <row r="163" spans="1:33">
      <c r="A163" s="22" t="s">
        <v>107</v>
      </c>
      <c r="B163" s="22">
        <v>0</v>
      </c>
      <c r="D163" s="23">
        <v>0</v>
      </c>
      <c r="E163" s="22" t="s">
        <v>109</v>
      </c>
      <c r="F163" s="22">
        <v>0</v>
      </c>
      <c r="G163" s="24">
        <v>11.1</v>
      </c>
      <c r="H163" s="22" t="s">
        <v>110</v>
      </c>
      <c r="I163" s="22" t="s">
        <v>111</v>
      </c>
      <c r="J163" s="22">
        <v>0</v>
      </c>
      <c r="K163" s="25">
        <v>70.892031980599995</v>
      </c>
      <c r="L163" s="25">
        <v>184.238735451</v>
      </c>
      <c r="M163" s="23">
        <v>0</v>
      </c>
      <c r="N163" s="23">
        <v>0</v>
      </c>
      <c r="O163" s="22">
        <v>0</v>
      </c>
      <c r="P163" s="22">
        <v>0</v>
      </c>
      <c r="Q163" s="26">
        <v>74375</v>
      </c>
      <c r="R163" s="26">
        <v>8120</v>
      </c>
      <c r="T163" s="22" t="s">
        <v>204</v>
      </c>
      <c r="U163" s="26">
        <v>48.29</v>
      </c>
      <c r="V163" s="26">
        <v>1</v>
      </c>
      <c r="W163" s="26">
        <v>1.25</v>
      </c>
      <c r="X163" s="26">
        <v>5.2999999999999999E-2</v>
      </c>
      <c r="Y163" s="26">
        <f t="shared" si="12"/>
        <v>1.25</v>
      </c>
      <c r="Z163" s="26">
        <f t="shared" si="13"/>
        <v>5.2999999999999999E-2</v>
      </c>
      <c r="AA163" s="26">
        <v>0.2</v>
      </c>
      <c r="AB163" s="27">
        <v>4.5490564219488598E-2</v>
      </c>
      <c r="AC163">
        <f t="shared" si="14"/>
        <v>45</v>
      </c>
      <c r="AD163">
        <f t="shared" si="15"/>
        <v>0</v>
      </c>
      <c r="AE163">
        <f t="shared" si="16"/>
        <v>0</v>
      </c>
      <c r="AF163">
        <f>'TP Factors'!$D$6</f>
        <v>1.0585839223673177</v>
      </c>
      <c r="AG163">
        <f t="shared" si="17"/>
        <v>0</v>
      </c>
    </row>
    <row r="164" spans="1:33">
      <c r="A164" s="22" t="s">
        <v>107</v>
      </c>
      <c r="B164" s="22">
        <v>0</v>
      </c>
      <c r="D164" s="23">
        <v>0</v>
      </c>
      <c r="E164" s="22" t="s">
        <v>109</v>
      </c>
      <c r="F164" s="22">
        <v>0</v>
      </c>
      <c r="G164" s="24">
        <v>11.1</v>
      </c>
      <c r="H164" s="22" t="s">
        <v>110</v>
      </c>
      <c r="I164" s="22" t="s">
        <v>111</v>
      </c>
      <c r="J164" s="22">
        <v>0</v>
      </c>
      <c r="K164" s="25">
        <v>393.10852557099997</v>
      </c>
      <c r="L164" s="25">
        <v>9107.7828738600001</v>
      </c>
      <c r="M164" s="23">
        <v>0</v>
      </c>
      <c r="N164" s="23">
        <v>0</v>
      </c>
      <c r="O164" s="22">
        <v>0</v>
      </c>
      <c r="P164" s="22">
        <v>0</v>
      </c>
      <c r="Q164" s="26">
        <v>74376</v>
      </c>
      <c r="R164" s="26">
        <v>8120</v>
      </c>
      <c r="T164" s="22" t="s">
        <v>206</v>
      </c>
      <c r="U164" s="26">
        <v>48.29</v>
      </c>
      <c r="V164" s="26">
        <v>1</v>
      </c>
      <c r="W164" s="26">
        <v>1.25</v>
      </c>
      <c r="X164" s="26">
        <v>5.2999999999999999E-2</v>
      </c>
      <c r="Y164" s="26">
        <f t="shared" si="12"/>
        <v>1.25</v>
      </c>
      <c r="Z164" s="26">
        <f t="shared" si="13"/>
        <v>5.2999999999999999E-2</v>
      </c>
      <c r="AA164" s="26">
        <v>0.27500000000000002</v>
      </c>
      <c r="AB164" s="27">
        <v>2.2477418183384499</v>
      </c>
      <c r="AC164">
        <f t="shared" si="14"/>
        <v>3068</v>
      </c>
      <c r="AD164">
        <f t="shared" si="15"/>
        <v>8</v>
      </c>
      <c r="AE164">
        <f t="shared" si="16"/>
        <v>0.4</v>
      </c>
      <c r="AF164">
        <f>'TP Factors'!$D$6</f>
        <v>1.0585839223673177</v>
      </c>
      <c r="AG164">
        <f t="shared" si="17"/>
        <v>0.4</v>
      </c>
    </row>
    <row r="165" spans="1:33">
      <c r="A165" s="22" t="s">
        <v>107</v>
      </c>
      <c r="B165" s="22">
        <v>0</v>
      </c>
      <c r="D165" s="23">
        <v>0</v>
      </c>
      <c r="E165" s="22" t="s">
        <v>109</v>
      </c>
      <c r="F165" s="22">
        <v>0</v>
      </c>
      <c r="G165" s="24">
        <v>98</v>
      </c>
      <c r="H165" s="22" t="s">
        <v>110</v>
      </c>
      <c r="I165" s="22" t="s">
        <v>111</v>
      </c>
      <c r="J165" s="22">
        <v>0</v>
      </c>
      <c r="K165" s="25">
        <v>344.53603362000001</v>
      </c>
      <c r="L165" s="25">
        <v>6728.8683003699998</v>
      </c>
      <c r="M165" s="23">
        <v>0</v>
      </c>
      <c r="N165" s="23">
        <v>0</v>
      </c>
      <c r="O165" s="22">
        <v>0</v>
      </c>
      <c r="P165" s="22">
        <v>0</v>
      </c>
      <c r="Q165" s="26">
        <v>74450</v>
      </c>
      <c r="R165" s="26">
        <v>1750</v>
      </c>
      <c r="T165" s="22" t="s">
        <v>208</v>
      </c>
      <c r="U165" s="26">
        <v>48.29</v>
      </c>
      <c r="V165" s="26">
        <v>1</v>
      </c>
      <c r="W165" s="26">
        <v>1.8</v>
      </c>
      <c r="X165" s="26">
        <v>0.47799999999999998</v>
      </c>
      <c r="Y165" s="26">
        <f t="shared" si="12"/>
        <v>1.8</v>
      </c>
      <c r="Z165" s="26">
        <f t="shared" si="13"/>
        <v>0.47799999999999998</v>
      </c>
      <c r="AA165" s="26">
        <v>0.72399999999999998</v>
      </c>
      <c r="AB165" s="27">
        <v>1.6611320401551199</v>
      </c>
      <c r="AC165">
        <f t="shared" si="14"/>
        <v>5970</v>
      </c>
      <c r="AD165">
        <f t="shared" si="15"/>
        <v>24</v>
      </c>
      <c r="AE165">
        <f t="shared" si="16"/>
        <v>6.3</v>
      </c>
      <c r="AF165">
        <f>'TP Factors'!$D$6</f>
        <v>1.0585839223673177</v>
      </c>
      <c r="AG165">
        <f t="shared" si="17"/>
        <v>6.7</v>
      </c>
    </row>
    <row r="166" spans="1:33">
      <c r="A166" s="22" t="s">
        <v>107</v>
      </c>
      <c r="B166" s="22">
        <v>0</v>
      </c>
      <c r="D166" s="23">
        <v>0</v>
      </c>
      <c r="E166" s="22" t="s">
        <v>109</v>
      </c>
      <c r="F166" s="22">
        <v>0</v>
      </c>
      <c r="G166" s="24">
        <v>98</v>
      </c>
      <c r="H166" s="22" t="s">
        <v>110</v>
      </c>
      <c r="I166" s="22" t="s">
        <v>111</v>
      </c>
      <c r="J166" s="22">
        <v>0</v>
      </c>
      <c r="K166" s="25">
        <v>93.8991207097</v>
      </c>
      <c r="L166" s="25">
        <v>447.19803456099999</v>
      </c>
      <c r="M166" s="23">
        <v>0</v>
      </c>
      <c r="N166" s="23">
        <v>0</v>
      </c>
      <c r="O166" s="22">
        <v>0</v>
      </c>
      <c r="P166" s="22">
        <v>0</v>
      </c>
      <c r="Q166" s="26">
        <v>74451</v>
      </c>
      <c r="R166" s="26">
        <v>1750</v>
      </c>
      <c r="T166" s="22" t="s">
        <v>209</v>
      </c>
      <c r="U166" s="26">
        <v>48.29</v>
      </c>
      <c r="V166" s="26">
        <v>1</v>
      </c>
      <c r="W166" s="26">
        <v>1.8</v>
      </c>
      <c r="X166" s="26">
        <v>0.47799999999999998</v>
      </c>
      <c r="Y166" s="26">
        <f t="shared" si="12"/>
        <v>1.8</v>
      </c>
      <c r="Z166" s="26">
        <f t="shared" si="13"/>
        <v>0.47799999999999998</v>
      </c>
      <c r="AA166" s="26">
        <v>0.68</v>
      </c>
      <c r="AB166" s="27">
        <v>0.11041809597569401</v>
      </c>
      <c r="AC166">
        <f t="shared" si="14"/>
        <v>373</v>
      </c>
      <c r="AD166">
        <f t="shared" si="15"/>
        <v>1</v>
      </c>
      <c r="AE166">
        <f t="shared" si="16"/>
        <v>0.4</v>
      </c>
      <c r="AF166">
        <f>'TP Factors'!$D$6</f>
        <v>1.0585839223673177</v>
      </c>
      <c r="AG166">
        <f t="shared" si="17"/>
        <v>0.4</v>
      </c>
    </row>
    <row r="167" spans="1:33">
      <c r="A167" s="22" t="s">
        <v>107</v>
      </c>
      <c r="B167" s="22">
        <v>0</v>
      </c>
      <c r="D167" s="23">
        <v>0</v>
      </c>
      <c r="E167" s="22" t="s">
        <v>109</v>
      </c>
      <c r="F167" s="22">
        <v>0</v>
      </c>
      <c r="G167" s="24">
        <v>98</v>
      </c>
      <c r="H167" s="22" t="s">
        <v>110</v>
      </c>
      <c r="I167" s="22" t="s">
        <v>111</v>
      </c>
      <c r="J167" s="22">
        <v>0</v>
      </c>
      <c r="K167" s="25">
        <v>162.754485418</v>
      </c>
      <c r="L167" s="25">
        <v>1094.5752122700001</v>
      </c>
      <c r="M167" s="23">
        <v>0</v>
      </c>
      <c r="N167" s="23">
        <v>0</v>
      </c>
      <c r="O167" s="22">
        <v>0</v>
      </c>
      <c r="P167" s="22">
        <v>0</v>
      </c>
      <c r="Q167" s="26">
        <v>74452</v>
      </c>
      <c r="R167" s="26">
        <v>1750</v>
      </c>
      <c r="T167" s="22" t="s">
        <v>225</v>
      </c>
      <c r="U167" s="26">
        <v>48.29</v>
      </c>
      <c r="V167" s="26">
        <v>1</v>
      </c>
      <c r="W167" s="26">
        <v>1.8</v>
      </c>
      <c r="X167" s="26">
        <v>0.47799999999999998</v>
      </c>
      <c r="Y167" s="26">
        <f t="shared" si="12"/>
        <v>1.8</v>
      </c>
      <c r="Z167" s="26">
        <f t="shared" si="13"/>
        <v>0.47799999999999998</v>
      </c>
      <c r="AA167" s="26">
        <v>0.752</v>
      </c>
      <c r="AB167" s="27">
        <v>0.27024540125924701</v>
      </c>
      <c r="AC167">
        <f t="shared" si="14"/>
        <v>1009</v>
      </c>
      <c r="AD167">
        <f t="shared" si="15"/>
        <v>4</v>
      </c>
      <c r="AE167">
        <f t="shared" si="16"/>
        <v>1.1000000000000001</v>
      </c>
      <c r="AF167">
        <f>'TP Factors'!$D$6</f>
        <v>1.0585839223673177</v>
      </c>
      <c r="AG167">
        <f t="shared" si="17"/>
        <v>1.2</v>
      </c>
    </row>
    <row r="168" spans="1:33">
      <c r="A168" s="22" t="s">
        <v>107</v>
      </c>
      <c r="B168" s="22">
        <v>0</v>
      </c>
      <c r="D168" s="23">
        <v>0</v>
      </c>
      <c r="E168" s="22" t="s">
        <v>109</v>
      </c>
      <c r="F168" s="22">
        <v>0</v>
      </c>
      <c r="G168" s="24">
        <v>73.5</v>
      </c>
      <c r="H168" s="22" t="s">
        <v>110</v>
      </c>
      <c r="I168" s="22" t="s">
        <v>111</v>
      </c>
      <c r="J168" s="22">
        <v>0</v>
      </c>
      <c r="K168" s="25">
        <v>257.315600335</v>
      </c>
      <c r="L168" s="25">
        <v>339.67286611200001</v>
      </c>
      <c r="M168" s="23">
        <v>0</v>
      </c>
      <c r="N168" s="23">
        <v>0</v>
      </c>
      <c r="O168" s="22">
        <v>0</v>
      </c>
      <c r="P168" s="22">
        <v>0</v>
      </c>
      <c r="Q168" s="26">
        <v>74669</v>
      </c>
      <c r="R168" s="26">
        <v>1550</v>
      </c>
      <c r="T168" s="22" t="s">
        <v>198</v>
      </c>
      <c r="U168" s="26">
        <v>48.29</v>
      </c>
      <c r="V168" s="26">
        <v>1</v>
      </c>
      <c r="W168" s="26">
        <v>1.55</v>
      </c>
      <c r="X168" s="26">
        <v>0.15</v>
      </c>
      <c r="Y168" s="26">
        <f t="shared" si="12"/>
        <v>1.55</v>
      </c>
      <c r="Z168" s="26">
        <f t="shared" si="13"/>
        <v>0.15</v>
      </c>
      <c r="AA168" s="26">
        <v>0.57699999999999996</v>
      </c>
      <c r="AB168" s="27">
        <v>4.93889050705884E-2</v>
      </c>
      <c r="AC168">
        <f t="shared" si="14"/>
        <v>141</v>
      </c>
      <c r="AD168">
        <f t="shared" si="15"/>
        <v>0</v>
      </c>
      <c r="AE168">
        <f t="shared" si="16"/>
        <v>0</v>
      </c>
      <c r="AF168">
        <f>'TP Factors'!$D$6</f>
        <v>1.0585839223673177</v>
      </c>
      <c r="AG168">
        <f t="shared" si="17"/>
        <v>0</v>
      </c>
    </row>
    <row r="169" spans="1:33">
      <c r="A169" s="22" t="s">
        <v>107</v>
      </c>
      <c r="B169" s="22">
        <v>0</v>
      </c>
      <c r="D169" s="23">
        <v>0</v>
      </c>
      <c r="E169" s="22" t="s">
        <v>109</v>
      </c>
      <c r="F169" s="22">
        <v>0</v>
      </c>
      <c r="G169" s="24">
        <v>73.5</v>
      </c>
      <c r="H169" s="22" t="s">
        <v>110</v>
      </c>
      <c r="I169" s="22" t="s">
        <v>111</v>
      </c>
      <c r="J169" s="22">
        <v>0</v>
      </c>
      <c r="K169" s="25">
        <v>93.915142006300002</v>
      </c>
      <c r="L169" s="25">
        <v>86.869260655100007</v>
      </c>
      <c r="M169" s="23">
        <v>0</v>
      </c>
      <c r="N169" s="23">
        <v>0</v>
      </c>
      <c r="O169" s="22">
        <v>0</v>
      </c>
      <c r="P169" s="22">
        <v>0</v>
      </c>
      <c r="Q169" s="26">
        <v>74670</v>
      </c>
      <c r="R169" s="26">
        <v>1550</v>
      </c>
      <c r="T169" s="22" t="s">
        <v>217</v>
      </c>
      <c r="U169" s="26">
        <v>48.29</v>
      </c>
      <c r="V169" s="26">
        <v>1</v>
      </c>
      <c r="W169" s="26">
        <v>1.55</v>
      </c>
      <c r="X169" s="26">
        <v>0.15</v>
      </c>
      <c r="Y169" s="26">
        <f t="shared" si="12"/>
        <v>1.55</v>
      </c>
      <c r="Z169" s="26">
        <f t="shared" si="13"/>
        <v>0.15</v>
      </c>
      <c r="AA169" s="26">
        <v>0.59299999999999997</v>
      </c>
      <c r="AB169" s="27">
        <v>1.36854804404962E-2</v>
      </c>
      <c r="AC169">
        <f t="shared" si="14"/>
        <v>40</v>
      </c>
      <c r="AD169">
        <f t="shared" si="15"/>
        <v>0</v>
      </c>
      <c r="AE169">
        <f t="shared" si="16"/>
        <v>0</v>
      </c>
      <c r="AF169">
        <f>'TP Factors'!$D$6</f>
        <v>1.0585839223673177</v>
      </c>
      <c r="AG169">
        <f t="shared" si="17"/>
        <v>0</v>
      </c>
    </row>
    <row r="170" spans="1:33">
      <c r="A170" s="22" t="s">
        <v>107</v>
      </c>
      <c r="B170" s="22">
        <v>0</v>
      </c>
      <c r="D170" s="23">
        <v>0</v>
      </c>
      <c r="E170" s="22" t="s">
        <v>109</v>
      </c>
      <c r="F170" s="22">
        <v>0</v>
      </c>
      <c r="G170" s="24">
        <v>102.5</v>
      </c>
      <c r="H170" s="22" t="s">
        <v>110</v>
      </c>
      <c r="I170" s="22" t="s">
        <v>111</v>
      </c>
      <c r="J170" s="22">
        <v>0</v>
      </c>
      <c r="K170" s="25">
        <v>2136.5399702599998</v>
      </c>
      <c r="L170" s="25">
        <v>204595.21469200001</v>
      </c>
      <c r="M170" s="23">
        <v>0</v>
      </c>
      <c r="N170" s="23">
        <v>0</v>
      </c>
      <c r="O170" s="22">
        <v>0</v>
      </c>
      <c r="P170" s="22">
        <v>0</v>
      </c>
      <c r="Q170" s="26">
        <v>74675</v>
      </c>
      <c r="R170" s="26">
        <v>1300</v>
      </c>
      <c r="T170" s="22" t="s">
        <v>161</v>
      </c>
      <c r="U170" s="26">
        <v>48.29</v>
      </c>
      <c r="V170" s="26">
        <v>1</v>
      </c>
      <c r="W170" s="26">
        <v>2.1</v>
      </c>
      <c r="X170" s="26">
        <v>0.51600000000000001</v>
      </c>
      <c r="Y170" s="26">
        <f t="shared" si="12"/>
        <v>2.1</v>
      </c>
      <c r="Z170" s="26">
        <f t="shared" si="13"/>
        <v>0.51600000000000001</v>
      </c>
      <c r="AA170" s="26">
        <v>0.66200000000000003</v>
      </c>
      <c r="AB170" s="27">
        <v>0.275150258142839</v>
      </c>
      <c r="AC170">
        <f t="shared" si="14"/>
        <v>904</v>
      </c>
      <c r="AD170">
        <f t="shared" si="15"/>
        <v>4</v>
      </c>
      <c r="AE170">
        <f t="shared" si="16"/>
        <v>1</v>
      </c>
      <c r="AF170">
        <f>'TP Factors'!$D$6</f>
        <v>1.0585839223673177</v>
      </c>
      <c r="AG170">
        <f t="shared" si="17"/>
        <v>1.1000000000000001</v>
      </c>
    </row>
    <row r="171" spans="1:33">
      <c r="A171" s="22" t="s">
        <v>107</v>
      </c>
      <c r="B171" s="22">
        <v>0</v>
      </c>
      <c r="D171" s="23">
        <v>0</v>
      </c>
      <c r="E171" s="22" t="s">
        <v>109</v>
      </c>
      <c r="F171" s="22">
        <v>0</v>
      </c>
      <c r="G171" s="24">
        <v>102.5</v>
      </c>
      <c r="H171" s="22" t="s">
        <v>110</v>
      </c>
      <c r="I171" s="22" t="s">
        <v>111</v>
      </c>
      <c r="J171" s="22">
        <v>0</v>
      </c>
      <c r="K171" s="25">
        <v>328.91931842499997</v>
      </c>
      <c r="L171" s="25">
        <v>4645.74804107</v>
      </c>
      <c r="M171" s="23">
        <v>0</v>
      </c>
      <c r="N171" s="23">
        <v>0</v>
      </c>
      <c r="O171" s="22">
        <v>0</v>
      </c>
      <c r="P171" s="22">
        <v>0</v>
      </c>
      <c r="Q171" s="26">
        <v>74677</v>
      </c>
      <c r="R171" s="26">
        <v>1300</v>
      </c>
      <c r="T171" s="22" t="s">
        <v>216</v>
      </c>
      <c r="U171" s="26">
        <v>48.29</v>
      </c>
      <c r="V171" s="26">
        <v>1</v>
      </c>
      <c r="W171" s="26">
        <v>2.1</v>
      </c>
      <c r="X171" s="26">
        <v>0.51600000000000001</v>
      </c>
      <c r="Y171" s="26">
        <f t="shared" si="12"/>
        <v>2.1</v>
      </c>
      <c r="Z171" s="26">
        <f t="shared" si="13"/>
        <v>0.51600000000000001</v>
      </c>
      <c r="AA171" s="26">
        <v>0.67700000000000005</v>
      </c>
      <c r="AB171" s="27">
        <v>1.99429403481458E-2</v>
      </c>
      <c r="AC171">
        <f t="shared" si="14"/>
        <v>67</v>
      </c>
      <c r="AD171">
        <f t="shared" si="15"/>
        <v>0</v>
      </c>
      <c r="AE171">
        <f t="shared" si="16"/>
        <v>0.1</v>
      </c>
      <c r="AF171">
        <f>'TP Factors'!$D$6</f>
        <v>1.0585839223673177</v>
      </c>
      <c r="AG171">
        <f t="shared" si="17"/>
        <v>0.1</v>
      </c>
    </row>
    <row r="172" spans="1:33">
      <c r="A172" s="22" t="s">
        <v>107</v>
      </c>
      <c r="B172" s="22">
        <v>0</v>
      </c>
      <c r="D172" s="23">
        <v>0</v>
      </c>
      <c r="E172" s="22" t="s">
        <v>109</v>
      </c>
      <c r="F172" s="22">
        <v>0</v>
      </c>
      <c r="G172" s="24">
        <v>102.5</v>
      </c>
      <c r="H172" s="22" t="s">
        <v>110</v>
      </c>
      <c r="I172" s="22" t="s">
        <v>111</v>
      </c>
      <c r="J172" s="22">
        <v>0</v>
      </c>
      <c r="K172" s="25">
        <v>703.44917733499994</v>
      </c>
      <c r="L172" s="25">
        <v>4656.6928187000003</v>
      </c>
      <c r="M172" s="23">
        <v>0</v>
      </c>
      <c r="N172" s="23">
        <v>0</v>
      </c>
      <c r="O172" s="22">
        <v>0</v>
      </c>
      <c r="P172" s="22">
        <v>0</v>
      </c>
      <c r="Q172" s="26">
        <v>74679</v>
      </c>
      <c r="R172" s="26">
        <v>1300</v>
      </c>
      <c r="T172" s="22" t="s">
        <v>216</v>
      </c>
      <c r="U172" s="26">
        <v>48.29</v>
      </c>
      <c r="V172" s="26">
        <v>1</v>
      </c>
      <c r="W172" s="26">
        <v>2.1</v>
      </c>
      <c r="X172" s="26">
        <v>0.51600000000000001</v>
      </c>
      <c r="Y172" s="26">
        <f t="shared" si="12"/>
        <v>2.1</v>
      </c>
      <c r="Z172" s="26">
        <f t="shared" si="13"/>
        <v>0.51600000000000001</v>
      </c>
      <c r="AA172" s="26">
        <v>0.67700000000000005</v>
      </c>
      <c r="AB172" s="27">
        <v>2.09712782776914E-3</v>
      </c>
      <c r="AC172">
        <f t="shared" si="14"/>
        <v>7</v>
      </c>
      <c r="AD172">
        <f t="shared" si="15"/>
        <v>0</v>
      </c>
      <c r="AE172">
        <f t="shared" si="16"/>
        <v>0</v>
      </c>
      <c r="AF172">
        <f>'TP Factors'!$D$6</f>
        <v>1.0585839223673177</v>
      </c>
      <c r="AG172">
        <f t="shared" si="17"/>
        <v>0</v>
      </c>
    </row>
    <row r="173" spans="1:33">
      <c r="A173" s="22" t="s">
        <v>107</v>
      </c>
      <c r="B173" s="22">
        <v>0</v>
      </c>
      <c r="D173" s="23">
        <v>0</v>
      </c>
      <c r="E173" s="22" t="s">
        <v>109</v>
      </c>
      <c r="F173" s="22">
        <v>0</v>
      </c>
      <c r="G173" s="24">
        <v>105</v>
      </c>
      <c r="H173" s="22" t="s">
        <v>110</v>
      </c>
      <c r="I173" s="22" t="s">
        <v>111</v>
      </c>
      <c r="J173" s="22">
        <v>0</v>
      </c>
      <c r="K173" s="25">
        <v>21.795828353000001</v>
      </c>
      <c r="L173" s="25">
        <v>12.114758700299999</v>
      </c>
      <c r="M173" s="23">
        <v>0</v>
      </c>
      <c r="N173" s="23">
        <v>0</v>
      </c>
      <c r="O173" s="22">
        <v>0</v>
      </c>
      <c r="P173" s="22">
        <v>0</v>
      </c>
      <c r="Q173" s="26">
        <v>74772</v>
      </c>
      <c r="R173" s="26">
        <v>1400</v>
      </c>
      <c r="T173" s="22" t="s">
        <v>159</v>
      </c>
      <c r="U173" s="26">
        <v>48.29</v>
      </c>
      <c r="V173" s="26">
        <v>1</v>
      </c>
      <c r="W173" s="26">
        <v>1.93</v>
      </c>
      <c r="X173" s="26">
        <v>0.497</v>
      </c>
      <c r="Y173" s="26">
        <f t="shared" si="12"/>
        <v>1.93</v>
      </c>
      <c r="Z173" s="26">
        <f t="shared" si="13"/>
        <v>0.497</v>
      </c>
      <c r="AA173" s="26">
        <v>0.88700000000000001</v>
      </c>
      <c r="AB173" s="27">
        <v>2.99126651342818E-3</v>
      </c>
      <c r="AC173">
        <f t="shared" si="14"/>
        <v>13</v>
      </c>
      <c r="AD173">
        <f t="shared" si="15"/>
        <v>0</v>
      </c>
      <c r="AE173">
        <f t="shared" si="16"/>
        <v>0</v>
      </c>
      <c r="AF173">
        <f>'TP Factors'!$D$6</f>
        <v>1.0585839223673177</v>
      </c>
      <c r="AG173">
        <f t="shared" si="17"/>
        <v>0</v>
      </c>
    </row>
    <row r="174" spans="1:33">
      <c r="A174" s="22" t="s">
        <v>107</v>
      </c>
      <c r="B174" s="22">
        <v>0</v>
      </c>
      <c r="D174" s="23">
        <v>0</v>
      </c>
      <c r="E174" s="22" t="s">
        <v>109</v>
      </c>
      <c r="F174" s="22">
        <v>0</v>
      </c>
      <c r="G174" s="24">
        <v>105</v>
      </c>
      <c r="H174" s="22" t="s">
        <v>110</v>
      </c>
      <c r="I174" s="22" t="s">
        <v>111</v>
      </c>
      <c r="J174" s="22">
        <v>0</v>
      </c>
      <c r="K174" s="25">
        <v>1324.93904165</v>
      </c>
      <c r="L174" s="25">
        <v>45667.257791700002</v>
      </c>
      <c r="M174" s="23">
        <v>0</v>
      </c>
      <c r="N174" s="23">
        <v>0</v>
      </c>
      <c r="O174" s="22">
        <v>0</v>
      </c>
      <c r="P174" s="22">
        <v>0</v>
      </c>
      <c r="Q174" s="26">
        <v>74774</v>
      </c>
      <c r="R174" s="26">
        <v>1400</v>
      </c>
      <c r="T174" s="22" t="s">
        <v>116</v>
      </c>
      <c r="U174" s="26">
        <v>48.29</v>
      </c>
      <c r="V174" s="26">
        <v>1</v>
      </c>
      <c r="W174" s="26">
        <v>1.93</v>
      </c>
      <c r="X174" s="26">
        <v>0.497</v>
      </c>
      <c r="Y174" s="26">
        <f t="shared" si="12"/>
        <v>1.93</v>
      </c>
      <c r="Z174" s="26">
        <f t="shared" si="13"/>
        <v>0.497</v>
      </c>
      <c r="AA174" s="26">
        <v>0.89</v>
      </c>
      <c r="AB174" s="27">
        <v>0.25526856223602601</v>
      </c>
      <c r="AC174">
        <f t="shared" si="14"/>
        <v>1128</v>
      </c>
      <c r="AD174">
        <f t="shared" si="15"/>
        <v>5</v>
      </c>
      <c r="AE174">
        <f t="shared" si="16"/>
        <v>1.2</v>
      </c>
      <c r="AF174">
        <f>'TP Factors'!$D$6</f>
        <v>1.0585839223673177</v>
      </c>
      <c r="AG174">
        <f t="shared" si="17"/>
        <v>1.3</v>
      </c>
    </row>
    <row r="175" spans="1:33">
      <c r="A175" s="22" t="s">
        <v>107</v>
      </c>
      <c r="B175" s="22">
        <v>0</v>
      </c>
      <c r="D175" s="23">
        <v>0</v>
      </c>
      <c r="E175" s="22" t="s">
        <v>109</v>
      </c>
      <c r="F175" s="22">
        <v>0</v>
      </c>
      <c r="G175" s="24">
        <v>45</v>
      </c>
      <c r="H175" s="22" t="s">
        <v>110</v>
      </c>
      <c r="I175" s="22" t="s">
        <v>111</v>
      </c>
      <c r="J175" s="22">
        <v>0</v>
      </c>
      <c r="K175" s="25">
        <v>1316.63342347</v>
      </c>
      <c r="L175" s="25">
        <v>19340.1730441</v>
      </c>
      <c r="M175" s="23">
        <v>0</v>
      </c>
      <c r="N175" s="23">
        <v>0</v>
      </c>
      <c r="O175" s="22">
        <v>0</v>
      </c>
      <c r="P175" s="22">
        <v>0</v>
      </c>
      <c r="Q175" s="26">
        <v>74789</v>
      </c>
      <c r="R175" s="26">
        <v>8140</v>
      </c>
      <c r="T175" s="22" t="s">
        <v>222</v>
      </c>
      <c r="U175" s="26">
        <v>48.29</v>
      </c>
      <c r="V175" s="26">
        <v>1</v>
      </c>
      <c r="W175" s="26">
        <v>1.2</v>
      </c>
      <c r="X175" s="26">
        <v>0.48</v>
      </c>
      <c r="Y175" s="26">
        <f t="shared" si="12"/>
        <v>1.2</v>
      </c>
      <c r="Z175" s="26">
        <f t="shared" si="13"/>
        <v>0.48</v>
      </c>
      <c r="AA175" s="26">
        <v>0.74</v>
      </c>
      <c r="AB175" s="27">
        <v>0.10479208627787</v>
      </c>
      <c r="AC175">
        <f t="shared" si="14"/>
        <v>385</v>
      </c>
      <c r="AD175">
        <f t="shared" si="15"/>
        <v>1</v>
      </c>
      <c r="AE175">
        <f t="shared" si="16"/>
        <v>0.4</v>
      </c>
      <c r="AF175">
        <f>'TP Factors'!$D$6</f>
        <v>1.0585839223673177</v>
      </c>
      <c r="AG175">
        <f t="shared" si="17"/>
        <v>0.4</v>
      </c>
    </row>
    <row r="176" spans="1:33">
      <c r="A176" s="22" t="s">
        <v>107</v>
      </c>
      <c r="B176" s="22">
        <v>0</v>
      </c>
      <c r="D176" s="23">
        <v>0</v>
      </c>
      <c r="E176" s="22" t="s">
        <v>109</v>
      </c>
      <c r="F176" s="22">
        <v>0</v>
      </c>
      <c r="G176" s="24">
        <v>105</v>
      </c>
      <c r="H176" s="22" t="s">
        <v>110</v>
      </c>
      <c r="I176" s="22" t="s">
        <v>111</v>
      </c>
      <c r="J176" s="22">
        <v>0</v>
      </c>
      <c r="K176" s="25">
        <v>57.267752254800001</v>
      </c>
      <c r="L176" s="25">
        <v>31.166080083699999</v>
      </c>
      <c r="M176" s="23">
        <v>0</v>
      </c>
      <c r="N176" s="23">
        <v>0</v>
      </c>
      <c r="O176" s="22">
        <v>0</v>
      </c>
      <c r="P176" s="22">
        <v>0</v>
      </c>
      <c r="Q176" s="26">
        <v>75063</v>
      </c>
      <c r="R176" s="26">
        <v>1400</v>
      </c>
      <c r="T176" s="22" t="s">
        <v>116</v>
      </c>
      <c r="U176" s="26">
        <v>48.29</v>
      </c>
      <c r="V176" s="26">
        <v>1</v>
      </c>
      <c r="W176" s="26">
        <v>1.93</v>
      </c>
      <c r="X176" s="26">
        <v>0.497</v>
      </c>
      <c r="Y176" s="26">
        <f t="shared" si="12"/>
        <v>1.93</v>
      </c>
      <c r="Z176" s="26">
        <f t="shared" si="13"/>
        <v>0.497</v>
      </c>
      <c r="AA176" s="26">
        <v>0.89</v>
      </c>
      <c r="AB176" s="27">
        <v>7.6952436324646397E-3</v>
      </c>
      <c r="AC176">
        <f t="shared" si="14"/>
        <v>34</v>
      </c>
      <c r="AD176">
        <f t="shared" si="15"/>
        <v>0</v>
      </c>
      <c r="AE176">
        <f t="shared" si="16"/>
        <v>0</v>
      </c>
      <c r="AF176">
        <f>'TP Factors'!$D$6</f>
        <v>1.0585839223673177</v>
      </c>
      <c r="AG176">
        <f t="shared" si="17"/>
        <v>0</v>
      </c>
    </row>
    <row r="177" spans="1:33">
      <c r="A177" s="22" t="s">
        <v>107</v>
      </c>
      <c r="B177" s="22">
        <v>0</v>
      </c>
      <c r="D177" s="23">
        <v>0</v>
      </c>
      <c r="E177" s="22" t="s">
        <v>109</v>
      </c>
      <c r="F177" s="22">
        <v>0</v>
      </c>
      <c r="G177" s="24">
        <v>0</v>
      </c>
      <c r="H177" s="22" t="s">
        <v>110</v>
      </c>
      <c r="I177" s="22" t="s">
        <v>111</v>
      </c>
      <c r="J177" s="22">
        <v>0</v>
      </c>
      <c r="K177" s="25">
        <v>229.56394051800001</v>
      </c>
      <c r="L177" s="25">
        <v>3117.7828172300001</v>
      </c>
      <c r="M177" s="23">
        <v>0</v>
      </c>
      <c r="N177" s="23">
        <v>0</v>
      </c>
      <c r="O177" s="22">
        <v>0</v>
      </c>
      <c r="P177" s="22">
        <v>0</v>
      </c>
      <c r="Q177" s="26">
        <v>73771</v>
      </c>
      <c r="R177" s="26">
        <v>5300</v>
      </c>
      <c r="T177" s="22" t="s">
        <v>151</v>
      </c>
      <c r="U177" s="26">
        <v>48.29</v>
      </c>
      <c r="V177" s="26">
        <v>0</v>
      </c>
      <c r="W177" s="26">
        <v>0.6</v>
      </c>
      <c r="X177" s="26">
        <v>0.13500000000000001</v>
      </c>
      <c r="Y177" s="26">
        <f>W177*0.7</f>
        <v>0.42</v>
      </c>
      <c r="Z177" s="26">
        <f>X177*0.5</f>
        <v>6.7500000000000004E-2</v>
      </c>
      <c r="AA177" s="26">
        <v>0.5</v>
      </c>
      <c r="AB177" s="27">
        <v>0.76981423931023096</v>
      </c>
      <c r="AC177">
        <f t="shared" si="14"/>
        <v>1911</v>
      </c>
      <c r="AD177">
        <f t="shared" si="15"/>
        <v>2</v>
      </c>
      <c r="AE177">
        <f t="shared" si="16"/>
        <v>0.3</v>
      </c>
      <c r="AF177">
        <f>'TP Factors'!$D$6</f>
        <v>1.0585839223673177</v>
      </c>
      <c r="AG177">
        <f t="shared" si="17"/>
        <v>0.3</v>
      </c>
    </row>
    <row r="178" spans="1:33">
      <c r="A178" s="22" t="s">
        <v>107</v>
      </c>
      <c r="B178" s="22">
        <v>0</v>
      </c>
      <c r="D178" s="23">
        <v>0</v>
      </c>
      <c r="E178" s="22" t="s">
        <v>109</v>
      </c>
      <c r="F178" s="22">
        <v>0</v>
      </c>
      <c r="G178" s="24">
        <v>0</v>
      </c>
      <c r="H178" s="22" t="s">
        <v>110</v>
      </c>
      <c r="I178" s="22" t="s">
        <v>111</v>
      </c>
      <c r="J178" s="22">
        <v>0</v>
      </c>
      <c r="K178" s="25">
        <v>546.84897549699997</v>
      </c>
      <c r="L178" s="25">
        <v>9957.0305725199996</v>
      </c>
      <c r="M178" s="23">
        <v>0</v>
      </c>
      <c r="N178" s="23">
        <v>0</v>
      </c>
      <c r="O178" s="22">
        <v>0</v>
      </c>
      <c r="P178" s="22">
        <v>0</v>
      </c>
      <c r="Q178" s="26">
        <v>73772</v>
      </c>
      <c r="R178" s="26">
        <v>5300</v>
      </c>
      <c r="T178" s="22" t="s">
        <v>202</v>
      </c>
      <c r="U178" s="26">
        <v>48.29</v>
      </c>
      <c r="V178" s="26">
        <v>0</v>
      </c>
      <c r="W178" s="26">
        <v>0.6</v>
      </c>
      <c r="X178" s="26">
        <v>0.13500000000000001</v>
      </c>
      <c r="Y178" s="26">
        <f t="shared" ref="Y178:Y222" si="18">W178*0.7</f>
        <v>0.42</v>
      </c>
      <c r="Z178" s="26">
        <f t="shared" ref="Z178:Z222" si="19">X178*0.5</f>
        <v>6.7500000000000004E-2</v>
      </c>
      <c r="AA178" s="26">
        <v>0.5</v>
      </c>
      <c r="AB178" s="27">
        <v>2.45849847505227</v>
      </c>
      <c r="AC178">
        <f t="shared" si="14"/>
        <v>6102</v>
      </c>
      <c r="AD178">
        <f t="shared" si="15"/>
        <v>6</v>
      </c>
      <c r="AE178">
        <f t="shared" si="16"/>
        <v>0.9</v>
      </c>
      <c r="AF178">
        <f>'TP Factors'!$D$6</f>
        <v>1.0585839223673177</v>
      </c>
      <c r="AG178">
        <f t="shared" si="17"/>
        <v>1</v>
      </c>
    </row>
    <row r="179" spans="1:33">
      <c r="A179" s="22" t="s">
        <v>107</v>
      </c>
      <c r="B179" s="22">
        <v>0</v>
      </c>
      <c r="D179" s="23">
        <v>0</v>
      </c>
      <c r="E179" s="22" t="s">
        <v>109</v>
      </c>
      <c r="F179" s="22">
        <v>0</v>
      </c>
      <c r="G179" s="24">
        <v>102.5</v>
      </c>
      <c r="H179" s="22" t="s">
        <v>110</v>
      </c>
      <c r="I179" s="22" t="s">
        <v>111</v>
      </c>
      <c r="J179" s="22">
        <v>0</v>
      </c>
      <c r="K179" s="25">
        <v>128.21802392000001</v>
      </c>
      <c r="L179" s="25">
        <v>459.29906635100002</v>
      </c>
      <c r="M179" s="23">
        <v>0</v>
      </c>
      <c r="N179" s="23">
        <v>0</v>
      </c>
      <c r="O179" s="22">
        <v>0</v>
      </c>
      <c r="P179" s="22">
        <v>0</v>
      </c>
      <c r="Q179" s="26">
        <v>73810</v>
      </c>
      <c r="R179" s="26">
        <v>1300</v>
      </c>
      <c r="T179" s="22" t="s">
        <v>161</v>
      </c>
      <c r="U179" s="26">
        <v>48.29</v>
      </c>
      <c r="V179" s="26">
        <v>0</v>
      </c>
      <c r="W179" s="26">
        <v>2.1</v>
      </c>
      <c r="X179" s="26">
        <v>0.51600000000000001</v>
      </c>
      <c r="Y179" s="26">
        <f t="shared" si="18"/>
        <v>1.47</v>
      </c>
      <c r="Z179" s="26">
        <f t="shared" si="19"/>
        <v>0.25800000000000001</v>
      </c>
      <c r="AA179" s="26">
        <v>0.66200000000000003</v>
      </c>
      <c r="AB179" s="27">
        <v>0.11340598951095</v>
      </c>
      <c r="AC179">
        <f t="shared" si="14"/>
        <v>373</v>
      </c>
      <c r="AD179">
        <f t="shared" si="15"/>
        <v>1</v>
      </c>
      <c r="AE179">
        <f t="shared" si="16"/>
        <v>0.2</v>
      </c>
      <c r="AF179">
        <f>'TP Factors'!$D$6</f>
        <v>1.0585839223673177</v>
      </c>
      <c r="AG179">
        <f t="shared" si="17"/>
        <v>0.2</v>
      </c>
    </row>
    <row r="180" spans="1:33">
      <c r="A180" s="22" t="s">
        <v>107</v>
      </c>
      <c r="B180" s="22">
        <v>0</v>
      </c>
      <c r="D180" s="23">
        <v>0</v>
      </c>
      <c r="E180" s="22" t="s">
        <v>109</v>
      </c>
      <c r="F180" s="22">
        <v>0</v>
      </c>
      <c r="G180" s="24">
        <v>102.5</v>
      </c>
      <c r="H180" s="22" t="s">
        <v>110</v>
      </c>
      <c r="I180" s="22" t="s">
        <v>111</v>
      </c>
      <c r="J180" s="22">
        <v>0</v>
      </c>
      <c r="K180" s="25">
        <v>89.739224159700001</v>
      </c>
      <c r="L180" s="25">
        <v>460.47084098200003</v>
      </c>
      <c r="M180" s="23">
        <v>0</v>
      </c>
      <c r="N180" s="23">
        <v>0</v>
      </c>
      <c r="O180" s="22">
        <v>0</v>
      </c>
      <c r="P180" s="22">
        <v>0</v>
      </c>
      <c r="Q180" s="26">
        <v>73811</v>
      </c>
      <c r="R180" s="26">
        <v>1300</v>
      </c>
      <c r="T180" s="22" t="s">
        <v>117</v>
      </c>
      <c r="U180" s="26">
        <v>48.29</v>
      </c>
      <c r="V180" s="26">
        <v>0</v>
      </c>
      <c r="W180" s="26">
        <v>2.1</v>
      </c>
      <c r="X180" s="26">
        <v>0.51600000000000001</v>
      </c>
      <c r="Y180" s="26">
        <f t="shared" si="18"/>
        <v>1.47</v>
      </c>
      <c r="Z180" s="26">
        <f t="shared" si="19"/>
        <v>0.25800000000000001</v>
      </c>
      <c r="AA180" s="26">
        <v>0.63100000000000001</v>
      </c>
      <c r="AB180" s="27">
        <v>0.11369531254196601</v>
      </c>
      <c r="AC180">
        <f t="shared" si="14"/>
        <v>356</v>
      </c>
      <c r="AD180">
        <f t="shared" si="15"/>
        <v>1</v>
      </c>
      <c r="AE180">
        <f t="shared" si="16"/>
        <v>0.2</v>
      </c>
      <c r="AF180">
        <f>'TP Factors'!$D$6</f>
        <v>1.0585839223673177</v>
      </c>
      <c r="AG180">
        <f t="shared" si="17"/>
        <v>0.2</v>
      </c>
    </row>
    <row r="181" spans="1:33">
      <c r="A181" s="22" t="s">
        <v>107</v>
      </c>
      <c r="B181" s="22">
        <v>0</v>
      </c>
      <c r="D181" s="23">
        <v>0</v>
      </c>
      <c r="E181" s="22" t="s">
        <v>109</v>
      </c>
      <c r="F181" s="22">
        <v>0</v>
      </c>
      <c r="G181" s="24">
        <v>0</v>
      </c>
      <c r="H181" s="22" t="s">
        <v>110</v>
      </c>
      <c r="I181" s="22" t="s">
        <v>111</v>
      </c>
      <c r="J181" s="22">
        <v>0</v>
      </c>
      <c r="K181" s="25">
        <v>141.53485712200001</v>
      </c>
      <c r="L181" s="25">
        <v>1106.2131084299999</v>
      </c>
      <c r="M181" s="23">
        <v>0</v>
      </c>
      <c r="N181" s="23">
        <v>0</v>
      </c>
      <c r="O181" s="22">
        <v>0</v>
      </c>
      <c r="P181" s="22">
        <v>0</v>
      </c>
      <c r="Q181" s="26">
        <v>73819</v>
      </c>
      <c r="R181" s="26">
        <v>5300</v>
      </c>
      <c r="T181" s="22" t="s">
        <v>151</v>
      </c>
      <c r="U181" s="26">
        <v>48.29</v>
      </c>
      <c r="V181" s="26">
        <v>0</v>
      </c>
      <c r="W181" s="26">
        <v>0.6</v>
      </c>
      <c r="X181" s="26">
        <v>0.13500000000000001</v>
      </c>
      <c r="Y181" s="26">
        <f t="shared" si="18"/>
        <v>0.42</v>
      </c>
      <c r="Z181" s="26">
        <f t="shared" si="19"/>
        <v>6.7500000000000004E-2</v>
      </c>
      <c r="AA181" s="26">
        <v>0.5</v>
      </c>
      <c r="AB181" s="27">
        <v>0.27313632346799299</v>
      </c>
      <c r="AC181">
        <f t="shared" si="14"/>
        <v>678</v>
      </c>
      <c r="AD181">
        <f t="shared" si="15"/>
        <v>1</v>
      </c>
      <c r="AE181">
        <f t="shared" si="16"/>
        <v>0.1</v>
      </c>
      <c r="AF181">
        <f>'TP Factors'!$D$6</f>
        <v>1.0585839223673177</v>
      </c>
      <c r="AG181">
        <f t="shared" si="17"/>
        <v>0.1</v>
      </c>
    </row>
    <row r="182" spans="1:33">
      <c r="A182" s="22" t="s">
        <v>107</v>
      </c>
      <c r="B182" s="22">
        <v>0</v>
      </c>
      <c r="D182" s="23">
        <v>0</v>
      </c>
      <c r="E182" s="22" t="s">
        <v>109</v>
      </c>
      <c r="F182" s="22">
        <v>0</v>
      </c>
      <c r="G182" s="24">
        <v>0</v>
      </c>
      <c r="H182" s="22" t="s">
        <v>110</v>
      </c>
      <c r="I182" s="22" t="s">
        <v>111</v>
      </c>
      <c r="J182" s="22">
        <v>0</v>
      </c>
      <c r="K182" s="25">
        <v>271.44742636699999</v>
      </c>
      <c r="L182" s="25">
        <v>4162.15066114</v>
      </c>
      <c r="M182" s="23">
        <v>0</v>
      </c>
      <c r="N182" s="23">
        <v>0</v>
      </c>
      <c r="O182" s="22">
        <v>0</v>
      </c>
      <c r="P182" s="22">
        <v>0</v>
      </c>
      <c r="Q182" s="26">
        <v>73820</v>
      </c>
      <c r="R182" s="26">
        <v>5300</v>
      </c>
      <c r="T182" s="22" t="s">
        <v>151</v>
      </c>
      <c r="U182" s="26">
        <v>48.29</v>
      </c>
      <c r="V182" s="26">
        <v>0</v>
      </c>
      <c r="W182" s="26">
        <v>0.6</v>
      </c>
      <c r="X182" s="26">
        <v>0.13500000000000001</v>
      </c>
      <c r="Y182" s="26">
        <f t="shared" si="18"/>
        <v>0.42</v>
      </c>
      <c r="Z182" s="26">
        <f t="shared" si="19"/>
        <v>6.7500000000000004E-2</v>
      </c>
      <c r="AA182" s="26">
        <v>0.5</v>
      </c>
      <c r="AB182" s="27">
        <v>1.0276808854288599</v>
      </c>
      <c r="AC182">
        <f t="shared" si="14"/>
        <v>2551</v>
      </c>
      <c r="AD182">
        <f t="shared" si="15"/>
        <v>2</v>
      </c>
      <c r="AE182">
        <f t="shared" si="16"/>
        <v>0.4</v>
      </c>
      <c r="AF182">
        <f>'TP Factors'!$D$6</f>
        <v>1.0585839223673177</v>
      </c>
      <c r="AG182">
        <f t="shared" si="17"/>
        <v>0.4</v>
      </c>
    </row>
    <row r="183" spans="1:33">
      <c r="A183" s="22" t="s">
        <v>107</v>
      </c>
      <c r="B183" s="22">
        <v>0</v>
      </c>
      <c r="D183" s="23">
        <v>0</v>
      </c>
      <c r="E183" s="22" t="s">
        <v>109</v>
      </c>
      <c r="F183" s="22">
        <v>0</v>
      </c>
      <c r="G183" s="24">
        <v>0</v>
      </c>
      <c r="H183" s="22" t="s">
        <v>110</v>
      </c>
      <c r="I183" s="22" t="s">
        <v>111</v>
      </c>
      <c r="J183" s="22">
        <v>0</v>
      </c>
      <c r="K183" s="25">
        <v>479.34257811700002</v>
      </c>
      <c r="L183" s="25">
        <v>5824.3045298699999</v>
      </c>
      <c r="M183" s="23">
        <v>0</v>
      </c>
      <c r="N183" s="23">
        <v>0</v>
      </c>
      <c r="O183" s="22">
        <v>0</v>
      </c>
      <c r="P183" s="22">
        <v>0</v>
      </c>
      <c r="Q183" s="26">
        <v>73821</v>
      </c>
      <c r="R183" s="26">
        <v>5300</v>
      </c>
      <c r="T183" s="22" t="s">
        <v>152</v>
      </c>
      <c r="U183" s="26">
        <v>48.29</v>
      </c>
      <c r="V183" s="26">
        <v>0</v>
      </c>
      <c r="W183" s="26">
        <v>0.6</v>
      </c>
      <c r="X183" s="26">
        <v>0.13500000000000001</v>
      </c>
      <c r="Y183" s="26">
        <f t="shared" si="18"/>
        <v>0.42</v>
      </c>
      <c r="Z183" s="26">
        <f t="shared" si="19"/>
        <v>6.7500000000000004E-2</v>
      </c>
      <c r="AA183" s="26">
        <v>0.5</v>
      </c>
      <c r="AB183" s="27">
        <v>1.43808506334889</v>
      </c>
      <c r="AC183">
        <f t="shared" si="14"/>
        <v>3569</v>
      </c>
      <c r="AD183">
        <f t="shared" si="15"/>
        <v>3</v>
      </c>
      <c r="AE183">
        <f t="shared" si="16"/>
        <v>0.5</v>
      </c>
      <c r="AF183">
        <f>'TP Factors'!$D$6</f>
        <v>1.0585839223673177</v>
      </c>
      <c r="AG183">
        <f t="shared" si="17"/>
        <v>0.5</v>
      </c>
    </row>
    <row r="184" spans="1:33">
      <c r="A184" s="22" t="s">
        <v>107</v>
      </c>
      <c r="B184" s="22">
        <v>0</v>
      </c>
      <c r="D184" s="23">
        <v>0</v>
      </c>
      <c r="E184" s="22" t="s">
        <v>109</v>
      </c>
      <c r="F184" s="22">
        <v>0</v>
      </c>
      <c r="G184" s="24">
        <v>0</v>
      </c>
      <c r="H184" s="22" t="s">
        <v>110</v>
      </c>
      <c r="I184" s="22" t="s">
        <v>111</v>
      </c>
      <c r="J184" s="22">
        <v>0</v>
      </c>
      <c r="K184" s="25">
        <v>196.69366298200001</v>
      </c>
      <c r="L184" s="25">
        <v>1148.1034576500001</v>
      </c>
      <c r="M184" s="23">
        <v>0</v>
      </c>
      <c r="N184" s="23">
        <v>0</v>
      </c>
      <c r="O184" s="22">
        <v>0</v>
      </c>
      <c r="P184" s="22">
        <v>0</v>
      </c>
      <c r="Q184" s="26">
        <v>73822</v>
      </c>
      <c r="R184" s="26">
        <v>5300</v>
      </c>
      <c r="T184" s="22" t="s">
        <v>151</v>
      </c>
      <c r="U184" s="26">
        <v>48.29</v>
      </c>
      <c r="V184" s="26">
        <v>0</v>
      </c>
      <c r="W184" s="26">
        <v>0.6</v>
      </c>
      <c r="X184" s="26">
        <v>0.13500000000000001</v>
      </c>
      <c r="Y184" s="26">
        <f t="shared" si="18"/>
        <v>0.42</v>
      </c>
      <c r="Z184" s="26">
        <f t="shared" si="19"/>
        <v>6.7500000000000004E-2</v>
      </c>
      <c r="AA184" s="26">
        <v>0.5</v>
      </c>
      <c r="AB184" s="27">
        <v>0.28347942604410897</v>
      </c>
      <c r="AC184">
        <f t="shared" si="14"/>
        <v>704</v>
      </c>
      <c r="AD184">
        <f t="shared" si="15"/>
        <v>1</v>
      </c>
      <c r="AE184">
        <f t="shared" si="16"/>
        <v>0.1</v>
      </c>
      <c r="AF184">
        <f>'TP Factors'!$D$6</f>
        <v>1.0585839223673177</v>
      </c>
      <c r="AG184">
        <f t="shared" si="17"/>
        <v>0.1</v>
      </c>
    </row>
    <row r="185" spans="1:33">
      <c r="A185" s="22" t="s">
        <v>107</v>
      </c>
      <c r="B185" s="22">
        <v>0</v>
      </c>
      <c r="D185" s="23">
        <v>0</v>
      </c>
      <c r="E185" s="22" t="s">
        <v>109</v>
      </c>
      <c r="F185" s="22">
        <v>0</v>
      </c>
      <c r="G185" s="24">
        <v>11.1</v>
      </c>
      <c r="H185" s="22" t="s">
        <v>110</v>
      </c>
      <c r="I185" s="22" t="s">
        <v>111</v>
      </c>
      <c r="J185" s="22">
        <v>0</v>
      </c>
      <c r="K185" s="25">
        <v>491.89687266300001</v>
      </c>
      <c r="L185" s="25">
        <v>7512.6674226900004</v>
      </c>
      <c r="M185" s="23">
        <v>0</v>
      </c>
      <c r="N185" s="23">
        <v>0</v>
      </c>
      <c r="O185" s="22">
        <v>0</v>
      </c>
      <c r="P185" s="22">
        <v>0</v>
      </c>
      <c r="Q185" s="26">
        <v>73838</v>
      </c>
      <c r="R185" s="26">
        <v>8120</v>
      </c>
      <c r="T185" s="22" t="s">
        <v>204</v>
      </c>
      <c r="U185" s="26">
        <v>48.29</v>
      </c>
      <c r="V185" s="26">
        <v>0</v>
      </c>
      <c r="W185" s="26">
        <v>1.25</v>
      </c>
      <c r="X185" s="26">
        <v>5.2999999999999999E-2</v>
      </c>
      <c r="Y185" s="26">
        <f t="shared" si="18"/>
        <v>0.875</v>
      </c>
      <c r="Z185" s="26">
        <f t="shared" si="19"/>
        <v>2.6499999999999999E-2</v>
      </c>
      <c r="AA185" s="26">
        <v>0.2</v>
      </c>
      <c r="AB185" s="27">
        <v>1.8549604495584899</v>
      </c>
      <c r="AC185">
        <f t="shared" si="14"/>
        <v>1842</v>
      </c>
      <c r="AD185">
        <f t="shared" si="15"/>
        <v>4</v>
      </c>
      <c r="AE185">
        <f t="shared" si="16"/>
        <v>0.1</v>
      </c>
      <c r="AF185">
        <f>'TP Factors'!$D$6</f>
        <v>1.0585839223673177</v>
      </c>
      <c r="AG185">
        <f t="shared" si="17"/>
        <v>0.1</v>
      </c>
    </row>
    <row r="186" spans="1:33">
      <c r="A186" s="22" t="s">
        <v>107</v>
      </c>
      <c r="B186" s="22">
        <v>0</v>
      </c>
      <c r="D186" s="23">
        <v>0</v>
      </c>
      <c r="E186" s="22" t="s">
        <v>109</v>
      </c>
      <c r="F186" s="22">
        <v>0</v>
      </c>
      <c r="G186" s="24">
        <v>11.1</v>
      </c>
      <c r="H186" s="22" t="s">
        <v>110</v>
      </c>
      <c r="I186" s="22" t="s">
        <v>111</v>
      </c>
      <c r="J186" s="22">
        <v>0</v>
      </c>
      <c r="K186" s="25">
        <v>121.338640228</v>
      </c>
      <c r="L186" s="25">
        <v>934.77188753600001</v>
      </c>
      <c r="M186" s="23">
        <v>0</v>
      </c>
      <c r="N186" s="23">
        <v>0</v>
      </c>
      <c r="O186" s="22">
        <v>0</v>
      </c>
      <c r="P186" s="22">
        <v>0</v>
      </c>
      <c r="Q186" s="26">
        <v>73839</v>
      </c>
      <c r="R186" s="26">
        <v>8120</v>
      </c>
      <c r="T186" s="22" t="s">
        <v>204</v>
      </c>
      <c r="U186" s="26">
        <v>48.29</v>
      </c>
      <c r="V186" s="26">
        <v>0</v>
      </c>
      <c r="W186" s="26">
        <v>1.25</v>
      </c>
      <c r="X186" s="26">
        <v>5.2999999999999999E-2</v>
      </c>
      <c r="Y186" s="26">
        <f t="shared" si="18"/>
        <v>0.875</v>
      </c>
      <c r="Z186" s="26">
        <f t="shared" si="19"/>
        <v>2.6499999999999999E-2</v>
      </c>
      <c r="AA186" s="26">
        <v>0.2</v>
      </c>
      <c r="AB186" s="27">
        <v>0.23080550131980099</v>
      </c>
      <c r="AC186">
        <f t="shared" si="14"/>
        <v>229</v>
      </c>
      <c r="AD186">
        <f t="shared" si="15"/>
        <v>0</v>
      </c>
      <c r="AE186">
        <f t="shared" si="16"/>
        <v>0</v>
      </c>
      <c r="AF186">
        <f>'TP Factors'!$D$6</f>
        <v>1.0585839223673177</v>
      </c>
      <c r="AG186">
        <f t="shared" si="17"/>
        <v>0</v>
      </c>
    </row>
    <row r="187" spans="1:33">
      <c r="A187" s="22" t="s">
        <v>107</v>
      </c>
      <c r="B187" s="22">
        <v>0</v>
      </c>
      <c r="D187" s="23">
        <v>0</v>
      </c>
      <c r="E187" s="22" t="s">
        <v>109</v>
      </c>
      <c r="F187" s="22">
        <v>0</v>
      </c>
      <c r="G187" s="24">
        <v>0</v>
      </c>
      <c r="H187" s="22" t="s">
        <v>110</v>
      </c>
      <c r="I187" s="22" t="s">
        <v>111</v>
      </c>
      <c r="J187" s="22">
        <v>0</v>
      </c>
      <c r="K187" s="25">
        <v>207.61101692400001</v>
      </c>
      <c r="L187" s="25">
        <v>2858.3236531399998</v>
      </c>
      <c r="M187" s="23">
        <v>0</v>
      </c>
      <c r="N187" s="23">
        <v>0</v>
      </c>
      <c r="O187" s="22">
        <v>0</v>
      </c>
      <c r="P187" s="22">
        <v>0</v>
      </c>
      <c r="Q187" s="26">
        <v>73881</v>
      </c>
      <c r="R187" s="26">
        <v>5300</v>
      </c>
      <c r="T187" s="22" t="s">
        <v>151</v>
      </c>
      <c r="U187" s="26">
        <v>48.29</v>
      </c>
      <c r="V187" s="26">
        <v>0</v>
      </c>
      <c r="W187" s="26">
        <v>0.6</v>
      </c>
      <c r="X187" s="26">
        <v>0.13500000000000001</v>
      </c>
      <c r="Y187" s="26">
        <f t="shared" si="18"/>
        <v>0.42</v>
      </c>
      <c r="Z187" s="26">
        <f t="shared" si="19"/>
        <v>6.7500000000000004E-2</v>
      </c>
      <c r="AA187" s="26">
        <v>0.5</v>
      </c>
      <c r="AB187" s="27">
        <v>0.70575127004513305</v>
      </c>
      <c r="AC187">
        <f t="shared" si="14"/>
        <v>1752</v>
      </c>
      <c r="AD187">
        <f t="shared" si="15"/>
        <v>2</v>
      </c>
      <c r="AE187">
        <f t="shared" si="16"/>
        <v>0.3</v>
      </c>
      <c r="AF187">
        <f>'TP Factors'!$D$6</f>
        <v>1.0585839223673177</v>
      </c>
      <c r="AG187">
        <f t="shared" si="17"/>
        <v>0.3</v>
      </c>
    </row>
    <row r="188" spans="1:33">
      <c r="A188" s="22" t="s">
        <v>107</v>
      </c>
      <c r="B188" s="22">
        <v>0</v>
      </c>
      <c r="D188" s="23">
        <v>0</v>
      </c>
      <c r="E188" s="22" t="s">
        <v>109</v>
      </c>
      <c r="F188" s="22">
        <v>0</v>
      </c>
      <c r="G188" s="24">
        <v>0</v>
      </c>
      <c r="H188" s="22" t="s">
        <v>110</v>
      </c>
      <c r="I188" s="22" t="s">
        <v>111</v>
      </c>
      <c r="J188" s="22">
        <v>0</v>
      </c>
      <c r="K188" s="25">
        <v>28.000995159999999</v>
      </c>
      <c r="L188" s="25">
        <v>13.773863067600001</v>
      </c>
      <c r="M188" s="23">
        <v>0</v>
      </c>
      <c r="N188" s="23">
        <v>0</v>
      </c>
      <c r="O188" s="22">
        <v>0</v>
      </c>
      <c r="P188" s="22">
        <v>0</v>
      </c>
      <c r="Q188" s="26">
        <v>73882</v>
      </c>
      <c r="R188" s="26">
        <v>5300</v>
      </c>
      <c r="T188" s="22" t="s">
        <v>151</v>
      </c>
      <c r="U188" s="26">
        <v>48.29</v>
      </c>
      <c r="V188" s="26">
        <v>0</v>
      </c>
      <c r="W188" s="26">
        <v>0.6</v>
      </c>
      <c r="X188" s="26">
        <v>0.13500000000000001</v>
      </c>
      <c r="Y188" s="26">
        <f t="shared" si="18"/>
        <v>0.42</v>
      </c>
      <c r="Z188" s="26">
        <f t="shared" si="19"/>
        <v>6.7500000000000004E-2</v>
      </c>
      <c r="AA188" s="26">
        <v>0.5</v>
      </c>
      <c r="AB188" s="27">
        <v>3.40091686985896E-3</v>
      </c>
      <c r="AC188">
        <f t="shared" si="14"/>
        <v>8</v>
      </c>
      <c r="AD188">
        <f t="shared" si="15"/>
        <v>0</v>
      </c>
      <c r="AE188">
        <f t="shared" si="16"/>
        <v>0</v>
      </c>
      <c r="AF188">
        <f>'TP Factors'!$D$6</f>
        <v>1.0585839223673177</v>
      </c>
      <c r="AG188">
        <f t="shared" si="17"/>
        <v>0</v>
      </c>
    </row>
    <row r="189" spans="1:33">
      <c r="A189" s="22" t="s">
        <v>107</v>
      </c>
      <c r="B189" s="22">
        <v>0</v>
      </c>
      <c r="D189" s="23">
        <v>0</v>
      </c>
      <c r="E189" s="22" t="s">
        <v>109</v>
      </c>
      <c r="F189" s="22">
        <v>0</v>
      </c>
      <c r="G189" s="24">
        <v>11.1</v>
      </c>
      <c r="H189" s="22" t="s">
        <v>110</v>
      </c>
      <c r="I189" s="22" t="s">
        <v>111</v>
      </c>
      <c r="J189" s="22">
        <v>0</v>
      </c>
      <c r="K189" s="25">
        <v>282.50157036100001</v>
      </c>
      <c r="L189" s="25">
        <v>1961.9328207999999</v>
      </c>
      <c r="M189" s="23">
        <v>0</v>
      </c>
      <c r="N189" s="23">
        <v>0</v>
      </c>
      <c r="O189" s="22">
        <v>0</v>
      </c>
      <c r="P189" s="22">
        <v>0</v>
      </c>
      <c r="Q189" s="26">
        <v>73886</v>
      </c>
      <c r="R189" s="26">
        <v>1800</v>
      </c>
      <c r="T189" s="22" t="s">
        <v>212</v>
      </c>
      <c r="U189" s="26">
        <v>48.29</v>
      </c>
      <c r="V189" s="26">
        <v>0</v>
      </c>
      <c r="W189" s="26">
        <v>1.25</v>
      </c>
      <c r="X189" s="26">
        <v>7.5999999999999998E-2</v>
      </c>
      <c r="Y189" s="26">
        <f t="shared" si="18"/>
        <v>0.875</v>
      </c>
      <c r="Z189" s="26">
        <f t="shared" si="19"/>
        <v>3.7999999999999999E-2</v>
      </c>
      <c r="AA189" s="26">
        <v>0.127</v>
      </c>
      <c r="AB189" s="27">
        <v>0.48442269746880801</v>
      </c>
      <c r="AC189">
        <f t="shared" si="14"/>
        <v>305</v>
      </c>
      <c r="AD189">
        <f t="shared" si="15"/>
        <v>1</v>
      </c>
      <c r="AE189">
        <f t="shared" si="16"/>
        <v>0</v>
      </c>
      <c r="AF189">
        <f>'TP Factors'!$D$6</f>
        <v>1.0585839223673177</v>
      </c>
      <c r="AG189">
        <f t="shared" si="17"/>
        <v>0</v>
      </c>
    </row>
    <row r="190" spans="1:33">
      <c r="A190" s="22" t="s">
        <v>107</v>
      </c>
      <c r="B190" s="22">
        <v>0</v>
      </c>
      <c r="D190" s="23">
        <v>0</v>
      </c>
      <c r="E190" s="22" t="s">
        <v>109</v>
      </c>
      <c r="F190" s="22">
        <v>0</v>
      </c>
      <c r="G190" s="24">
        <v>11.1</v>
      </c>
      <c r="H190" s="22" t="s">
        <v>110</v>
      </c>
      <c r="I190" s="22" t="s">
        <v>111</v>
      </c>
      <c r="J190" s="22">
        <v>0</v>
      </c>
      <c r="K190" s="25">
        <v>60.917640470800002</v>
      </c>
      <c r="L190" s="25">
        <v>99.835408350500003</v>
      </c>
      <c r="M190" s="23">
        <v>0</v>
      </c>
      <c r="N190" s="23">
        <v>0</v>
      </c>
      <c r="O190" s="22">
        <v>0</v>
      </c>
      <c r="P190" s="22">
        <v>0</v>
      </c>
      <c r="Q190" s="26">
        <v>73887</v>
      </c>
      <c r="R190" s="26">
        <v>1800</v>
      </c>
      <c r="T190" s="22" t="s">
        <v>211</v>
      </c>
      <c r="U190" s="26">
        <v>48.29</v>
      </c>
      <c r="V190" s="26">
        <v>0</v>
      </c>
      <c r="W190" s="26">
        <v>1.25</v>
      </c>
      <c r="X190" s="26">
        <v>7.5999999999999998E-2</v>
      </c>
      <c r="Y190" s="26">
        <f t="shared" si="18"/>
        <v>0.875</v>
      </c>
      <c r="Z190" s="26">
        <f t="shared" si="19"/>
        <v>3.7999999999999999E-2</v>
      </c>
      <c r="AA190" s="26">
        <v>0.183</v>
      </c>
      <c r="AB190" s="27">
        <v>2.4650448856936499E-2</v>
      </c>
      <c r="AC190">
        <f t="shared" si="14"/>
        <v>22</v>
      </c>
      <c r="AD190">
        <f t="shared" si="15"/>
        <v>0</v>
      </c>
      <c r="AE190">
        <f t="shared" si="16"/>
        <v>0</v>
      </c>
      <c r="AF190">
        <f>'TP Factors'!$D$6</f>
        <v>1.0585839223673177</v>
      </c>
      <c r="AG190">
        <f t="shared" si="17"/>
        <v>0</v>
      </c>
    </row>
    <row r="191" spans="1:33">
      <c r="A191" s="22" t="s">
        <v>107</v>
      </c>
      <c r="B191" s="22">
        <v>0</v>
      </c>
      <c r="D191" s="23">
        <v>0</v>
      </c>
      <c r="E191" s="22" t="s">
        <v>109</v>
      </c>
      <c r="F191" s="22">
        <v>0</v>
      </c>
      <c r="G191" s="24">
        <v>11.1</v>
      </c>
      <c r="H191" s="22" t="s">
        <v>110</v>
      </c>
      <c r="I191" s="22" t="s">
        <v>111</v>
      </c>
      <c r="J191" s="22">
        <v>0</v>
      </c>
      <c r="K191" s="25">
        <v>69.930995968700003</v>
      </c>
      <c r="L191" s="25">
        <v>205.977089221</v>
      </c>
      <c r="M191" s="23">
        <v>0</v>
      </c>
      <c r="N191" s="23">
        <v>0</v>
      </c>
      <c r="O191" s="22">
        <v>0</v>
      </c>
      <c r="P191" s="22">
        <v>0</v>
      </c>
      <c r="Q191" s="26">
        <v>73888</v>
      </c>
      <c r="R191" s="26">
        <v>1800</v>
      </c>
      <c r="T191" s="22" t="s">
        <v>212</v>
      </c>
      <c r="U191" s="26">
        <v>48.29</v>
      </c>
      <c r="V191" s="26">
        <v>0</v>
      </c>
      <c r="W191" s="26">
        <v>1.25</v>
      </c>
      <c r="X191" s="26">
        <v>7.5999999999999998E-2</v>
      </c>
      <c r="Y191" s="26">
        <f t="shared" si="18"/>
        <v>0.875</v>
      </c>
      <c r="Z191" s="26">
        <f t="shared" si="19"/>
        <v>3.7999999999999999E-2</v>
      </c>
      <c r="AA191" s="26">
        <v>0.127</v>
      </c>
      <c r="AB191" s="27">
        <v>5.0857985798456302E-2</v>
      </c>
      <c r="AC191">
        <f t="shared" si="14"/>
        <v>32</v>
      </c>
      <c r="AD191">
        <f t="shared" si="15"/>
        <v>0</v>
      </c>
      <c r="AE191">
        <f t="shared" si="16"/>
        <v>0</v>
      </c>
      <c r="AF191">
        <f>'TP Factors'!$D$6</f>
        <v>1.0585839223673177</v>
      </c>
      <c r="AG191">
        <f t="shared" si="17"/>
        <v>0</v>
      </c>
    </row>
    <row r="192" spans="1:33">
      <c r="A192" s="22" t="s">
        <v>107</v>
      </c>
      <c r="B192" s="22">
        <v>0</v>
      </c>
      <c r="D192" s="23">
        <v>0</v>
      </c>
      <c r="E192" s="22" t="s">
        <v>109</v>
      </c>
      <c r="F192" s="22">
        <v>0</v>
      </c>
      <c r="G192" s="24">
        <v>11.1</v>
      </c>
      <c r="H192" s="22" t="s">
        <v>110</v>
      </c>
      <c r="I192" s="22" t="s">
        <v>111</v>
      </c>
      <c r="J192" s="22">
        <v>0</v>
      </c>
      <c r="K192" s="25">
        <v>189.82905918200001</v>
      </c>
      <c r="L192" s="25">
        <v>1802.9093709900001</v>
      </c>
      <c r="M192" s="23">
        <v>0</v>
      </c>
      <c r="N192" s="23">
        <v>0</v>
      </c>
      <c r="O192" s="22">
        <v>0</v>
      </c>
      <c r="P192" s="22">
        <v>0</v>
      </c>
      <c r="Q192" s="26">
        <v>73889</v>
      </c>
      <c r="R192" s="26">
        <v>1800</v>
      </c>
      <c r="T192" s="22" t="s">
        <v>211</v>
      </c>
      <c r="U192" s="26">
        <v>48.29</v>
      </c>
      <c r="V192" s="26">
        <v>0</v>
      </c>
      <c r="W192" s="26">
        <v>1.25</v>
      </c>
      <c r="X192" s="26">
        <v>7.5999999999999998E-2</v>
      </c>
      <c r="Y192" s="26">
        <f t="shared" si="18"/>
        <v>0.875</v>
      </c>
      <c r="Z192" s="26">
        <f t="shared" si="19"/>
        <v>3.7999999999999999E-2</v>
      </c>
      <c r="AA192" s="26">
        <v>0.183</v>
      </c>
      <c r="AB192" s="27">
        <v>0.44515795062314101</v>
      </c>
      <c r="AC192">
        <f t="shared" si="14"/>
        <v>404</v>
      </c>
      <c r="AD192">
        <f t="shared" si="15"/>
        <v>1</v>
      </c>
      <c r="AE192">
        <f t="shared" si="16"/>
        <v>0</v>
      </c>
      <c r="AF192">
        <f>'TP Factors'!$D$6</f>
        <v>1.0585839223673177</v>
      </c>
      <c r="AG192">
        <f t="shared" si="17"/>
        <v>0</v>
      </c>
    </row>
    <row r="193" spans="1:33">
      <c r="A193" s="22" t="s">
        <v>107</v>
      </c>
      <c r="B193" s="22">
        <v>0</v>
      </c>
      <c r="D193" s="23">
        <v>0</v>
      </c>
      <c r="E193" s="22" t="s">
        <v>109</v>
      </c>
      <c r="F193" s="22">
        <v>0</v>
      </c>
      <c r="G193" s="24">
        <v>11.1</v>
      </c>
      <c r="H193" s="22" t="s">
        <v>110</v>
      </c>
      <c r="I193" s="22" t="s">
        <v>111</v>
      </c>
      <c r="J193" s="22">
        <v>0</v>
      </c>
      <c r="K193" s="25">
        <v>95.193928666100007</v>
      </c>
      <c r="L193" s="25">
        <v>458.04455305200003</v>
      </c>
      <c r="M193" s="23">
        <v>0</v>
      </c>
      <c r="N193" s="23">
        <v>0</v>
      </c>
      <c r="O193" s="22">
        <v>0</v>
      </c>
      <c r="P193" s="22">
        <v>0</v>
      </c>
      <c r="Q193" s="26">
        <v>73890</v>
      </c>
      <c r="R193" s="26">
        <v>1800</v>
      </c>
      <c r="T193" s="22" t="s">
        <v>211</v>
      </c>
      <c r="U193" s="26">
        <v>48.29</v>
      </c>
      <c r="V193" s="26">
        <v>0</v>
      </c>
      <c r="W193" s="26">
        <v>1.25</v>
      </c>
      <c r="X193" s="26">
        <v>7.5999999999999998E-2</v>
      </c>
      <c r="Y193" s="26">
        <f t="shared" si="18"/>
        <v>0.875</v>
      </c>
      <c r="Z193" s="26">
        <f t="shared" si="19"/>
        <v>3.7999999999999999E-2</v>
      </c>
      <c r="AA193" s="26">
        <v>0.183</v>
      </c>
      <c r="AB193" s="27">
        <v>0.11309624035539</v>
      </c>
      <c r="AC193">
        <f t="shared" si="14"/>
        <v>103</v>
      </c>
      <c r="AD193">
        <f t="shared" si="15"/>
        <v>0</v>
      </c>
      <c r="AE193">
        <f t="shared" si="16"/>
        <v>0</v>
      </c>
      <c r="AF193">
        <f>'TP Factors'!$D$6</f>
        <v>1.0585839223673177</v>
      </c>
      <c r="AG193">
        <f t="shared" si="17"/>
        <v>0</v>
      </c>
    </row>
    <row r="194" spans="1:33">
      <c r="A194" s="22" t="s">
        <v>107</v>
      </c>
      <c r="B194" s="22">
        <v>0</v>
      </c>
      <c r="D194" s="23">
        <v>0</v>
      </c>
      <c r="E194" s="22" t="s">
        <v>109</v>
      </c>
      <c r="F194" s="22">
        <v>0</v>
      </c>
      <c r="G194" s="24">
        <v>11.1</v>
      </c>
      <c r="H194" s="22" t="s">
        <v>110</v>
      </c>
      <c r="I194" s="22" t="s">
        <v>111</v>
      </c>
      <c r="J194" s="22">
        <v>0</v>
      </c>
      <c r="K194" s="25">
        <v>519.60765692899997</v>
      </c>
      <c r="L194" s="25">
        <v>8133.8729044800002</v>
      </c>
      <c r="M194" s="23">
        <v>0</v>
      </c>
      <c r="N194" s="23">
        <v>0</v>
      </c>
      <c r="O194" s="22">
        <v>0</v>
      </c>
      <c r="P194" s="22">
        <v>0</v>
      </c>
      <c r="Q194" s="26">
        <v>73891</v>
      </c>
      <c r="R194" s="26">
        <v>1800</v>
      </c>
      <c r="T194" s="22" t="s">
        <v>211</v>
      </c>
      <c r="U194" s="26">
        <v>48.29</v>
      </c>
      <c r="V194" s="26">
        <v>0</v>
      </c>
      <c r="W194" s="26">
        <v>1.25</v>
      </c>
      <c r="X194" s="26">
        <v>7.5999999999999998E-2</v>
      </c>
      <c r="Y194" s="26">
        <f t="shared" si="18"/>
        <v>0.875</v>
      </c>
      <c r="Z194" s="26">
        <f t="shared" si="19"/>
        <v>3.7999999999999999E-2</v>
      </c>
      <c r="AA194" s="26">
        <v>0.183</v>
      </c>
      <c r="AB194" s="27">
        <v>2.00834265357053</v>
      </c>
      <c r="AC194">
        <f t="shared" si="14"/>
        <v>1824</v>
      </c>
      <c r="AD194">
        <f t="shared" si="15"/>
        <v>4</v>
      </c>
      <c r="AE194">
        <f t="shared" si="16"/>
        <v>0.2</v>
      </c>
      <c r="AF194">
        <f>'TP Factors'!$D$6</f>
        <v>1.0585839223673177</v>
      </c>
      <c r="AG194">
        <f t="shared" si="17"/>
        <v>0.2</v>
      </c>
    </row>
    <row r="195" spans="1:33">
      <c r="A195" s="22" t="s">
        <v>107</v>
      </c>
      <c r="B195" s="22">
        <v>0</v>
      </c>
      <c r="D195" s="23">
        <v>0</v>
      </c>
      <c r="E195" s="22" t="s">
        <v>109</v>
      </c>
      <c r="F195" s="22">
        <v>0</v>
      </c>
      <c r="G195" s="24">
        <v>11.1</v>
      </c>
      <c r="H195" s="22" t="s">
        <v>110</v>
      </c>
      <c r="I195" s="22" t="s">
        <v>111</v>
      </c>
      <c r="J195" s="22">
        <v>0</v>
      </c>
      <c r="K195" s="25">
        <v>643.555933052</v>
      </c>
      <c r="L195" s="25">
        <v>8664.9280021800005</v>
      </c>
      <c r="M195" s="23">
        <v>0</v>
      </c>
      <c r="N195" s="23">
        <v>0</v>
      </c>
      <c r="O195" s="22">
        <v>0</v>
      </c>
      <c r="P195" s="22">
        <v>0</v>
      </c>
      <c r="Q195" s="26">
        <v>73892</v>
      </c>
      <c r="R195" s="26">
        <v>1800</v>
      </c>
      <c r="T195" s="22" t="s">
        <v>212</v>
      </c>
      <c r="U195" s="26">
        <v>48.29</v>
      </c>
      <c r="V195" s="26">
        <v>0</v>
      </c>
      <c r="W195" s="26">
        <v>1.25</v>
      </c>
      <c r="X195" s="26">
        <v>7.5999999999999998E-2</v>
      </c>
      <c r="Y195" s="26">
        <f t="shared" si="18"/>
        <v>0.875</v>
      </c>
      <c r="Z195" s="26">
        <f t="shared" si="19"/>
        <v>3.7999999999999999E-2</v>
      </c>
      <c r="AA195" s="26">
        <v>0.127</v>
      </c>
      <c r="AB195" s="27">
        <v>2.1394660417542499</v>
      </c>
      <c r="AC195">
        <f t="shared" ref="AC195:AC222" si="20">ROUND(AB195*AA195*U195*102.79,0)</f>
        <v>1349</v>
      </c>
      <c r="AD195">
        <f t="shared" ref="AD195:AD222" si="21">ROUND(Y195*AC195*0.002205,0)</f>
        <v>3</v>
      </c>
      <c r="AE195">
        <f t="shared" ref="AE195:AE222" si="22">ROUND(Z195*AC195*0.002205,1)</f>
        <v>0.1</v>
      </c>
      <c r="AF195">
        <f>'TP Factors'!$D$6</f>
        <v>1.0585839223673177</v>
      </c>
      <c r="AG195">
        <f t="shared" ref="AG195:AG222" si="23">ROUND(AE195*AF195,1)</f>
        <v>0.1</v>
      </c>
    </row>
    <row r="196" spans="1:33">
      <c r="A196" s="22" t="s">
        <v>107</v>
      </c>
      <c r="B196" s="22">
        <v>0</v>
      </c>
      <c r="D196" s="23">
        <v>0</v>
      </c>
      <c r="E196" s="22" t="s">
        <v>109</v>
      </c>
      <c r="F196" s="22">
        <v>0</v>
      </c>
      <c r="G196" s="24">
        <v>11.1</v>
      </c>
      <c r="H196" s="22" t="s">
        <v>110</v>
      </c>
      <c r="I196" s="22" t="s">
        <v>111</v>
      </c>
      <c r="J196" s="22">
        <v>0</v>
      </c>
      <c r="K196" s="25">
        <v>402.25147428299999</v>
      </c>
      <c r="L196" s="25">
        <v>7815.1998959599996</v>
      </c>
      <c r="M196" s="23">
        <v>0</v>
      </c>
      <c r="N196" s="23">
        <v>0</v>
      </c>
      <c r="O196" s="22">
        <v>0</v>
      </c>
      <c r="P196" s="22">
        <v>0</v>
      </c>
      <c r="Q196" s="26">
        <v>73893</v>
      </c>
      <c r="R196" s="26">
        <v>1800</v>
      </c>
      <c r="T196" s="22" t="s">
        <v>211</v>
      </c>
      <c r="U196" s="26">
        <v>48.29</v>
      </c>
      <c r="V196" s="26">
        <v>0</v>
      </c>
      <c r="W196" s="26">
        <v>1.25</v>
      </c>
      <c r="X196" s="26">
        <v>7.5999999999999998E-2</v>
      </c>
      <c r="Y196" s="26">
        <f t="shared" si="18"/>
        <v>0.875</v>
      </c>
      <c r="Z196" s="26">
        <f t="shared" si="19"/>
        <v>3.7999999999999999E-2</v>
      </c>
      <c r="AA196" s="26">
        <v>0.183</v>
      </c>
      <c r="AB196" s="27">
        <v>1.9296582504368101</v>
      </c>
      <c r="AC196">
        <f t="shared" si="20"/>
        <v>1753</v>
      </c>
      <c r="AD196">
        <f t="shared" si="21"/>
        <v>3</v>
      </c>
      <c r="AE196">
        <f t="shared" si="22"/>
        <v>0.1</v>
      </c>
      <c r="AF196">
        <f>'TP Factors'!$D$6</f>
        <v>1.0585839223673177</v>
      </c>
      <c r="AG196">
        <f t="shared" si="23"/>
        <v>0.1</v>
      </c>
    </row>
    <row r="197" spans="1:33">
      <c r="A197" s="22" t="s">
        <v>107</v>
      </c>
      <c r="B197" s="22">
        <v>0</v>
      </c>
      <c r="D197" s="23">
        <v>0</v>
      </c>
      <c r="E197" s="22" t="s">
        <v>109</v>
      </c>
      <c r="F197" s="22">
        <v>0</v>
      </c>
      <c r="G197" s="24">
        <v>11.1</v>
      </c>
      <c r="H197" s="22" t="s">
        <v>110</v>
      </c>
      <c r="I197" s="22" t="s">
        <v>111</v>
      </c>
      <c r="J197" s="22">
        <v>0</v>
      </c>
      <c r="K197" s="25">
        <v>719.28338828899996</v>
      </c>
      <c r="L197" s="25">
        <v>18807.570760300001</v>
      </c>
      <c r="M197" s="23">
        <v>0</v>
      </c>
      <c r="N197" s="23">
        <v>0</v>
      </c>
      <c r="O197" s="22">
        <v>0</v>
      </c>
      <c r="P197" s="22">
        <v>0</v>
      </c>
      <c r="Q197" s="26">
        <v>73894</v>
      </c>
      <c r="R197" s="26">
        <v>1800</v>
      </c>
      <c r="T197" s="22" t="s">
        <v>211</v>
      </c>
      <c r="U197" s="26">
        <v>48.29</v>
      </c>
      <c r="V197" s="26">
        <v>0</v>
      </c>
      <c r="W197" s="26">
        <v>1.25</v>
      </c>
      <c r="X197" s="26">
        <v>7.5999999999999998E-2</v>
      </c>
      <c r="Y197" s="26">
        <f t="shared" si="18"/>
        <v>0.875</v>
      </c>
      <c r="Z197" s="26">
        <f t="shared" si="19"/>
        <v>3.7999999999999999E-2</v>
      </c>
      <c r="AA197" s="26">
        <v>0.183</v>
      </c>
      <c r="AB197" s="27">
        <v>4.6437945275687103</v>
      </c>
      <c r="AC197">
        <f t="shared" si="20"/>
        <v>4218</v>
      </c>
      <c r="AD197">
        <f t="shared" si="21"/>
        <v>8</v>
      </c>
      <c r="AE197">
        <f t="shared" si="22"/>
        <v>0.4</v>
      </c>
      <c r="AF197">
        <f>'TP Factors'!$D$6</f>
        <v>1.0585839223673177</v>
      </c>
      <c r="AG197">
        <f t="shared" si="23"/>
        <v>0.4</v>
      </c>
    </row>
    <row r="198" spans="1:33">
      <c r="A198" s="22" t="s">
        <v>107</v>
      </c>
      <c r="B198" s="22">
        <v>0</v>
      </c>
      <c r="D198" s="23">
        <v>0</v>
      </c>
      <c r="E198" s="22" t="s">
        <v>109</v>
      </c>
      <c r="F198" s="22">
        <v>0</v>
      </c>
      <c r="G198" s="24">
        <v>11.1</v>
      </c>
      <c r="H198" s="22" t="s">
        <v>110</v>
      </c>
      <c r="I198" s="22" t="s">
        <v>111</v>
      </c>
      <c r="J198" s="22">
        <v>0</v>
      </c>
      <c r="K198" s="25">
        <v>619.82079615700002</v>
      </c>
      <c r="L198" s="25">
        <v>13976.115222799999</v>
      </c>
      <c r="M198" s="23">
        <v>0</v>
      </c>
      <c r="N198" s="23">
        <v>0</v>
      </c>
      <c r="O198" s="22">
        <v>0</v>
      </c>
      <c r="P198" s="22">
        <v>0</v>
      </c>
      <c r="Q198" s="26">
        <v>73895</v>
      </c>
      <c r="R198" s="26">
        <v>1800</v>
      </c>
      <c r="T198" s="22" t="s">
        <v>212</v>
      </c>
      <c r="U198" s="26">
        <v>48.29</v>
      </c>
      <c r="V198" s="26">
        <v>0</v>
      </c>
      <c r="W198" s="26">
        <v>1.25</v>
      </c>
      <c r="X198" s="26">
        <v>7.5999999999999998E-2</v>
      </c>
      <c r="Y198" s="26">
        <f t="shared" si="18"/>
        <v>0.875</v>
      </c>
      <c r="Z198" s="26">
        <f t="shared" si="19"/>
        <v>3.7999999999999999E-2</v>
      </c>
      <c r="AA198" s="26">
        <v>0.127</v>
      </c>
      <c r="AB198" s="27">
        <v>3.4508554709038002</v>
      </c>
      <c r="AC198">
        <f t="shared" si="20"/>
        <v>2175</v>
      </c>
      <c r="AD198">
        <f t="shared" si="21"/>
        <v>4</v>
      </c>
      <c r="AE198">
        <f t="shared" si="22"/>
        <v>0.2</v>
      </c>
      <c r="AF198">
        <f>'TP Factors'!$D$6</f>
        <v>1.0585839223673177</v>
      </c>
      <c r="AG198">
        <f t="shared" si="23"/>
        <v>0.2</v>
      </c>
    </row>
    <row r="199" spans="1:33">
      <c r="A199" s="22" t="s">
        <v>107</v>
      </c>
      <c r="B199" s="22">
        <v>0</v>
      </c>
      <c r="D199" s="23">
        <v>0</v>
      </c>
      <c r="E199" s="22" t="s">
        <v>109</v>
      </c>
      <c r="F199" s="22">
        <v>0</v>
      </c>
      <c r="G199" s="24">
        <v>105</v>
      </c>
      <c r="H199" s="22" t="s">
        <v>110</v>
      </c>
      <c r="I199" s="22" t="s">
        <v>111</v>
      </c>
      <c r="J199" s="22">
        <v>0</v>
      </c>
      <c r="K199" s="25">
        <v>4.0603662181500004</v>
      </c>
      <c r="L199" s="25">
        <v>0.44608590217999999</v>
      </c>
      <c r="M199" s="23">
        <v>0</v>
      </c>
      <c r="N199" s="23">
        <v>0</v>
      </c>
      <c r="O199" s="22">
        <v>0</v>
      </c>
      <c r="P199" s="22">
        <v>0</v>
      </c>
      <c r="Q199" s="26">
        <v>73906</v>
      </c>
      <c r="R199" s="26">
        <v>1400</v>
      </c>
      <c r="T199" s="22" t="s">
        <v>159</v>
      </c>
      <c r="U199" s="26">
        <v>48.29</v>
      </c>
      <c r="V199" s="26">
        <v>0</v>
      </c>
      <c r="W199" s="26">
        <v>1.93</v>
      </c>
      <c r="X199" s="26">
        <v>0.497</v>
      </c>
      <c r="Y199" s="26">
        <f t="shared" si="18"/>
        <v>1.351</v>
      </c>
      <c r="Z199" s="26">
        <f t="shared" si="19"/>
        <v>0.2485</v>
      </c>
      <c r="AA199" s="26">
        <v>0.88700000000000001</v>
      </c>
      <c r="AB199" s="27">
        <v>1.1014357388853999E-4</v>
      </c>
      <c r="AC199">
        <f t="shared" si="20"/>
        <v>0</v>
      </c>
      <c r="AD199">
        <f t="shared" si="21"/>
        <v>0</v>
      </c>
      <c r="AE199">
        <f t="shared" si="22"/>
        <v>0</v>
      </c>
      <c r="AF199">
        <f>'TP Factors'!$D$6</f>
        <v>1.0585839223673177</v>
      </c>
      <c r="AG199">
        <f t="shared" si="23"/>
        <v>0</v>
      </c>
    </row>
    <row r="200" spans="1:33">
      <c r="A200" s="22" t="s">
        <v>107</v>
      </c>
      <c r="B200" s="22">
        <v>0</v>
      </c>
      <c r="D200" s="23">
        <v>0</v>
      </c>
      <c r="E200" s="22" t="s">
        <v>109</v>
      </c>
      <c r="F200" s="22">
        <v>0</v>
      </c>
      <c r="G200" s="24">
        <v>105</v>
      </c>
      <c r="H200" s="22" t="s">
        <v>110</v>
      </c>
      <c r="I200" s="22" t="s">
        <v>111</v>
      </c>
      <c r="J200" s="22">
        <v>0</v>
      </c>
      <c r="K200" s="25">
        <v>6.1063684047700004</v>
      </c>
      <c r="L200" s="25">
        <v>1.31915465838</v>
      </c>
      <c r="M200" s="23">
        <v>0</v>
      </c>
      <c r="N200" s="23">
        <v>0</v>
      </c>
      <c r="O200" s="22">
        <v>0</v>
      </c>
      <c r="P200" s="22">
        <v>0</v>
      </c>
      <c r="Q200" s="26">
        <v>73907</v>
      </c>
      <c r="R200" s="26">
        <v>1400</v>
      </c>
      <c r="T200" s="22" t="s">
        <v>119</v>
      </c>
      <c r="U200" s="26">
        <v>48.29</v>
      </c>
      <c r="V200" s="26">
        <v>0</v>
      </c>
      <c r="W200" s="26">
        <v>1.93</v>
      </c>
      <c r="X200" s="26">
        <v>0.497</v>
      </c>
      <c r="Y200" s="26">
        <f t="shared" si="18"/>
        <v>1.351</v>
      </c>
      <c r="Z200" s="26">
        <f t="shared" si="19"/>
        <v>0.2485</v>
      </c>
      <c r="AA200" s="26">
        <v>0.88600000000000001</v>
      </c>
      <c r="AB200" s="27">
        <v>3.2571399625165999E-4</v>
      </c>
      <c r="AC200">
        <f t="shared" si="20"/>
        <v>1</v>
      </c>
      <c r="AD200">
        <f t="shared" si="21"/>
        <v>0</v>
      </c>
      <c r="AE200">
        <f t="shared" si="22"/>
        <v>0</v>
      </c>
      <c r="AF200">
        <f>'TP Factors'!$D$6</f>
        <v>1.0585839223673177</v>
      </c>
      <c r="AG200">
        <f t="shared" si="23"/>
        <v>0</v>
      </c>
    </row>
    <row r="201" spans="1:33">
      <c r="A201" s="22" t="s">
        <v>107</v>
      </c>
      <c r="B201" s="22">
        <v>0</v>
      </c>
      <c r="D201" s="23">
        <v>0</v>
      </c>
      <c r="E201" s="22" t="s">
        <v>109</v>
      </c>
      <c r="F201" s="22">
        <v>0</v>
      </c>
      <c r="G201" s="24">
        <v>105</v>
      </c>
      <c r="H201" s="22" t="s">
        <v>110</v>
      </c>
      <c r="I201" s="22" t="s">
        <v>111</v>
      </c>
      <c r="J201" s="22">
        <v>0</v>
      </c>
      <c r="K201" s="25">
        <v>99.729651797000002</v>
      </c>
      <c r="L201" s="25">
        <v>267.64844549399999</v>
      </c>
      <c r="M201" s="23">
        <v>0</v>
      </c>
      <c r="N201" s="23">
        <v>0</v>
      </c>
      <c r="O201" s="22">
        <v>0</v>
      </c>
      <c r="P201" s="22">
        <v>0</v>
      </c>
      <c r="Q201" s="26">
        <v>73908</v>
      </c>
      <c r="R201" s="26">
        <v>1400</v>
      </c>
      <c r="T201" s="22" t="s">
        <v>159</v>
      </c>
      <c r="U201" s="26">
        <v>48.29</v>
      </c>
      <c r="V201" s="26">
        <v>0</v>
      </c>
      <c r="W201" s="26">
        <v>1.93</v>
      </c>
      <c r="X201" s="26">
        <v>0.497</v>
      </c>
      <c r="Y201" s="26">
        <f t="shared" si="18"/>
        <v>1.351</v>
      </c>
      <c r="Z201" s="26">
        <f t="shared" si="19"/>
        <v>0.2485</v>
      </c>
      <c r="AA201" s="26">
        <v>0.88700000000000001</v>
      </c>
      <c r="AB201" s="27">
        <v>6.6085381338658197E-2</v>
      </c>
      <c r="AC201">
        <f t="shared" si="20"/>
        <v>291</v>
      </c>
      <c r="AD201">
        <f t="shared" si="21"/>
        <v>1</v>
      </c>
      <c r="AE201">
        <f t="shared" si="22"/>
        <v>0.2</v>
      </c>
      <c r="AF201">
        <f>'TP Factors'!$D$6</f>
        <v>1.0585839223673177</v>
      </c>
      <c r="AG201">
        <f t="shared" si="23"/>
        <v>0.2</v>
      </c>
    </row>
    <row r="202" spans="1:33">
      <c r="A202" s="22" t="s">
        <v>107</v>
      </c>
      <c r="B202" s="22">
        <v>0</v>
      </c>
      <c r="D202" s="23">
        <v>0</v>
      </c>
      <c r="E202" s="22" t="s">
        <v>109</v>
      </c>
      <c r="F202" s="22">
        <v>0</v>
      </c>
      <c r="G202" s="24">
        <v>105</v>
      </c>
      <c r="H202" s="22" t="s">
        <v>110</v>
      </c>
      <c r="I202" s="22" t="s">
        <v>111</v>
      </c>
      <c r="J202" s="22">
        <v>0</v>
      </c>
      <c r="K202" s="25">
        <v>532.785435689</v>
      </c>
      <c r="L202" s="25">
        <v>6190.45399223</v>
      </c>
      <c r="M202" s="23">
        <v>0</v>
      </c>
      <c r="N202" s="23">
        <v>0</v>
      </c>
      <c r="O202" s="22">
        <v>0</v>
      </c>
      <c r="P202" s="22">
        <v>0</v>
      </c>
      <c r="Q202" s="26">
        <v>73909</v>
      </c>
      <c r="R202" s="26">
        <v>1400</v>
      </c>
      <c r="T202" s="22" t="s">
        <v>119</v>
      </c>
      <c r="U202" s="26">
        <v>48.29</v>
      </c>
      <c r="V202" s="26">
        <v>0</v>
      </c>
      <c r="W202" s="26">
        <v>1.93</v>
      </c>
      <c r="X202" s="26">
        <v>0.497</v>
      </c>
      <c r="Y202" s="26">
        <f t="shared" si="18"/>
        <v>1.351</v>
      </c>
      <c r="Z202" s="26">
        <f t="shared" si="19"/>
        <v>0.2485</v>
      </c>
      <c r="AA202" s="26">
        <v>0.88600000000000001</v>
      </c>
      <c r="AB202" s="27">
        <v>1.5284921625605601</v>
      </c>
      <c r="AC202">
        <f t="shared" si="20"/>
        <v>6722</v>
      </c>
      <c r="AD202">
        <f t="shared" si="21"/>
        <v>20</v>
      </c>
      <c r="AE202">
        <f t="shared" si="22"/>
        <v>3.7</v>
      </c>
      <c r="AF202">
        <f>'TP Factors'!$D$6</f>
        <v>1.0585839223673177</v>
      </c>
      <c r="AG202">
        <f t="shared" si="23"/>
        <v>3.9</v>
      </c>
    </row>
    <row r="203" spans="1:33">
      <c r="A203" s="22" t="s">
        <v>107</v>
      </c>
      <c r="B203" s="22">
        <v>0</v>
      </c>
      <c r="D203" s="23">
        <v>0</v>
      </c>
      <c r="E203" s="22" t="s">
        <v>109</v>
      </c>
      <c r="F203" s="22">
        <v>0</v>
      </c>
      <c r="G203" s="24">
        <v>105</v>
      </c>
      <c r="H203" s="22" t="s">
        <v>110</v>
      </c>
      <c r="I203" s="22" t="s">
        <v>111</v>
      </c>
      <c r="J203" s="22">
        <v>0</v>
      </c>
      <c r="K203" s="25">
        <v>120.04611540499999</v>
      </c>
      <c r="L203" s="25">
        <v>693.14949490900005</v>
      </c>
      <c r="M203" s="23">
        <v>0</v>
      </c>
      <c r="N203" s="23">
        <v>0</v>
      </c>
      <c r="O203" s="22">
        <v>0</v>
      </c>
      <c r="P203" s="22">
        <v>0</v>
      </c>
      <c r="Q203" s="26">
        <v>73910</v>
      </c>
      <c r="R203" s="26">
        <v>1400</v>
      </c>
      <c r="T203" s="22" t="s">
        <v>119</v>
      </c>
      <c r="U203" s="26">
        <v>48.29</v>
      </c>
      <c r="V203" s="26">
        <v>0</v>
      </c>
      <c r="W203" s="26">
        <v>1.93</v>
      </c>
      <c r="X203" s="26">
        <v>0.497</v>
      </c>
      <c r="Y203" s="26">
        <f t="shared" si="18"/>
        <v>1.351</v>
      </c>
      <c r="Z203" s="26">
        <f t="shared" si="19"/>
        <v>0.2485</v>
      </c>
      <c r="AA203" s="26">
        <v>0.88600000000000001</v>
      </c>
      <c r="AB203" s="27">
        <v>0.17114637363895799</v>
      </c>
      <c r="AC203">
        <f t="shared" si="20"/>
        <v>753</v>
      </c>
      <c r="AD203">
        <f t="shared" si="21"/>
        <v>2</v>
      </c>
      <c r="AE203">
        <f t="shared" si="22"/>
        <v>0.4</v>
      </c>
      <c r="AF203">
        <f>'TP Factors'!$D$6</f>
        <v>1.0585839223673177</v>
      </c>
      <c r="AG203">
        <f t="shared" si="23"/>
        <v>0.4</v>
      </c>
    </row>
    <row r="204" spans="1:33">
      <c r="A204" s="22" t="s">
        <v>107</v>
      </c>
      <c r="B204" s="22">
        <v>0</v>
      </c>
      <c r="D204" s="23">
        <v>0</v>
      </c>
      <c r="E204" s="22" t="s">
        <v>109</v>
      </c>
      <c r="F204" s="22">
        <v>0</v>
      </c>
      <c r="G204" s="24">
        <v>105</v>
      </c>
      <c r="H204" s="22" t="s">
        <v>110</v>
      </c>
      <c r="I204" s="22" t="s">
        <v>111</v>
      </c>
      <c r="J204" s="22">
        <v>0</v>
      </c>
      <c r="K204" s="25">
        <v>177.888789113</v>
      </c>
      <c r="L204" s="25">
        <v>1356.3449121199999</v>
      </c>
      <c r="M204" s="23">
        <v>0</v>
      </c>
      <c r="N204" s="23">
        <v>0</v>
      </c>
      <c r="O204" s="22">
        <v>0</v>
      </c>
      <c r="P204" s="22">
        <v>0</v>
      </c>
      <c r="Q204" s="26">
        <v>73911</v>
      </c>
      <c r="R204" s="26">
        <v>1400</v>
      </c>
      <c r="T204" s="22" t="s">
        <v>197</v>
      </c>
      <c r="U204" s="26">
        <v>48.29</v>
      </c>
      <c r="V204" s="26">
        <v>0</v>
      </c>
      <c r="W204" s="26">
        <v>1.93</v>
      </c>
      <c r="X204" s="26">
        <v>0.497</v>
      </c>
      <c r="Y204" s="26">
        <f t="shared" si="18"/>
        <v>1.351</v>
      </c>
      <c r="Z204" s="26">
        <f t="shared" si="19"/>
        <v>0.2485</v>
      </c>
      <c r="AA204" s="26">
        <v>0.9</v>
      </c>
      <c r="AB204" s="27">
        <v>0.334896728340835</v>
      </c>
      <c r="AC204">
        <f t="shared" si="20"/>
        <v>1496</v>
      </c>
      <c r="AD204">
        <f t="shared" si="21"/>
        <v>4</v>
      </c>
      <c r="AE204">
        <f t="shared" si="22"/>
        <v>0.8</v>
      </c>
      <c r="AF204">
        <f>'TP Factors'!$D$6</f>
        <v>1.0585839223673177</v>
      </c>
      <c r="AG204">
        <f t="shared" si="23"/>
        <v>0.8</v>
      </c>
    </row>
    <row r="205" spans="1:33">
      <c r="A205" s="22" t="s">
        <v>107</v>
      </c>
      <c r="B205" s="22">
        <v>0</v>
      </c>
      <c r="D205" s="23">
        <v>0</v>
      </c>
      <c r="E205" s="22" t="s">
        <v>109</v>
      </c>
      <c r="F205" s="22">
        <v>0</v>
      </c>
      <c r="G205" s="24">
        <v>105</v>
      </c>
      <c r="H205" s="22" t="s">
        <v>110</v>
      </c>
      <c r="I205" s="22" t="s">
        <v>111</v>
      </c>
      <c r="J205" s="22">
        <v>0</v>
      </c>
      <c r="K205" s="25">
        <v>167.54076182099999</v>
      </c>
      <c r="L205" s="25">
        <v>834.84339440400004</v>
      </c>
      <c r="M205" s="23">
        <v>0</v>
      </c>
      <c r="N205" s="23">
        <v>0</v>
      </c>
      <c r="O205" s="22">
        <v>0</v>
      </c>
      <c r="P205" s="22">
        <v>0</v>
      </c>
      <c r="Q205" s="26">
        <v>73912</v>
      </c>
      <c r="R205" s="26">
        <v>1400</v>
      </c>
      <c r="T205" s="22" t="s">
        <v>119</v>
      </c>
      <c r="U205" s="26">
        <v>48.29</v>
      </c>
      <c r="V205" s="26">
        <v>0</v>
      </c>
      <c r="W205" s="26">
        <v>1.93</v>
      </c>
      <c r="X205" s="26">
        <v>0.497</v>
      </c>
      <c r="Y205" s="26">
        <f t="shared" si="18"/>
        <v>1.351</v>
      </c>
      <c r="Z205" s="26">
        <f t="shared" si="19"/>
        <v>0.2485</v>
      </c>
      <c r="AA205" s="26">
        <v>0.88600000000000001</v>
      </c>
      <c r="AB205" s="27">
        <v>0.206132184366174</v>
      </c>
      <c r="AC205">
        <f t="shared" si="20"/>
        <v>907</v>
      </c>
      <c r="AD205">
        <f t="shared" si="21"/>
        <v>3</v>
      </c>
      <c r="AE205">
        <f t="shared" si="22"/>
        <v>0.5</v>
      </c>
      <c r="AF205">
        <f>'TP Factors'!$D$6</f>
        <v>1.0585839223673177</v>
      </c>
      <c r="AG205">
        <f t="shared" si="23"/>
        <v>0.5</v>
      </c>
    </row>
    <row r="206" spans="1:33">
      <c r="A206" s="22" t="s">
        <v>107</v>
      </c>
      <c r="B206" s="22">
        <v>0</v>
      </c>
      <c r="D206" s="23">
        <v>0</v>
      </c>
      <c r="E206" s="22" t="s">
        <v>109</v>
      </c>
      <c r="F206" s="22">
        <v>0</v>
      </c>
      <c r="G206" s="24">
        <v>102.5</v>
      </c>
      <c r="H206" s="22" t="s">
        <v>110</v>
      </c>
      <c r="I206" s="22" t="s">
        <v>111</v>
      </c>
      <c r="J206" s="22">
        <v>0</v>
      </c>
      <c r="K206" s="25">
        <v>114.82147533200001</v>
      </c>
      <c r="L206" s="25">
        <v>712.43366893699999</v>
      </c>
      <c r="M206" s="23">
        <v>0</v>
      </c>
      <c r="N206" s="23">
        <v>0</v>
      </c>
      <c r="O206" s="22">
        <v>0</v>
      </c>
      <c r="P206" s="22">
        <v>0</v>
      </c>
      <c r="Q206" s="26">
        <v>73947</v>
      </c>
      <c r="R206" s="26">
        <v>1300</v>
      </c>
      <c r="T206" s="22" t="s">
        <v>161</v>
      </c>
      <c r="U206" s="26">
        <v>48.29</v>
      </c>
      <c r="V206" s="26">
        <v>0</v>
      </c>
      <c r="W206" s="26">
        <v>2.1</v>
      </c>
      <c r="X206" s="26">
        <v>0.51600000000000001</v>
      </c>
      <c r="Y206" s="26">
        <f t="shared" si="18"/>
        <v>1.47</v>
      </c>
      <c r="Z206" s="26">
        <f t="shared" si="19"/>
        <v>0.25800000000000001</v>
      </c>
      <c r="AA206" s="26">
        <v>0.66200000000000003</v>
      </c>
      <c r="AB206" s="27">
        <v>0.175907618449411</v>
      </c>
      <c r="AC206">
        <f t="shared" si="20"/>
        <v>578</v>
      </c>
      <c r="AD206">
        <f t="shared" si="21"/>
        <v>2</v>
      </c>
      <c r="AE206">
        <f t="shared" si="22"/>
        <v>0.3</v>
      </c>
      <c r="AF206">
        <f>'TP Factors'!$D$6</f>
        <v>1.0585839223673177</v>
      </c>
      <c r="AG206">
        <f t="shared" si="23"/>
        <v>0.3</v>
      </c>
    </row>
    <row r="207" spans="1:33">
      <c r="A207" s="22" t="s">
        <v>107</v>
      </c>
      <c r="B207" s="22">
        <v>0</v>
      </c>
      <c r="D207" s="23">
        <v>0</v>
      </c>
      <c r="E207" s="22" t="s">
        <v>109</v>
      </c>
      <c r="F207" s="22">
        <v>0</v>
      </c>
      <c r="G207" s="24">
        <v>102.5</v>
      </c>
      <c r="H207" s="22" t="s">
        <v>110</v>
      </c>
      <c r="I207" s="22" t="s">
        <v>111</v>
      </c>
      <c r="J207" s="22">
        <v>0</v>
      </c>
      <c r="K207" s="25">
        <v>73.411920985400002</v>
      </c>
      <c r="L207" s="25">
        <v>242.60291652500001</v>
      </c>
      <c r="M207" s="23">
        <v>0</v>
      </c>
      <c r="N207" s="23">
        <v>0</v>
      </c>
      <c r="O207" s="22">
        <v>0</v>
      </c>
      <c r="P207" s="22">
        <v>0</v>
      </c>
      <c r="Q207" s="26">
        <v>73948</v>
      </c>
      <c r="R207" s="26">
        <v>1300</v>
      </c>
      <c r="T207" s="22" t="s">
        <v>161</v>
      </c>
      <c r="U207" s="26">
        <v>48.29</v>
      </c>
      <c r="V207" s="26">
        <v>0</v>
      </c>
      <c r="W207" s="26">
        <v>2.1</v>
      </c>
      <c r="X207" s="26">
        <v>0.51600000000000001</v>
      </c>
      <c r="Y207" s="26">
        <f t="shared" si="18"/>
        <v>1.47</v>
      </c>
      <c r="Z207" s="26">
        <f t="shared" si="19"/>
        <v>0.25800000000000001</v>
      </c>
      <c r="AA207" s="26">
        <v>0.66200000000000003</v>
      </c>
      <c r="AB207" s="27">
        <v>5.9901299195036201E-2</v>
      </c>
      <c r="AC207">
        <f t="shared" si="20"/>
        <v>197</v>
      </c>
      <c r="AD207">
        <f t="shared" si="21"/>
        <v>1</v>
      </c>
      <c r="AE207">
        <f t="shared" si="22"/>
        <v>0.1</v>
      </c>
      <c r="AF207">
        <f>'TP Factors'!$D$6</f>
        <v>1.0585839223673177</v>
      </c>
      <c r="AG207">
        <f t="shared" si="23"/>
        <v>0.1</v>
      </c>
    </row>
    <row r="208" spans="1:33">
      <c r="A208" s="22" t="s">
        <v>107</v>
      </c>
      <c r="B208" s="22">
        <v>0</v>
      </c>
      <c r="D208" s="23">
        <v>0</v>
      </c>
      <c r="E208" s="22" t="s">
        <v>109</v>
      </c>
      <c r="F208" s="22">
        <v>0</v>
      </c>
      <c r="G208" s="24">
        <v>102.5</v>
      </c>
      <c r="H208" s="22" t="s">
        <v>110</v>
      </c>
      <c r="I208" s="22" t="s">
        <v>111</v>
      </c>
      <c r="J208" s="22">
        <v>0</v>
      </c>
      <c r="K208" s="25">
        <v>101.273794692</v>
      </c>
      <c r="L208" s="25">
        <v>159.01483561800001</v>
      </c>
      <c r="M208" s="23">
        <v>0</v>
      </c>
      <c r="N208" s="23">
        <v>0</v>
      </c>
      <c r="O208" s="22">
        <v>0</v>
      </c>
      <c r="P208" s="22">
        <v>0</v>
      </c>
      <c r="Q208" s="26">
        <v>73949</v>
      </c>
      <c r="R208" s="26">
        <v>1300</v>
      </c>
      <c r="T208" s="22" t="s">
        <v>161</v>
      </c>
      <c r="U208" s="26">
        <v>48.29</v>
      </c>
      <c r="V208" s="26">
        <v>0</v>
      </c>
      <c r="W208" s="26">
        <v>2.1</v>
      </c>
      <c r="X208" s="26">
        <v>0.51600000000000001</v>
      </c>
      <c r="Y208" s="26">
        <f t="shared" si="18"/>
        <v>1.47</v>
      </c>
      <c r="Z208" s="26">
        <f t="shared" si="19"/>
        <v>0.25800000000000001</v>
      </c>
      <c r="AA208" s="26">
        <v>0.66200000000000003</v>
      </c>
      <c r="AB208" s="27">
        <v>3.9262494317854398E-2</v>
      </c>
      <c r="AC208">
        <f t="shared" si="20"/>
        <v>129</v>
      </c>
      <c r="AD208">
        <f t="shared" si="21"/>
        <v>0</v>
      </c>
      <c r="AE208">
        <f t="shared" si="22"/>
        <v>0.1</v>
      </c>
      <c r="AF208">
        <f>'TP Factors'!$D$6</f>
        <v>1.0585839223673177</v>
      </c>
      <c r="AG208">
        <f t="shared" si="23"/>
        <v>0.1</v>
      </c>
    </row>
    <row r="209" spans="1:33">
      <c r="A209" s="22" t="s">
        <v>107</v>
      </c>
      <c r="B209" s="22">
        <v>0</v>
      </c>
      <c r="D209" s="23">
        <v>0</v>
      </c>
      <c r="E209" s="22" t="s">
        <v>109</v>
      </c>
      <c r="F209" s="22">
        <v>0</v>
      </c>
      <c r="G209" s="24">
        <v>105</v>
      </c>
      <c r="H209" s="22" t="s">
        <v>110</v>
      </c>
      <c r="I209" s="22" t="s">
        <v>111</v>
      </c>
      <c r="J209" s="22">
        <v>0</v>
      </c>
      <c r="K209" s="25">
        <v>623.44803185800004</v>
      </c>
      <c r="L209" s="25">
        <v>9768.3598887400003</v>
      </c>
      <c r="M209" s="23">
        <v>0</v>
      </c>
      <c r="N209" s="23">
        <v>0</v>
      </c>
      <c r="O209" s="22">
        <v>0</v>
      </c>
      <c r="P209" s="22">
        <v>0</v>
      </c>
      <c r="Q209" s="26">
        <v>73952</v>
      </c>
      <c r="R209" s="26">
        <v>1400</v>
      </c>
      <c r="T209" s="22" t="s">
        <v>159</v>
      </c>
      <c r="U209" s="26">
        <v>48.29</v>
      </c>
      <c r="V209" s="26">
        <v>0</v>
      </c>
      <c r="W209" s="26">
        <v>1.93</v>
      </c>
      <c r="X209" s="26">
        <v>0.497</v>
      </c>
      <c r="Y209" s="26">
        <f t="shared" si="18"/>
        <v>1.351</v>
      </c>
      <c r="Z209" s="26">
        <f t="shared" si="19"/>
        <v>0.2485</v>
      </c>
      <c r="AA209" s="26">
        <v>0.88700000000000001</v>
      </c>
      <c r="AB209" s="27">
        <v>2.4119145632414098</v>
      </c>
      <c r="AC209">
        <f t="shared" si="20"/>
        <v>10619</v>
      </c>
      <c r="AD209">
        <f t="shared" si="21"/>
        <v>32</v>
      </c>
      <c r="AE209">
        <f t="shared" si="22"/>
        <v>5.8</v>
      </c>
      <c r="AF209">
        <f>'TP Factors'!$D$6</f>
        <v>1.0585839223673177</v>
      </c>
      <c r="AG209">
        <f t="shared" si="23"/>
        <v>6.1</v>
      </c>
    </row>
    <row r="210" spans="1:33">
      <c r="A210" s="22" t="s">
        <v>107</v>
      </c>
      <c r="B210" s="22">
        <v>0</v>
      </c>
      <c r="D210" s="23">
        <v>0</v>
      </c>
      <c r="E210" s="22" t="s">
        <v>109</v>
      </c>
      <c r="F210" s="22">
        <v>0</v>
      </c>
      <c r="G210" s="24">
        <v>105</v>
      </c>
      <c r="H210" s="22" t="s">
        <v>110</v>
      </c>
      <c r="I210" s="22" t="s">
        <v>111</v>
      </c>
      <c r="J210" s="22">
        <v>0</v>
      </c>
      <c r="K210" s="25">
        <v>479.77921389300002</v>
      </c>
      <c r="L210" s="25">
        <v>6023.8081323300003</v>
      </c>
      <c r="M210" s="23">
        <v>0</v>
      </c>
      <c r="N210" s="23">
        <v>0</v>
      </c>
      <c r="O210" s="22">
        <v>0</v>
      </c>
      <c r="P210" s="22">
        <v>0</v>
      </c>
      <c r="Q210" s="26">
        <v>73953</v>
      </c>
      <c r="R210" s="26">
        <v>1400</v>
      </c>
      <c r="T210" s="22" t="s">
        <v>159</v>
      </c>
      <c r="U210" s="26">
        <v>48.29</v>
      </c>
      <c r="V210" s="26">
        <v>0</v>
      </c>
      <c r="W210" s="26">
        <v>1.93</v>
      </c>
      <c r="X210" s="26">
        <v>0.497</v>
      </c>
      <c r="Y210" s="26">
        <f t="shared" si="18"/>
        <v>1.351</v>
      </c>
      <c r="Z210" s="26">
        <f t="shared" si="19"/>
        <v>0.2485</v>
      </c>
      <c r="AA210" s="26">
        <v>0.88700000000000001</v>
      </c>
      <c r="AB210" s="27">
        <v>1.48734394181504</v>
      </c>
      <c r="AC210">
        <f t="shared" si="20"/>
        <v>6549</v>
      </c>
      <c r="AD210">
        <f t="shared" si="21"/>
        <v>20</v>
      </c>
      <c r="AE210">
        <f t="shared" si="22"/>
        <v>3.6</v>
      </c>
      <c r="AF210">
        <f>'TP Factors'!$D$6</f>
        <v>1.0585839223673177</v>
      </c>
      <c r="AG210">
        <f t="shared" si="23"/>
        <v>3.8</v>
      </c>
    </row>
    <row r="211" spans="1:33">
      <c r="A211" s="22" t="s">
        <v>107</v>
      </c>
      <c r="B211" s="22">
        <v>0</v>
      </c>
      <c r="D211" s="23">
        <v>0</v>
      </c>
      <c r="E211" s="22" t="s">
        <v>109</v>
      </c>
      <c r="F211" s="22">
        <v>0</v>
      </c>
      <c r="G211" s="24">
        <v>105</v>
      </c>
      <c r="H211" s="22" t="s">
        <v>110</v>
      </c>
      <c r="I211" s="22" t="s">
        <v>111</v>
      </c>
      <c r="J211" s="22">
        <v>0</v>
      </c>
      <c r="K211" s="25">
        <v>509.083182771</v>
      </c>
      <c r="L211" s="25">
        <v>7927.8150380300003</v>
      </c>
      <c r="M211" s="23">
        <v>0</v>
      </c>
      <c r="N211" s="23">
        <v>0</v>
      </c>
      <c r="O211" s="22">
        <v>0</v>
      </c>
      <c r="P211" s="22">
        <v>0</v>
      </c>
      <c r="Q211" s="26">
        <v>73954</v>
      </c>
      <c r="R211" s="26">
        <v>1400</v>
      </c>
      <c r="T211" s="22" t="s">
        <v>119</v>
      </c>
      <c r="U211" s="26">
        <v>48.29</v>
      </c>
      <c r="V211" s="26">
        <v>0</v>
      </c>
      <c r="W211" s="26">
        <v>1.93</v>
      </c>
      <c r="X211" s="26">
        <v>0.497</v>
      </c>
      <c r="Y211" s="26">
        <f t="shared" si="18"/>
        <v>1.351</v>
      </c>
      <c r="Z211" s="26">
        <f t="shared" si="19"/>
        <v>0.2485</v>
      </c>
      <c r="AA211" s="26">
        <v>0.88600000000000001</v>
      </c>
      <c r="AB211" s="27">
        <v>1.95746389132971</v>
      </c>
      <c r="AC211">
        <f t="shared" si="20"/>
        <v>8609</v>
      </c>
      <c r="AD211">
        <f t="shared" si="21"/>
        <v>26</v>
      </c>
      <c r="AE211">
        <f t="shared" si="22"/>
        <v>4.7</v>
      </c>
      <c r="AF211">
        <f>'TP Factors'!$D$6</f>
        <v>1.0585839223673177</v>
      </c>
      <c r="AG211">
        <f t="shared" si="23"/>
        <v>5</v>
      </c>
    </row>
    <row r="212" spans="1:33">
      <c r="A212" s="22" t="s">
        <v>107</v>
      </c>
      <c r="B212" s="22">
        <v>0</v>
      </c>
      <c r="D212" s="23">
        <v>0</v>
      </c>
      <c r="E212" s="22" t="s">
        <v>109</v>
      </c>
      <c r="F212" s="22">
        <v>0</v>
      </c>
      <c r="G212" s="24">
        <v>105</v>
      </c>
      <c r="H212" s="22" t="s">
        <v>110</v>
      </c>
      <c r="I212" s="22" t="s">
        <v>111</v>
      </c>
      <c r="J212" s="22">
        <v>0</v>
      </c>
      <c r="K212" s="25">
        <v>87.099260890699995</v>
      </c>
      <c r="L212" s="25">
        <v>406.65059111300002</v>
      </c>
      <c r="M212" s="23">
        <v>0</v>
      </c>
      <c r="N212" s="23">
        <v>0</v>
      </c>
      <c r="O212" s="22">
        <v>0</v>
      </c>
      <c r="P212" s="22">
        <v>0</v>
      </c>
      <c r="Q212" s="26">
        <v>73955</v>
      </c>
      <c r="R212" s="26">
        <v>1400</v>
      </c>
      <c r="T212" s="22" t="s">
        <v>159</v>
      </c>
      <c r="U212" s="26">
        <v>48.29</v>
      </c>
      <c r="V212" s="26">
        <v>0</v>
      </c>
      <c r="W212" s="26">
        <v>1.93</v>
      </c>
      <c r="X212" s="26">
        <v>0.497</v>
      </c>
      <c r="Y212" s="26">
        <f t="shared" si="18"/>
        <v>1.351</v>
      </c>
      <c r="Z212" s="26">
        <f t="shared" si="19"/>
        <v>0.2485</v>
      </c>
      <c r="AA212" s="26">
        <v>0.88700000000000001</v>
      </c>
      <c r="AB212" s="27">
        <v>0.10040646190823201</v>
      </c>
      <c r="AC212">
        <f t="shared" si="20"/>
        <v>442</v>
      </c>
      <c r="AD212">
        <f t="shared" si="21"/>
        <v>1</v>
      </c>
      <c r="AE212">
        <f t="shared" si="22"/>
        <v>0.2</v>
      </c>
      <c r="AF212">
        <f>'TP Factors'!$D$6</f>
        <v>1.0585839223673177</v>
      </c>
      <c r="AG212">
        <f t="shared" si="23"/>
        <v>0.2</v>
      </c>
    </row>
    <row r="213" spans="1:33">
      <c r="A213" s="22" t="s">
        <v>107</v>
      </c>
      <c r="B213" s="22">
        <v>0</v>
      </c>
      <c r="D213" s="23">
        <v>0</v>
      </c>
      <c r="E213" s="22" t="s">
        <v>109</v>
      </c>
      <c r="F213" s="22">
        <v>0</v>
      </c>
      <c r="G213" s="24">
        <v>105</v>
      </c>
      <c r="H213" s="22" t="s">
        <v>110</v>
      </c>
      <c r="I213" s="22" t="s">
        <v>111</v>
      </c>
      <c r="J213" s="22">
        <v>0</v>
      </c>
      <c r="K213" s="25">
        <v>92.836650564699994</v>
      </c>
      <c r="L213" s="25">
        <v>286.49904528600001</v>
      </c>
      <c r="M213" s="23">
        <v>0</v>
      </c>
      <c r="N213" s="23">
        <v>0</v>
      </c>
      <c r="O213" s="22">
        <v>0</v>
      </c>
      <c r="P213" s="22">
        <v>0</v>
      </c>
      <c r="Q213" s="26">
        <v>73956</v>
      </c>
      <c r="R213" s="26">
        <v>1400</v>
      </c>
      <c r="T213" s="22" t="s">
        <v>119</v>
      </c>
      <c r="U213" s="26">
        <v>48.29</v>
      </c>
      <c r="V213" s="26">
        <v>0</v>
      </c>
      <c r="W213" s="26">
        <v>1.93</v>
      </c>
      <c r="X213" s="26">
        <v>0.497</v>
      </c>
      <c r="Y213" s="26">
        <f t="shared" si="18"/>
        <v>1.351</v>
      </c>
      <c r="Z213" s="26">
        <f t="shared" si="19"/>
        <v>0.2485</v>
      </c>
      <c r="AA213" s="26">
        <v>0.88600000000000001</v>
      </c>
      <c r="AB213" s="27">
        <v>7.0739739484364406E-2</v>
      </c>
      <c r="AC213">
        <f t="shared" si="20"/>
        <v>311</v>
      </c>
      <c r="AD213">
        <f t="shared" si="21"/>
        <v>1</v>
      </c>
      <c r="AE213">
        <f t="shared" si="22"/>
        <v>0.2</v>
      </c>
      <c r="AF213">
        <f>'TP Factors'!$D$6</f>
        <v>1.0585839223673177</v>
      </c>
      <c r="AG213">
        <f t="shared" si="23"/>
        <v>0.2</v>
      </c>
    </row>
    <row r="214" spans="1:33">
      <c r="A214" s="22" t="s">
        <v>107</v>
      </c>
      <c r="B214" s="22">
        <v>0</v>
      </c>
      <c r="D214" s="23">
        <v>0</v>
      </c>
      <c r="E214" s="22" t="s">
        <v>109</v>
      </c>
      <c r="F214" s="22">
        <v>0</v>
      </c>
      <c r="G214" s="24">
        <v>73.5</v>
      </c>
      <c r="H214" s="22" t="s">
        <v>110</v>
      </c>
      <c r="I214" s="22" t="s">
        <v>111</v>
      </c>
      <c r="J214" s="22">
        <v>0</v>
      </c>
      <c r="K214" s="25">
        <v>57.752738341300002</v>
      </c>
      <c r="L214" s="25">
        <v>116.500699708</v>
      </c>
      <c r="M214" s="23">
        <v>0</v>
      </c>
      <c r="N214" s="23">
        <v>0</v>
      </c>
      <c r="O214" s="22">
        <v>0</v>
      </c>
      <c r="P214" s="22">
        <v>0</v>
      </c>
      <c r="Q214" s="26">
        <v>73968</v>
      </c>
      <c r="R214" s="26">
        <v>1550</v>
      </c>
      <c r="T214" s="22" t="s">
        <v>217</v>
      </c>
      <c r="U214" s="26">
        <v>48.29</v>
      </c>
      <c r="V214" s="26">
        <v>0</v>
      </c>
      <c r="W214" s="26">
        <v>1.55</v>
      </c>
      <c r="X214" s="26">
        <v>0.15</v>
      </c>
      <c r="Y214" s="26">
        <f t="shared" si="18"/>
        <v>1.085</v>
      </c>
      <c r="Z214" s="26">
        <f t="shared" si="19"/>
        <v>7.4999999999999997E-2</v>
      </c>
      <c r="AA214" s="26">
        <v>0.59299999999999997</v>
      </c>
      <c r="AB214" s="27">
        <v>2.8765288582736599E-2</v>
      </c>
      <c r="AC214">
        <f t="shared" si="20"/>
        <v>85</v>
      </c>
      <c r="AD214">
        <f t="shared" si="21"/>
        <v>0</v>
      </c>
      <c r="AE214">
        <f t="shared" si="22"/>
        <v>0</v>
      </c>
      <c r="AF214">
        <f>'TP Factors'!$D$6</f>
        <v>1.0585839223673177</v>
      </c>
      <c r="AG214">
        <f t="shared" si="23"/>
        <v>0</v>
      </c>
    </row>
    <row r="215" spans="1:33">
      <c r="A215" s="22" t="s">
        <v>107</v>
      </c>
      <c r="B215" s="22">
        <v>0</v>
      </c>
      <c r="D215" s="23">
        <v>0</v>
      </c>
      <c r="E215" s="22" t="s">
        <v>109</v>
      </c>
      <c r="F215" s="22">
        <v>0</v>
      </c>
      <c r="G215" s="24">
        <v>45</v>
      </c>
      <c r="H215" s="22" t="s">
        <v>110</v>
      </c>
      <c r="I215" s="22" t="s">
        <v>111</v>
      </c>
      <c r="J215" s="22">
        <v>0</v>
      </c>
      <c r="K215" s="25">
        <v>421.7989412</v>
      </c>
      <c r="L215" s="25">
        <v>1048.43192071</v>
      </c>
      <c r="M215" s="23">
        <v>0</v>
      </c>
      <c r="N215" s="23">
        <v>0</v>
      </c>
      <c r="O215" s="22">
        <v>0</v>
      </c>
      <c r="P215" s="22">
        <v>0</v>
      </c>
      <c r="Q215" s="26">
        <v>74034</v>
      </c>
      <c r="R215" s="26">
        <v>8140</v>
      </c>
      <c r="T215" s="22" t="s">
        <v>128</v>
      </c>
      <c r="U215" s="26">
        <v>48.29</v>
      </c>
      <c r="V215" s="26">
        <v>0</v>
      </c>
      <c r="W215" s="26">
        <v>1.2</v>
      </c>
      <c r="X215" s="26">
        <v>0.48</v>
      </c>
      <c r="Y215" s="26">
        <f t="shared" si="18"/>
        <v>0.84</v>
      </c>
      <c r="Z215" s="26">
        <f t="shared" si="19"/>
        <v>0.24</v>
      </c>
      <c r="AA215" s="26">
        <v>0.63</v>
      </c>
      <c r="AB215" s="27">
        <v>0.25886941751926201</v>
      </c>
      <c r="AC215">
        <f t="shared" si="20"/>
        <v>810</v>
      </c>
      <c r="AD215">
        <f t="shared" si="21"/>
        <v>2</v>
      </c>
      <c r="AE215">
        <f t="shared" si="22"/>
        <v>0.4</v>
      </c>
      <c r="AF215">
        <f>'TP Factors'!$D$6</f>
        <v>1.0585839223673177</v>
      </c>
      <c r="AG215">
        <f t="shared" si="23"/>
        <v>0.4</v>
      </c>
    </row>
    <row r="216" spans="1:33">
      <c r="A216" s="22" t="s">
        <v>107</v>
      </c>
      <c r="B216" s="22">
        <v>0</v>
      </c>
      <c r="D216" s="23">
        <v>0</v>
      </c>
      <c r="E216" s="22" t="s">
        <v>109</v>
      </c>
      <c r="F216" s="22">
        <v>0</v>
      </c>
      <c r="G216" s="24">
        <v>45</v>
      </c>
      <c r="H216" s="22" t="s">
        <v>110</v>
      </c>
      <c r="I216" s="22" t="s">
        <v>111</v>
      </c>
      <c r="J216" s="22">
        <v>0</v>
      </c>
      <c r="K216" s="25">
        <v>112.62538297899999</v>
      </c>
      <c r="L216" s="25">
        <v>792.779292231</v>
      </c>
      <c r="M216" s="23">
        <v>0</v>
      </c>
      <c r="N216" s="23">
        <v>0</v>
      </c>
      <c r="O216" s="22">
        <v>0</v>
      </c>
      <c r="P216" s="22">
        <v>0</v>
      </c>
      <c r="Q216" s="26">
        <v>74035</v>
      </c>
      <c r="R216" s="26">
        <v>8140</v>
      </c>
      <c r="T216" s="22" t="s">
        <v>130</v>
      </c>
      <c r="U216" s="26">
        <v>48.29</v>
      </c>
      <c r="V216" s="26">
        <v>0</v>
      </c>
      <c r="W216" s="26">
        <v>1.2</v>
      </c>
      <c r="X216" s="26">
        <v>0.48</v>
      </c>
      <c r="Y216" s="26">
        <f t="shared" si="18"/>
        <v>0.84</v>
      </c>
      <c r="Z216" s="26">
        <f t="shared" si="19"/>
        <v>0.24</v>
      </c>
      <c r="AA216" s="26">
        <v>0.70299999999999996</v>
      </c>
      <c r="AB216" s="27">
        <v>0.16907353825471</v>
      </c>
      <c r="AC216">
        <f t="shared" si="20"/>
        <v>590</v>
      </c>
      <c r="AD216">
        <f t="shared" si="21"/>
        <v>1</v>
      </c>
      <c r="AE216">
        <f t="shared" si="22"/>
        <v>0.3</v>
      </c>
      <c r="AF216">
        <f>'TP Factors'!$D$6</f>
        <v>1.0585839223673177</v>
      </c>
      <c r="AG216">
        <f t="shared" si="23"/>
        <v>0.3</v>
      </c>
    </row>
    <row r="217" spans="1:33">
      <c r="A217" s="22" t="s">
        <v>107</v>
      </c>
      <c r="B217" s="22">
        <v>0</v>
      </c>
      <c r="D217" s="23">
        <v>0</v>
      </c>
      <c r="E217" s="22" t="s">
        <v>109</v>
      </c>
      <c r="F217" s="22">
        <v>0</v>
      </c>
      <c r="G217" s="24">
        <v>45</v>
      </c>
      <c r="H217" s="22" t="s">
        <v>110</v>
      </c>
      <c r="I217" s="22" t="s">
        <v>111</v>
      </c>
      <c r="J217" s="22">
        <v>0</v>
      </c>
      <c r="K217" s="25">
        <v>165.607083835</v>
      </c>
      <c r="L217" s="25">
        <v>1083.8745077999999</v>
      </c>
      <c r="M217" s="23">
        <v>0</v>
      </c>
      <c r="N217" s="23">
        <v>0</v>
      </c>
      <c r="O217" s="22">
        <v>0</v>
      </c>
      <c r="P217" s="22">
        <v>0</v>
      </c>
      <c r="Q217" s="26">
        <v>74036</v>
      </c>
      <c r="R217" s="26">
        <v>8140</v>
      </c>
      <c r="T217" s="22" t="s">
        <v>128</v>
      </c>
      <c r="U217" s="26">
        <v>48.29</v>
      </c>
      <c r="V217" s="26">
        <v>0</v>
      </c>
      <c r="W217" s="26">
        <v>1.2</v>
      </c>
      <c r="X217" s="26">
        <v>0.48</v>
      </c>
      <c r="Y217" s="26">
        <f t="shared" si="18"/>
        <v>0.84</v>
      </c>
      <c r="Z217" s="26">
        <f t="shared" si="19"/>
        <v>0.24</v>
      </c>
      <c r="AA217" s="26">
        <v>0.63</v>
      </c>
      <c r="AB217" s="27">
        <v>0.104896315336603</v>
      </c>
      <c r="AC217">
        <f t="shared" si="20"/>
        <v>328</v>
      </c>
      <c r="AD217">
        <f t="shared" si="21"/>
        <v>1</v>
      </c>
      <c r="AE217">
        <f t="shared" si="22"/>
        <v>0.2</v>
      </c>
      <c r="AF217">
        <f>'TP Factors'!$D$6</f>
        <v>1.0585839223673177</v>
      </c>
      <c r="AG217">
        <f t="shared" si="23"/>
        <v>0.2</v>
      </c>
    </row>
    <row r="218" spans="1:33">
      <c r="A218" s="22" t="s">
        <v>107</v>
      </c>
      <c r="B218" s="22">
        <v>0</v>
      </c>
      <c r="D218" s="23">
        <v>0</v>
      </c>
      <c r="E218" s="22" t="s">
        <v>109</v>
      </c>
      <c r="F218" s="22">
        <v>0</v>
      </c>
      <c r="G218" s="24">
        <v>45</v>
      </c>
      <c r="H218" s="22" t="s">
        <v>110</v>
      </c>
      <c r="I218" s="22" t="s">
        <v>111</v>
      </c>
      <c r="J218" s="22">
        <v>0</v>
      </c>
      <c r="K218" s="25">
        <v>383.346493372</v>
      </c>
      <c r="L218" s="25">
        <v>1938.6024532399999</v>
      </c>
      <c r="M218" s="23">
        <v>0</v>
      </c>
      <c r="N218" s="23">
        <v>0</v>
      </c>
      <c r="O218" s="22">
        <v>0</v>
      </c>
      <c r="P218" s="22">
        <v>0</v>
      </c>
      <c r="Q218" s="26">
        <v>74037</v>
      </c>
      <c r="R218" s="26">
        <v>8140</v>
      </c>
      <c r="T218" s="22" t="s">
        <v>128</v>
      </c>
      <c r="U218" s="26">
        <v>48.29</v>
      </c>
      <c r="V218" s="26">
        <v>0</v>
      </c>
      <c r="W218" s="26">
        <v>1.2</v>
      </c>
      <c r="X218" s="26">
        <v>0.48</v>
      </c>
      <c r="Y218" s="26">
        <f t="shared" si="18"/>
        <v>0.84</v>
      </c>
      <c r="Z218" s="26">
        <f t="shared" si="19"/>
        <v>0.24</v>
      </c>
      <c r="AA218" s="26">
        <v>0.63</v>
      </c>
      <c r="AB218" s="27">
        <v>0.47866267315785399</v>
      </c>
      <c r="AC218">
        <f t="shared" si="20"/>
        <v>1497</v>
      </c>
      <c r="AD218">
        <f t="shared" si="21"/>
        <v>3</v>
      </c>
      <c r="AE218">
        <f t="shared" si="22"/>
        <v>0.8</v>
      </c>
      <c r="AF218">
        <f>'TP Factors'!$D$6</f>
        <v>1.0585839223673177</v>
      </c>
      <c r="AG218">
        <f t="shared" si="23"/>
        <v>0.8</v>
      </c>
    </row>
    <row r="219" spans="1:33">
      <c r="A219" s="22" t="s">
        <v>107</v>
      </c>
      <c r="B219" s="22">
        <v>0</v>
      </c>
      <c r="D219" s="23">
        <v>0</v>
      </c>
      <c r="E219" s="22" t="s">
        <v>109</v>
      </c>
      <c r="F219" s="22">
        <v>0</v>
      </c>
      <c r="G219" s="24">
        <v>45</v>
      </c>
      <c r="H219" s="22" t="s">
        <v>110</v>
      </c>
      <c r="I219" s="22" t="s">
        <v>111</v>
      </c>
      <c r="J219" s="22">
        <v>0</v>
      </c>
      <c r="K219" s="25">
        <v>34.180103573899999</v>
      </c>
      <c r="L219" s="25">
        <v>32.719070391599999</v>
      </c>
      <c r="M219" s="23">
        <v>0</v>
      </c>
      <c r="N219" s="23">
        <v>0</v>
      </c>
      <c r="O219" s="22">
        <v>0</v>
      </c>
      <c r="P219" s="22">
        <v>0</v>
      </c>
      <c r="Q219" s="26">
        <v>74038</v>
      </c>
      <c r="R219" s="26">
        <v>8140</v>
      </c>
      <c r="T219" s="22" t="s">
        <v>220</v>
      </c>
      <c r="U219" s="26">
        <v>48.29</v>
      </c>
      <c r="V219" s="26">
        <v>0</v>
      </c>
      <c r="W219" s="26">
        <v>1.2</v>
      </c>
      <c r="X219" s="26">
        <v>0.48</v>
      </c>
      <c r="Y219" s="26">
        <f t="shared" si="18"/>
        <v>0.84</v>
      </c>
      <c r="Z219" s="26">
        <f t="shared" si="19"/>
        <v>0.24</v>
      </c>
      <c r="AA219" s="26">
        <v>0.85</v>
      </c>
      <c r="AB219" s="27">
        <v>8.0787047946804195E-3</v>
      </c>
      <c r="AC219">
        <f t="shared" si="20"/>
        <v>34</v>
      </c>
      <c r="AD219">
        <f t="shared" si="21"/>
        <v>0</v>
      </c>
      <c r="AE219">
        <f t="shared" si="22"/>
        <v>0</v>
      </c>
      <c r="AF219">
        <f>'TP Factors'!$D$6</f>
        <v>1.0585839223673177</v>
      </c>
      <c r="AG219">
        <f t="shared" si="23"/>
        <v>0</v>
      </c>
    </row>
    <row r="220" spans="1:33">
      <c r="A220" s="22" t="s">
        <v>107</v>
      </c>
      <c r="B220" s="22">
        <v>0</v>
      </c>
      <c r="D220" s="23">
        <v>0</v>
      </c>
      <c r="E220" s="22" t="s">
        <v>109</v>
      </c>
      <c r="F220" s="22">
        <v>0</v>
      </c>
      <c r="G220" s="24">
        <v>45</v>
      </c>
      <c r="H220" s="22" t="s">
        <v>110</v>
      </c>
      <c r="I220" s="22" t="s">
        <v>111</v>
      </c>
      <c r="J220" s="22">
        <v>0</v>
      </c>
      <c r="K220" s="25">
        <v>27.734887003699999</v>
      </c>
      <c r="L220" s="25">
        <v>32.3569274826</v>
      </c>
      <c r="M220" s="23">
        <v>0</v>
      </c>
      <c r="N220" s="23">
        <v>0</v>
      </c>
      <c r="O220" s="22">
        <v>0</v>
      </c>
      <c r="P220" s="22">
        <v>0</v>
      </c>
      <c r="Q220" s="26">
        <v>74039</v>
      </c>
      <c r="R220" s="26">
        <v>8140</v>
      </c>
      <c r="T220" s="22" t="s">
        <v>128</v>
      </c>
      <c r="U220" s="26">
        <v>48.29</v>
      </c>
      <c r="V220" s="26">
        <v>0</v>
      </c>
      <c r="W220" s="26">
        <v>1.2</v>
      </c>
      <c r="X220" s="26">
        <v>0.48</v>
      </c>
      <c r="Y220" s="26">
        <f t="shared" si="18"/>
        <v>0.84</v>
      </c>
      <c r="Z220" s="26">
        <f t="shared" si="19"/>
        <v>0.24</v>
      </c>
      <c r="AA220" s="26">
        <v>0.63</v>
      </c>
      <c r="AB220" s="27">
        <v>7.9892878421011192E-3</v>
      </c>
      <c r="AC220">
        <f t="shared" si="20"/>
        <v>25</v>
      </c>
      <c r="AD220">
        <f t="shared" si="21"/>
        <v>0</v>
      </c>
      <c r="AE220">
        <f t="shared" si="22"/>
        <v>0</v>
      </c>
      <c r="AF220">
        <f>'TP Factors'!$D$6</f>
        <v>1.0585839223673177</v>
      </c>
      <c r="AG220">
        <f t="shared" si="23"/>
        <v>0</v>
      </c>
    </row>
    <row r="221" spans="1:33">
      <c r="A221" s="22" t="s">
        <v>107</v>
      </c>
      <c r="B221" s="22">
        <v>0</v>
      </c>
      <c r="D221" s="23">
        <v>0</v>
      </c>
      <c r="E221" s="22" t="s">
        <v>109</v>
      </c>
      <c r="F221" s="22">
        <v>0</v>
      </c>
      <c r="G221" s="24">
        <v>105</v>
      </c>
      <c r="H221" s="22" t="s">
        <v>110</v>
      </c>
      <c r="I221" s="22" t="s">
        <v>111</v>
      </c>
      <c r="J221" s="22">
        <v>0</v>
      </c>
      <c r="K221" s="25">
        <v>108.86167719300001</v>
      </c>
      <c r="L221" s="25">
        <v>502.914163315</v>
      </c>
      <c r="M221" s="23">
        <v>0</v>
      </c>
      <c r="N221" s="23">
        <v>0</v>
      </c>
      <c r="O221" s="22">
        <v>0</v>
      </c>
      <c r="P221" s="22">
        <v>0</v>
      </c>
      <c r="Q221" s="26">
        <v>74068</v>
      </c>
      <c r="R221" s="26">
        <v>1400</v>
      </c>
      <c r="T221" s="22" t="s">
        <v>159</v>
      </c>
      <c r="U221" s="26">
        <v>48.29</v>
      </c>
      <c r="V221" s="26">
        <v>0</v>
      </c>
      <c r="W221" s="26">
        <v>1.93</v>
      </c>
      <c r="X221" s="26">
        <v>0.497</v>
      </c>
      <c r="Y221" s="26">
        <f t="shared" si="18"/>
        <v>1.351</v>
      </c>
      <c r="Z221" s="26">
        <f t="shared" si="19"/>
        <v>0.2485</v>
      </c>
      <c r="AA221" s="26">
        <v>0.88700000000000001</v>
      </c>
      <c r="AB221" s="27">
        <v>0.124174962270652</v>
      </c>
      <c r="AC221">
        <f t="shared" si="20"/>
        <v>547</v>
      </c>
      <c r="AD221">
        <f t="shared" si="21"/>
        <v>2</v>
      </c>
      <c r="AE221">
        <f t="shared" si="22"/>
        <v>0.3</v>
      </c>
      <c r="AF221">
        <f>'TP Factors'!$D$6</f>
        <v>1.0585839223673177</v>
      </c>
      <c r="AG221">
        <f t="shared" si="23"/>
        <v>0.3</v>
      </c>
    </row>
    <row r="222" spans="1:33">
      <c r="A222" s="22" t="s">
        <v>107</v>
      </c>
      <c r="B222" s="22">
        <v>0</v>
      </c>
      <c r="D222" s="23">
        <v>0</v>
      </c>
      <c r="E222" s="22" t="s">
        <v>109</v>
      </c>
      <c r="F222" s="22">
        <v>0</v>
      </c>
      <c r="G222" s="24">
        <v>105</v>
      </c>
      <c r="H222" s="22" t="s">
        <v>110</v>
      </c>
      <c r="I222" s="22" t="s">
        <v>111</v>
      </c>
      <c r="J222" s="22">
        <v>0</v>
      </c>
      <c r="K222" s="25">
        <v>107.334287641</v>
      </c>
      <c r="L222" s="25">
        <v>741.71738038900003</v>
      </c>
      <c r="M222" s="23">
        <v>0</v>
      </c>
      <c r="N222" s="23">
        <v>0</v>
      </c>
      <c r="O222" s="22">
        <v>0</v>
      </c>
      <c r="P222" s="22">
        <v>0</v>
      </c>
      <c r="Q222" s="26">
        <v>74069</v>
      </c>
      <c r="R222" s="26">
        <v>1400</v>
      </c>
      <c r="T222" s="22" t="s">
        <v>116</v>
      </c>
      <c r="U222" s="26">
        <v>48.29</v>
      </c>
      <c r="V222" s="26">
        <v>0</v>
      </c>
      <c r="W222" s="26">
        <v>1.93</v>
      </c>
      <c r="X222" s="26">
        <v>0.497</v>
      </c>
      <c r="Y222" s="26">
        <f t="shared" si="18"/>
        <v>1.351</v>
      </c>
      <c r="Z222" s="26">
        <f t="shared" si="19"/>
        <v>0.2485</v>
      </c>
      <c r="AA222" s="26">
        <v>0.89</v>
      </c>
      <c r="AB222" s="27">
        <v>0.18313807416533401</v>
      </c>
      <c r="AC222">
        <f t="shared" si="20"/>
        <v>809</v>
      </c>
      <c r="AD222">
        <f t="shared" si="21"/>
        <v>2</v>
      </c>
      <c r="AE222">
        <f t="shared" si="22"/>
        <v>0.4</v>
      </c>
      <c r="AF222">
        <f>'TP Factors'!$D$6</f>
        <v>1.0585839223673177</v>
      </c>
      <c r="AG222">
        <f t="shared" si="23"/>
        <v>0.4</v>
      </c>
    </row>
    <row r="223" spans="1:33">
      <c r="AB223" s="27">
        <f>SUM(AB2:AB222)</f>
        <v>736.56336711504139</v>
      </c>
      <c r="AD223">
        <f>SUM(AD2:AD222)</f>
        <v>5879</v>
      </c>
      <c r="AG223">
        <f>SUM(AG2:AG222)</f>
        <v>1447.9999999999995</v>
      </c>
    </row>
  </sheetData>
  <sortState ref="A2:Z222">
    <sortCondition descending="1" ref="V1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G22"/>
  <sheetViews>
    <sheetView topLeftCell="N1" workbookViewId="0">
      <selection activeCell="AB2" sqref="AB2:AB2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6.7109375" style="25" bestFit="1" customWidth="1"/>
    <col min="12" max="12" width="18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20.85546875" style="27" bestFit="1" customWidth="1"/>
    <col min="29" max="29" width="14.7109375" customWidth="1"/>
    <col min="33" max="33" width="13.2851562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26" t="s">
        <v>162</v>
      </c>
      <c r="Z1" s="26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29</v>
      </c>
      <c r="H2" s="22" t="s">
        <v>110</v>
      </c>
      <c r="I2" s="22" t="s">
        <v>111</v>
      </c>
      <c r="J2" s="22">
        <v>86686</v>
      </c>
      <c r="K2" s="25">
        <v>7631.2604058899997</v>
      </c>
      <c r="L2" s="25">
        <v>714933.55359499995</v>
      </c>
      <c r="M2" s="23">
        <v>193.31</v>
      </c>
      <c r="N2" s="23">
        <v>27.39</v>
      </c>
      <c r="O2" s="22">
        <v>51779</v>
      </c>
      <c r="P2" s="22">
        <v>50598</v>
      </c>
      <c r="Q2" s="26">
        <v>51779</v>
      </c>
      <c r="R2" s="26">
        <v>1200</v>
      </c>
      <c r="S2" s="22" t="s">
        <v>112</v>
      </c>
      <c r="T2" s="22" t="s">
        <v>113</v>
      </c>
      <c r="U2" s="26">
        <v>48.29</v>
      </c>
      <c r="V2" s="26">
        <v>1</v>
      </c>
      <c r="W2" s="26">
        <v>2.39</v>
      </c>
      <c r="X2" s="26">
        <v>0.316</v>
      </c>
      <c r="Y2" s="26">
        <f>W2</f>
        <v>2.39</v>
      </c>
      <c r="Z2" s="26">
        <f>X2</f>
        <v>0.316</v>
      </c>
      <c r="AA2" s="26">
        <v>0.22</v>
      </c>
      <c r="AB2" s="27">
        <v>0.44835424649268601</v>
      </c>
      <c r="AC2">
        <f>ROUND(AB2*AA2*U2*102.79,0)</f>
        <v>490</v>
      </c>
      <c r="AD2">
        <f>ROUND(Y2*AC2*0.002205,0)</f>
        <v>3</v>
      </c>
      <c r="AE2">
        <f>ROUND(Z2*AC2*0.002205,1)</f>
        <v>0.3</v>
      </c>
      <c r="AF2">
        <f>'TP Factors'!$D$6</f>
        <v>1.0585839223673177</v>
      </c>
      <c r="AG2">
        <f>ROUND(AE2*AF2,1)</f>
        <v>0.3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105</v>
      </c>
      <c r="H3" s="22" t="s">
        <v>110</v>
      </c>
      <c r="I3" s="22" t="s">
        <v>111</v>
      </c>
      <c r="J3" s="22">
        <v>163541</v>
      </c>
      <c r="K3" s="25">
        <v>4731.8150239200004</v>
      </c>
      <c r="L3" s="25">
        <v>333406.97712200001</v>
      </c>
      <c r="M3" s="23">
        <v>315.63</v>
      </c>
      <c r="N3" s="23">
        <v>81.28</v>
      </c>
      <c r="O3" s="22">
        <v>51875</v>
      </c>
      <c r="P3" s="22">
        <v>50679</v>
      </c>
      <c r="Q3" s="26">
        <v>51875</v>
      </c>
      <c r="R3" s="26">
        <v>1400</v>
      </c>
      <c r="S3" s="22" t="s">
        <v>114</v>
      </c>
      <c r="T3" s="22" t="s">
        <v>116</v>
      </c>
      <c r="U3" s="26">
        <v>48.29</v>
      </c>
      <c r="V3" s="26">
        <v>1</v>
      </c>
      <c r="W3" s="26">
        <v>2.83</v>
      </c>
      <c r="X3" s="26">
        <v>0.497</v>
      </c>
      <c r="Y3" s="26">
        <f t="shared" ref="Y3:Y11" si="0">W3</f>
        <v>2.83</v>
      </c>
      <c r="Z3" s="26">
        <f t="shared" ref="Z3:Z11" si="1">X3</f>
        <v>0.497</v>
      </c>
      <c r="AA3" s="26">
        <v>0.89</v>
      </c>
      <c r="AB3" s="27">
        <v>14.7701615823</v>
      </c>
      <c r="AC3">
        <f t="shared" ref="AC3:AC21" si="2">ROUND(AB3*AA3*U3*102.79,0)</f>
        <v>65250</v>
      </c>
      <c r="AD3">
        <f t="shared" ref="AD3:AD21" si="3">ROUND(Y3*AC3*0.002205,0)</f>
        <v>407</v>
      </c>
      <c r="AE3">
        <f t="shared" ref="AE3:AE21" si="4">ROUND(Z3*AC3*0.002205,1)</f>
        <v>71.5</v>
      </c>
      <c r="AF3">
        <f>'TP Factors'!$D$6</f>
        <v>1.0585839223673177</v>
      </c>
      <c r="AG3">
        <f t="shared" ref="AG3:AG21" si="5">ROUND(AE3*AF3,1)</f>
        <v>75.7</v>
      </c>
    </row>
    <row r="4" spans="1:33">
      <c r="A4" s="22" t="s">
        <v>107</v>
      </c>
      <c r="B4" s="22">
        <v>17</v>
      </c>
      <c r="C4" s="22" t="s">
        <v>108</v>
      </c>
      <c r="D4" s="23">
        <v>32.369999999999997</v>
      </c>
      <c r="E4" s="22" t="s">
        <v>109</v>
      </c>
      <c r="F4" s="22">
        <v>1234</v>
      </c>
      <c r="G4" s="24">
        <v>105</v>
      </c>
      <c r="H4" s="22" t="s">
        <v>110</v>
      </c>
      <c r="I4" s="22" t="s">
        <v>111</v>
      </c>
      <c r="J4" s="22">
        <v>68230</v>
      </c>
      <c r="K4" s="25">
        <v>2678.3772669199998</v>
      </c>
      <c r="L4" s="25">
        <v>139726.864073</v>
      </c>
      <c r="M4" s="23">
        <v>131.68</v>
      </c>
      <c r="N4" s="23">
        <v>33.909999999999997</v>
      </c>
      <c r="O4" s="22">
        <v>51880</v>
      </c>
      <c r="P4" s="22">
        <v>50684</v>
      </c>
      <c r="Q4" s="26">
        <v>51880</v>
      </c>
      <c r="R4" s="26">
        <v>1400</v>
      </c>
      <c r="S4" s="22" t="s">
        <v>112</v>
      </c>
      <c r="T4" s="22" t="s">
        <v>119</v>
      </c>
      <c r="U4" s="26">
        <v>48.29</v>
      </c>
      <c r="V4" s="26">
        <v>1</v>
      </c>
      <c r="W4" s="26">
        <v>2.83</v>
      </c>
      <c r="X4" s="26">
        <v>0.497</v>
      </c>
      <c r="Y4" s="26">
        <f t="shared" si="0"/>
        <v>2.83</v>
      </c>
      <c r="Z4" s="26">
        <f t="shared" si="1"/>
        <v>0.497</v>
      </c>
      <c r="AA4" s="26">
        <v>0.88600000000000001</v>
      </c>
      <c r="AB4" s="27">
        <v>0.46832510990596099</v>
      </c>
      <c r="AC4">
        <f t="shared" si="2"/>
        <v>2060</v>
      </c>
      <c r="AD4">
        <f t="shared" si="3"/>
        <v>13</v>
      </c>
      <c r="AE4">
        <f t="shared" si="4"/>
        <v>2.2999999999999998</v>
      </c>
      <c r="AF4">
        <f>'TP Factors'!$D$6</f>
        <v>1.0585839223673177</v>
      </c>
      <c r="AG4">
        <f t="shared" si="5"/>
        <v>2.4</v>
      </c>
    </row>
    <row r="5" spans="1:33">
      <c r="A5" s="22" t="s">
        <v>107</v>
      </c>
      <c r="B5" s="22">
        <v>17</v>
      </c>
      <c r="C5" s="22" t="s">
        <v>108</v>
      </c>
      <c r="D5" s="23">
        <v>32.369999999999997</v>
      </c>
      <c r="E5" s="22" t="s">
        <v>109</v>
      </c>
      <c r="F5" s="22">
        <v>1234</v>
      </c>
      <c r="G5" s="24">
        <v>29</v>
      </c>
      <c r="H5" s="22" t="s">
        <v>110</v>
      </c>
      <c r="I5" s="22" t="s">
        <v>111</v>
      </c>
      <c r="J5" s="22">
        <v>568</v>
      </c>
      <c r="K5" s="25">
        <v>483.05654036999999</v>
      </c>
      <c r="L5" s="25">
        <v>2972.5499675400001</v>
      </c>
      <c r="M5" s="23">
        <v>1.27</v>
      </c>
      <c r="N5" s="23">
        <v>0.18</v>
      </c>
      <c r="O5" s="22">
        <v>52170</v>
      </c>
      <c r="P5" s="22">
        <v>50954</v>
      </c>
      <c r="Q5" s="26">
        <v>52170</v>
      </c>
      <c r="R5" s="26">
        <v>1200</v>
      </c>
      <c r="S5" s="22" t="s">
        <v>114</v>
      </c>
      <c r="T5" s="22" t="s">
        <v>115</v>
      </c>
      <c r="U5" s="26">
        <v>48.29</v>
      </c>
      <c r="V5" s="26">
        <v>1</v>
      </c>
      <c r="W5" s="26">
        <v>2.39</v>
      </c>
      <c r="X5" s="26">
        <v>0.316</v>
      </c>
      <c r="Y5" s="26">
        <f t="shared" si="0"/>
        <v>2.39</v>
      </c>
      <c r="Z5" s="26">
        <f t="shared" si="1"/>
        <v>0.316</v>
      </c>
      <c r="AA5" s="26">
        <v>0.34699999999999998</v>
      </c>
      <c r="AB5" s="27">
        <v>0.55727086212885402</v>
      </c>
      <c r="AC5">
        <f t="shared" si="2"/>
        <v>960</v>
      </c>
      <c r="AD5">
        <f t="shared" si="3"/>
        <v>5</v>
      </c>
      <c r="AE5">
        <f t="shared" si="4"/>
        <v>0.7</v>
      </c>
      <c r="AF5">
        <f>'TP Factors'!$D$6</f>
        <v>1.0585839223673177</v>
      </c>
      <c r="AG5">
        <f t="shared" si="5"/>
        <v>0.7</v>
      </c>
    </row>
    <row r="6" spans="1:33">
      <c r="A6" s="22" t="s">
        <v>107</v>
      </c>
      <c r="B6" s="22">
        <v>17</v>
      </c>
      <c r="C6" s="22" t="s">
        <v>108</v>
      </c>
      <c r="D6" s="23">
        <v>32.369999999999997</v>
      </c>
      <c r="E6" s="22" t="s">
        <v>109</v>
      </c>
      <c r="F6" s="22">
        <v>1234</v>
      </c>
      <c r="G6" s="24">
        <v>13</v>
      </c>
      <c r="H6" s="22" t="s">
        <v>110</v>
      </c>
      <c r="I6" s="22" t="s">
        <v>111</v>
      </c>
      <c r="J6" s="22">
        <v>505</v>
      </c>
      <c r="K6" s="25">
        <v>299.55792897200001</v>
      </c>
      <c r="L6" s="25">
        <v>3201.3058621800001</v>
      </c>
      <c r="M6" s="23">
        <v>0.93</v>
      </c>
      <c r="N6" s="23">
        <v>0.11</v>
      </c>
      <c r="O6" s="22">
        <v>52214</v>
      </c>
      <c r="P6" s="22">
        <v>50994</v>
      </c>
      <c r="Q6" s="26">
        <v>52214</v>
      </c>
      <c r="R6" s="26">
        <v>1100</v>
      </c>
      <c r="S6" s="22" t="s">
        <v>114</v>
      </c>
      <c r="T6" s="22" t="s">
        <v>193</v>
      </c>
      <c r="U6" s="26">
        <v>48.29</v>
      </c>
      <c r="V6" s="26">
        <v>1</v>
      </c>
      <c r="W6" s="26">
        <v>1.85</v>
      </c>
      <c r="X6" s="26">
        <v>0.22</v>
      </c>
      <c r="Y6" s="26">
        <f t="shared" si="0"/>
        <v>1.85</v>
      </c>
      <c r="Z6" s="26">
        <f t="shared" si="1"/>
        <v>0.22</v>
      </c>
      <c r="AA6" s="26">
        <v>0.28599999999999998</v>
      </c>
      <c r="AB6" s="27">
        <v>2.6899975837120301E-3</v>
      </c>
      <c r="AC6">
        <f t="shared" si="2"/>
        <v>4</v>
      </c>
      <c r="AD6">
        <f t="shared" si="3"/>
        <v>0</v>
      </c>
      <c r="AE6">
        <f t="shared" si="4"/>
        <v>0</v>
      </c>
      <c r="AF6">
        <f>'TP Factors'!$D$6</f>
        <v>1.0585839223673177</v>
      </c>
      <c r="AG6">
        <f t="shared" si="5"/>
        <v>0</v>
      </c>
    </row>
    <row r="7" spans="1:33">
      <c r="A7" s="22" t="s">
        <v>107</v>
      </c>
      <c r="B7" s="22">
        <v>0</v>
      </c>
      <c r="D7" s="23">
        <v>0</v>
      </c>
      <c r="E7" s="22" t="s">
        <v>109</v>
      </c>
      <c r="F7" s="22">
        <v>0</v>
      </c>
      <c r="G7" s="24">
        <v>105</v>
      </c>
      <c r="H7" s="22" t="s">
        <v>110</v>
      </c>
      <c r="I7" s="22" t="s">
        <v>111</v>
      </c>
      <c r="J7" s="22">
        <v>0</v>
      </c>
      <c r="K7" s="25">
        <v>254.55004666400001</v>
      </c>
      <c r="L7" s="25">
        <v>2954.8732913399999</v>
      </c>
      <c r="M7" s="23">
        <v>0</v>
      </c>
      <c r="N7" s="23">
        <v>0</v>
      </c>
      <c r="O7" s="22">
        <v>0</v>
      </c>
      <c r="P7" s="22">
        <v>0</v>
      </c>
      <c r="Q7" s="26">
        <v>73219</v>
      </c>
      <c r="R7" s="26">
        <v>1400</v>
      </c>
      <c r="T7" s="22" t="s">
        <v>119</v>
      </c>
      <c r="U7" s="26">
        <v>48.29</v>
      </c>
      <c r="V7" s="26">
        <v>1</v>
      </c>
      <c r="W7" s="26">
        <v>1.93</v>
      </c>
      <c r="X7" s="26">
        <v>0.497</v>
      </c>
      <c r="Y7" s="26">
        <f t="shared" si="0"/>
        <v>1.93</v>
      </c>
      <c r="Z7" s="26">
        <f t="shared" si="1"/>
        <v>0.497</v>
      </c>
      <c r="AA7" s="26">
        <v>0.88600000000000001</v>
      </c>
      <c r="AB7" s="27">
        <v>0.69347547391405595</v>
      </c>
      <c r="AC7">
        <f t="shared" si="2"/>
        <v>3050</v>
      </c>
      <c r="AD7">
        <f t="shared" si="3"/>
        <v>13</v>
      </c>
      <c r="AE7">
        <f t="shared" si="4"/>
        <v>3.3</v>
      </c>
      <c r="AF7">
        <f>'TP Factors'!$D$6</f>
        <v>1.0585839223673177</v>
      </c>
      <c r="AG7">
        <f t="shared" si="5"/>
        <v>3.5</v>
      </c>
    </row>
    <row r="8" spans="1:33">
      <c r="A8" s="22" t="s">
        <v>107</v>
      </c>
      <c r="B8" s="22">
        <v>0</v>
      </c>
      <c r="D8" s="23">
        <v>0</v>
      </c>
      <c r="E8" s="22" t="s">
        <v>109</v>
      </c>
      <c r="F8" s="22">
        <v>0</v>
      </c>
      <c r="G8" s="24">
        <v>105</v>
      </c>
      <c r="H8" s="22" t="s">
        <v>110</v>
      </c>
      <c r="I8" s="22" t="s">
        <v>111</v>
      </c>
      <c r="J8" s="22">
        <v>0</v>
      </c>
      <c r="K8" s="25">
        <v>1036.81352866</v>
      </c>
      <c r="L8" s="25">
        <v>45011.950788200003</v>
      </c>
      <c r="M8" s="23">
        <v>0</v>
      </c>
      <c r="N8" s="23">
        <v>0</v>
      </c>
      <c r="O8" s="22">
        <v>0</v>
      </c>
      <c r="P8" s="22">
        <v>0</v>
      </c>
      <c r="Q8" s="26">
        <v>73221</v>
      </c>
      <c r="R8" s="26">
        <v>1400</v>
      </c>
      <c r="T8" s="22" t="s">
        <v>116</v>
      </c>
      <c r="U8" s="26">
        <v>48.29</v>
      </c>
      <c r="V8" s="26">
        <v>1</v>
      </c>
      <c r="W8" s="26">
        <v>1.93</v>
      </c>
      <c r="X8" s="26">
        <v>0.497</v>
      </c>
      <c r="Y8" s="26">
        <f t="shared" si="0"/>
        <v>1.93</v>
      </c>
      <c r="Z8" s="26">
        <f t="shared" si="1"/>
        <v>0.497</v>
      </c>
      <c r="AA8" s="26">
        <v>0.89</v>
      </c>
      <c r="AB8" s="27">
        <v>8.4298133238430903</v>
      </c>
      <c r="AC8">
        <f t="shared" si="2"/>
        <v>37241</v>
      </c>
      <c r="AD8">
        <f t="shared" si="3"/>
        <v>158</v>
      </c>
      <c r="AE8">
        <f t="shared" si="4"/>
        <v>40.799999999999997</v>
      </c>
      <c r="AF8">
        <f>'TP Factors'!$D$6</f>
        <v>1.0585839223673177</v>
      </c>
      <c r="AG8">
        <f t="shared" si="5"/>
        <v>43.2</v>
      </c>
    </row>
    <row r="9" spans="1:33">
      <c r="A9" s="22" t="s">
        <v>107</v>
      </c>
      <c r="B9" s="22">
        <v>0</v>
      </c>
      <c r="D9" s="23">
        <v>0</v>
      </c>
      <c r="E9" s="22" t="s">
        <v>109</v>
      </c>
      <c r="F9" s="22">
        <v>0</v>
      </c>
      <c r="G9" s="24">
        <v>102.5</v>
      </c>
      <c r="H9" s="22" t="s">
        <v>110</v>
      </c>
      <c r="I9" s="22" t="s">
        <v>111</v>
      </c>
      <c r="J9" s="22">
        <v>0</v>
      </c>
      <c r="K9" s="25">
        <v>232.605627446</v>
      </c>
      <c r="L9" s="25">
        <v>964.86953784800005</v>
      </c>
      <c r="M9" s="23">
        <v>0</v>
      </c>
      <c r="N9" s="23">
        <v>0</v>
      </c>
      <c r="O9" s="22">
        <v>0</v>
      </c>
      <c r="P9" s="22">
        <v>0</v>
      </c>
      <c r="Q9" s="26">
        <v>74111</v>
      </c>
      <c r="R9" s="26">
        <v>1300</v>
      </c>
      <c r="T9" s="22" t="s">
        <v>117</v>
      </c>
      <c r="U9" s="26">
        <v>48.29</v>
      </c>
      <c r="V9" s="26">
        <v>1</v>
      </c>
      <c r="W9" s="26">
        <v>2.1</v>
      </c>
      <c r="X9" s="26">
        <v>0.51600000000000001</v>
      </c>
      <c r="Y9" s="26">
        <f t="shared" si="0"/>
        <v>2.1</v>
      </c>
      <c r="Z9" s="26">
        <f t="shared" si="1"/>
        <v>0.51600000000000001</v>
      </c>
      <c r="AA9" s="26">
        <v>0.63100000000000001</v>
      </c>
      <c r="AB9" s="27">
        <v>2.2560477005783501E-2</v>
      </c>
      <c r="AC9">
        <f t="shared" si="2"/>
        <v>71</v>
      </c>
      <c r="AD9">
        <f t="shared" si="3"/>
        <v>0</v>
      </c>
      <c r="AE9">
        <f t="shared" si="4"/>
        <v>0.1</v>
      </c>
      <c r="AF9">
        <f>'TP Factors'!$D$6</f>
        <v>1.0585839223673177</v>
      </c>
      <c r="AG9">
        <f t="shared" si="5"/>
        <v>0.1</v>
      </c>
    </row>
    <row r="10" spans="1:33">
      <c r="A10" s="22" t="s">
        <v>107</v>
      </c>
      <c r="B10" s="22">
        <v>0</v>
      </c>
      <c r="D10" s="23">
        <v>0</v>
      </c>
      <c r="E10" s="22" t="s">
        <v>109</v>
      </c>
      <c r="F10" s="22">
        <v>0</v>
      </c>
      <c r="G10" s="24">
        <v>105</v>
      </c>
      <c r="H10" s="22" t="s">
        <v>110</v>
      </c>
      <c r="I10" s="22" t="s">
        <v>111</v>
      </c>
      <c r="J10" s="22">
        <v>0</v>
      </c>
      <c r="K10" s="25">
        <v>837.03644531500004</v>
      </c>
      <c r="L10" s="25">
        <v>1619.76330867</v>
      </c>
      <c r="M10" s="23">
        <v>0</v>
      </c>
      <c r="N10" s="23">
        <v>0</v>
      </c>
      <c r="O10" s="22">
        <v>0</v>
      </c>
      <c r="P10" s="22">
        <v>0</v>
      </c>
      <c r="Q10" s="26">
        <v>74113</v>
      </c>
      <c r="R10" s="26">
        <v>1400</v>
      </c>
      <c r="T10" s="22" t="s">
        <v>119</v>
      </c>
      <c r="U10" s="26">
        <v>48.29</v>
      </c>
      <c r="V10" s="26">
        <v>1</v>
      </c>
      <c r="W10" s="26">
        <v>1.93</v>
      </c>
      <c r="X10" s="26">
        <v>0.497</v>
      </c>
      <c r="Y10" s="26">
        <f t="shared" si="0"/>
        <v>1.93</v>
      </c>
      <c r="Z10" s="26">
        <f t="shared" si="1"/>
        <v>0.497</v>
      </c>
      <c r="AA10" s="26">
        <v>0.88600000000000001</v>
      </c>
      <c r="AB10" s="27">
        <v>7.4971584179304801E-2</v>
      </c>
      <c r="AC10">
        <f t="shared" si="2"/>
        <v>330</v>
      </c>
      <c r="AD10">
        <f t="shared" si="3"/>
        <v>1</v>
      </c>
      <c r="AE10">
        <f t="shared" si="4"/>
        <v>0.4</v>
      </c>
      <c r="AF10">
        <f>'TP Factors'!$D$6</f>
        <v>1.0585839223673177</v>
      </c>
      <c r="AG10">
        <f t="shared" si="5"/>
        <v>0.4</v>
      </c>
    </row>
    <row r="11" spans="1:33">
      <c r="A11" s="22" t="s">
        <v>107</v>
      </c>
      <c r="B11" s="22">
        <v>0</v>
      </c>
      <c r="D11" s="23">
        <v>0</v>
      </c>
      <c r="E11" s="22" t="s">
        <v>109</v>
      </c>
      <c r="F11" s="22">
        <v>0</v>
      </c>
      <c r="G11" s="24">
        <v>105</v>
      </c>
      <c r="H11" s="22" t="s">
        <v>110</v>
      </c>
      <c r="I11" s="22" t="s">
        <v>111</v>
      </c>
      <c r="J11" s="22">
        <v>0</v>
      </c>
      <c r="K11" s="25">
        <v>898.31806176700002</v>
      </c>
      <c r="L11" s="25">
        <v>32060.337778599998</v>
      </c>
      <c r="M11" s="23">
        <v>0</v>
      </c>
      <c r="N11" s="23">
        <v>0</v>
      </c>
      <c r="O11" s="22">
        <v>0</v>
      </c>
      <c r="P11" s="22">
        <v>0</v>
      </c>
      <c r="Q11" s="26">
        <v>74272</v>
      </c>
      <c r="R11" s="26">
        <v>1400</v>
      </c>
      <c r="T11" s="22" t="s">
        <v>119</v>
      </c>
      <c r="U11" s="26">
        <v>48.29</v>
      </c>
      <c r="V11" s="26">
        <v>1</v>
      </c>
      <c r="W11" s="26">
        <v>1.93</v>
      </c>
      <c r="X11" s="26">
        <v>0.497</v>
      </c>
      <c r="Y11" s="26">
        <f t="shared" si="0"/>
        <v>1.93</v>
      </c>
      <c r="Z11" s="26">
        <f t="shared" si="1"/>
        <v>0.497</v>
      </c>
      <c r="AA11" s="26">
        <v>0.88600000000000001</v>
      </c>
      <c r="AB11" s="27">
        <v>2.33302078753292E-2</v>
      </c>
      <c r="AC11">
        <f t="shared" si="2"/>
        <v>103</v>
      </c>
      <c r="AD11">
        <f t="shared" si="3"/>
        <v>0</v>
      </c>
      <c r="AE11">
        <f t="shared" si="4"/>
        <v>0.1</v>
      </c>
      <c r="AF11">
        <f>'TP Factors'!$D$6</f>
        <v>1.0585839223673177</v>
      </c>
      <c r="AG11">
        <f t="shared" si="5"/>
        <v>0.1</v>
      </c>
    </row>
    <row r="12" spans="1:33">
      <c r="A12" s="22" t="s">
        <v>107</v>
      </c>
      <c r="B12" s="22">
        <v>17</v>
      </c>
      <c r="C12" s="22" t="s">
        <v>108</v>
      </c>
      <c r="D12" s="23">
        <v>32.369999999999997</v>
      </c>
      <c r="E12" s="22" t="s">
        <v>109</v>
      </c>
      <c r="F12" s="22">
        <v>1234</v>
      </c>
      <c r="G12" s="24">
        <v>105</v>
      </c>
      <c r="H12" s="22" t="s">
        <v>110</v>
      </c>
      <c r="I12" s="22" t="s">
        <v>111</v>
      </c>
      <c r="J12" s="22">
        <v>3970</v>
      </c>
      <c r="K12" s="25">
        <v>381.670914181</v>
      </c>
      <c r="L12" s="25">
        <v>8092.8621279299996</v>
      </c>
      <c r="M12" s="23">
        <v>5.36</v>
      </c>
      <c r="N12" s="23">
        <v>0.99</v>
      </c>
      <c r="O12" s="22">
        <v>52166</v>
      </c>
      <c r="P12" s="22">
        <v>50951</v>
      </c>
      <c r="Q12" s="26">
        <v>52166</v>
      </c>
      <c r="R12" s="26">
        <v>1400</v>
      </c>
      <c r="S12" s="22" t="s">
        <v>114</v>
      </c>
      <c r="T12" s="22" t="s">
        <v>116</v>
      </c>
      <c r="U12" s="26">
        <v>48.29</v>
      </c>
      <c r="V12" s="26">
        <v>0</v>
      </c>
      <c r="W12" s="26">
        <v>2.83</v>
      </c>
      <c r="X12" s="26">
        <v>0.497</v>
      </c>
      <c r="Y12" s="26">
        <f>W12*0.7</f>
        <v>1.9809999999999999</v>
      </c>
      <c r="Z12" s="26">
        <f>X12*0.5</f>
        <v>0.2485</v>
      </c>
      <c r="AA12" s="26">
        <v>0.89</v>
      </c>
      <c r="AB12" s="27">
        <v>1.81434751721815</v>
      </c>
      <c r="AC12">
        <f t="shared" si="2"/>
        <v>8015</v>
      </c>
      <c r="AD12">
        <f t="shared" si="3"/>
        <v>35</v>
      </c>
      <c r="AE12">
        <f t="shared" si="4"/>
        <v>4.4000000000000004</v>
      </c>
      <c r="AF12">
        <f>'TP Factors'!$D$6</f>
        <v>1.0585839223673177</v>
      </c>
      <c r="AG12">
        <f t="shared" si="5"/>
        <v>4.7</v>
      </c>
    </row>
    <row r="13" spans="1:33">
      <c r="A13" s="22" t="s">
        <v>107</v>
      </c>
      <c r="B13" s="22">
        <v>17</v>
      </c>
      <c r="C13" s="22" t="s">
        <v>108</v>
      </c>
      <c r="D13" s="23">
        <v>32.369999999999997</v>
      </c>
      <c r="E13" s="22" t="s">
        <v>109</v>
      </c>
      <c r="F13" s="22">
        <v>1234</v>
      </c>
      <c r="G13" s="24">
        <v>105</v>
      </c>
      <c r="H13" s="22" t="s">
        <v>110</v>
      </c>
      <c r="I13" s="22" t="s">
        <v>111</v>
      </c>
      <c r="J13" s="22">
        <v>106</v>
      </c>
      <c r="K13" s="25">
        <v>78.003187826599998</v>
      </c>
      <c r="L13" s="25">
        <v>216.00722858399999</v>
      </c>
      <c r="M13" s="23">
        <v>0.14000000000000001</v>
      </c>
      <c r="N13" s="23">
        <v>0.03</v>
      </c>
      <c r="O13" s="22">
        <v>52176</v>
      </c>
      <c r="P13" s="22">
        <v>50960</v>
      </c>
      <c r="Q13" s="26">
        <v>52176</v>
      </c>
      <c r="R13" s="26">
        <v>1400</v>
      </c>
      <c r="S13" s="22" t="s">
        <v>114</v>
      </c>
      <c r="T13" s="22" t="s">
        <v>116</v>
      </c>
      <c r="U13" s="26">
        <v>48.29</v>
      </c>
      <c r="V13" s="26">
        <v>0</v>
      </c>
      <c r="W13" s="26">
        <v>2.83</v>
      </c>
      <c r="X13" s="26">
        <v>0.497</v>
      </c>
      <c r="Y13" s="26">
        <f t="shared" ref="Y13:Y21" si="6">W13*0.7</f>
        <v>1.9809999999999999</v>
      </c>
      <c r="Z13" s="26">
        <f t="shared" ref="Z13:Z21" si="7">X13*0.5</f>
        <v>0.2485</v>
      </c>
      <c r="AA13" s="26">
        <v>0.89</v>
      </c>
      <c r="AB13" s="27">
        <v>5.3376413732400402E-2</v>
      </c>
      <c r="AC13">
        <f t="shared" si="2"/>
        <v>236</v>
      </c>
      <c r="AD13">
        <f t="shared" si="3"/>
        <v>1</v>
      </c>
      <c r="AE13">
        <f t="shared" si="4"/>
        <v>0.1</v>
      </c>
      <c r="AF13">
        <f>'TP Factors'!$D$6</f>
        <v>1.0585839223673177</v>
      </c>
      <c r="AG13">
        <f t="shared" si="5"/>
        <v>0.1</v>
      </c>
    </row>
    <row r="14" spans="1:33">
      <c r="A14" s="22" t="s">
        <v>107</v>
      </c>
      <c r="B14" s="22">
        <v>17</v>
      </c>
      <c r="C14" s="22" t="s">
        <v>108</v>
      </c>
      <c r="D14" s="23">
        <v>32.369999999999997</v>
      </c>
      <c r="E14" s="22" t="s">
        <v>109</v>
      </c>
      <c r="F14" s="22">
        <v>1234</v>
      </c>
      <c r="G14" s="24">
        <v>105</v>
      </c>
      <c r="H14" s="22" t="s">
        <v>110</v>
      </c>
      <c r="I14" s="22" t="s">
        <v>111</v>
      </c>
      <c r="J14" s="22">
        <v>19</v>
      </c>
      <c r="K14" s="25">
        <v>30.078920776499999</v>
      </c>
      <c r="L14" s="25">
        <v>38.661648573299999</v>
      </c>
      <c r="M14" s="23">
        <v>0.03</v>
      </c>
      <c r="N14" s="23">
        <v>0</v>
      </c>
      <c r="O14" s="22">
        <v>52184</v>
      </c>
      <c r="P14" s="22">
        <v>50966</v>
      </c>
      <c r="Q14" s="26">
        <v>52184</v>
      </c>
      <c r="R14" s="26">
        <v>1400</v>
      </c>
      <c r="S14" s="22" t="s">
        <v>114</v>
      </c>
      <c r="T14" s="22" t="s">
        <v>116</v>
      </c>
      <c r="U14" s="26">
        <v>48.29</v>
      </c>
      <c r="V14" s="26">
        <v>0</v>
      </c>
      <c r="W14" s="26">
        <v>2.83</v>
      </c>
      <c r="X14" s="26">
        <v>0.497</v>
      </c>
      <c r="Y14" s="26">
        <f t="shared" si="6"/>
        <v>1.9809999999999999</v>
      </c>
      <c r="Z14" s="26">
        <f t="shared" si="7"/>
        <v>0.2485</v>
      </c>
      <c r="AA14" s="26">
        <v>0.89</v>
      </c>
      <c r="AB14" s="27">
        <v>9.5534705588218895E-3</v>
      </c>
      <c r="AC14">
        <f t="shared" si="2"/>
        <v>42</v>
      </c>
      <c r="AD14">
        <f t="shared" si="3"/>
        <v>0</v>
      </c>
      <c r="AE14">
        <f t="shared" si="4"/>
        <v>0</v>
      </c>
      <c r="AF14">
        <f>'TP Factors'!$D$6</f>
        <v>1.0585839223673177</v>
      </c>
      <c r="AG14">
        <f t="shared" si="5"/>
        <v>0</v>
      </c>
    </row>
    <row r="15" spans="1:33">
      <c r="A15" s="22" t="s">
        <v>107</v>
      </c>
      <c r="B15" s="22">
        <v>17</v>
      </c>
      <c r="C15" s="22" t="s">
        <v>108</v>
      </c>
      <c r="D15" s="23">
        <v>32.369999999999997</v>
      </c>
      <c r="E15" s="22" t="s">
        <v>109</v>
      </c>
      <c r="F15" s="22">
        <v>1234</v>
      </c>
      <c r="G15" s="24">
        <v>105</v>
      </c>
      <c r="H15" s="22" t="s">
        <v>110</v>
      </c>
      <c r="I15" s="22" t="s">
        <v>111</v>
      </c>
      <c r="J15" s="22">
        <v>71</v>
      </c>
      <c r="K15" s="25">
        <v>60.603549338599997</v>
      </c>
      <c r="L15" s="25">
        <v>143.74498170499999</v>
      </c>
      <c r="M15" s="23">
        <v>0.1</v>
      </c>
      <c r="N15" s="23">
        <v>0.02</v>
      </c>
      <c r="O15" s="22">
        <v>52186</v>
      </c>
      <c r="P15" s="22">
        <v>50968</v>
      </c>
      <c r="Q15" s="26">
        <v>52186</v>
      </c>
      <c r="R15" s="26">
        <v>1400</v>
      </c>
      <c r="S15" s="22" t="s">
        <v>114</v>
      </c>
      <c r="T15" s="22" t="s">
        <v>116</v>
      </c>
      <c r="U15" s="26">
        <v>48.29</v>
      </c>
      <c r="V15" s="26">
        <v>0</v>
      </c>
      <c r="W15" s="26">
        <v>2.83</v>
      </c>
      <c r="X15" s="26">
        <v>0.497</v>
      </c>
      <c r="Y15" s="26">
        <f t="shared" si="6"/>
        <v>1.9809999999999999</v>
      </c>
      <c r="Z15" s="26">
        <f t="shared" si="7"/>
        <v>0.2485</v>
      </c>
      <c r="AA15" s="26">
        <v>0.89</v>
      </c>
      <c r="AB15" s="27">
        <v>3.5520090693062903E-2</v>
      </c>
      <c r="AC15">
        <f t="shared" si="2"/>
        <v>157</v>
      </c>
      <c r="AD15">
        <f t="shared" si="3"/>
        <v>1</v>
      </c>
      <c r="AE15">
        <f t="shared" si="4"/>
        <v>0.1</v>
      </c>
      <c r="AF15">
        <f>'TP Factors'!$D$6</f>
        <v>1.0585839223673177</v>
      </c>
      <c r="AG15">
        <f t="shared" si="5"/>
        <v>0.1</v>
      </c>
    </row>
    <row r="16" spans="1:33">
      <c r="A16" s="22" t="s">
        <v>107</v>
      </c>
      <c r="B16" s="22">
        <v>17</v>
      </c>
      <c r="C16" s="22" t="s">
        <v>108</v>
      </c>
      <c r="D16" s="23">
        <v>32.369999999999997</v>
      </c>
      <c r="E16" s="22" t="s">
        <v>109</v>
      </c>
      <c r="F16" s="22">
        <v>1234</v>
      </c>
      <c r="G16" s="24">
        <v>105</v>
      </c>
      <c r="H16" s="22" t="s">
        <v>110</v>
      </c>
      <c r="I16" s="22" t="s">
        <v>111</v>
      </c>
      <c r="J16" s="22">
        <v>226</v>
      </c>
      <c r="K16" s="25">
        <v>108.57059028499999</v>
      </c>
      <c r="L16" s="25">
        <v>461.16583877800002</v>
      </c>
      <c r="M16" s="23">
        <v>0.31</v>
      </c>
      <c r="N16" s="23">
        <v>0.06</v>
      </c>
      <c r="O16" s="22">
        <v>52188</v>
      </c>
      <c r="P16" s="22">
        <v>50970</v>
      </c>
      <c r="Q16" s="26">
        <v>52188</v>
      </c>
      <c r="R16" s="26">
        <v>1400</v>
      </c>
      <c r="S16" s="22" t="s">
        <v>114</v>
      </c>
      <c r="T16" s="22" t="s">
        <v>116</v>
      </c>
      <c r="U16" s="26">
        <v>48.29</v>
      </c>
      <c r="V16" s="26">
        <v>0</v>
      </c>
      <c r="W16" s="26">
        <v>2.83</v>
      </c>
      <c r="X16" s="26">
        <v>0.497</v>
      </c>
      <c r="Y16" s="26">
        <f t="shared" si="6"/>
        <v>1.9809999999999999</v>
      </c>
      <c r="Z16" s="26">
        <f t="shared" si="7"/>
        <v>0.2485</v>
      </c>
      <c r="AA16" s="26">
        <v>0.89</v>
      </c>
      <c r="AB16" s="27">
        <v>0.11395609187294301</v>
      </c>
      <c r="AC16">
        <f t="shared" si="2"/>
        <v>503</v>
      </c>
      <c r="AD16">
        <f t="shared" si="3"/>
        <v>2</v>
      </c>
      <c r="AE16">
        <f t="shared" si="4"/>
        <v>0.3</v>
      </c>
      <c r="AF16">
        <f>'TP Factors'!$D$6</f>
        <v>1.0585839223673177</v>
      </c>
      <c r="AG16">
        <f t="shared" si="5"/>
        <v>0.3</v>
      </c>
    </row>
    <row r="17" spans="1:33">
      <c r="A17" s="22" t="s">
        <v>107</v>
      </c>
      <c r="B17" s="22">
        <v>17</v>
      </c>
      <c r="C17" s="22" t="s">
        <v>108</v>
      </c>
      <c r="D17" s="23">
        <v>32.369999999999997</v>
      </c>
      <c r="E17" s="22" t="s">
        <v>109</v>
      </c>
      <c r="F17" s="22">
        <v>1234</v>
      </c>
      <c r="G17" s="24">
        <v>29</v>
      </c>
      <c r="H17" s="22" t="s">
        <v>110</v>
      </c>
      <c r="I17" s="22" t="s">
        <v>111</v>
      </c>
      <c r="J17" s="22">
        <v>1227</v>
      </c>
      <c r="K17" s="25">
        <v>631.85493503099997</v>
      </c>
      <c r="L17" s="25">
        <v>10123.180043300001</v>
      </c>
      <c r="M17" s="23">
        <v>1.92</v>
      </c>
      <c r="N17" s="23">
        <v>0.19</v>
      </c>
      <c r="O17" s="22">
        <v>52189</v>
      </c>
      <c r="P17" s="22">
        <v>50971</v>
      </c>
      <c r="Q17" s="26">
        <v>52189</v>
      </c>
      <c r="R17" s="26">
        <v>1200</v>
      </c>
      <c r="S17" s="22" t="s">
        <v>112</v>
      </c>
      <c r="T17" s="22" t="s">
        <v>113</v>
      </c>
      <c r="U17" s="26">
        <v>48.29</v>
      </c>
      <c r="V17" s="26">
        <v>0</v>
      </c>
      <c r="W17" s="26">
        <v>2.39</v>
      </c>
      <c r="X17" s="26">
        <v>0.316</v>
      </c>
      <c r="Y17" s="26">
        <f t="shared" si="6"/>
        <v>1.673</v>
      </c>
      <c r="Z17" s="26">
        <f t="shared" si="7"/>
        <v>0.158</v>
      </c>
      <c r="AA17" s="26">
        <v>0.22</v>
      </c>
      <c r="AB17" s="27">
        <v>0.18046921208664299</v>
      </c>
      <c r="AC17">
        <f t="shared" si="2"/>
        <v>197</v>
      </c>
      <c r="AD17">
        <f t="shared" si="3"/>
        <v>1</v>
      </c>
      <c r="AE17">
        <f t="shared" si="4"/>
        <v>0.1</v>
      </c>
      <c r="AF17">
        <f>'TP Factors'!$D$6</f>
        <v>1.0585839223673177</v>
      </c>
      <c r="AG17">
        <f t="shared" si="5"/>
        <v>0.1</v>
      </c>
    </row>
    <row r="18" spans="1:33">
      <c r="A18" s="22" t="s">
        <v>107</v>
      </c>
      <c r="B18" s="22">
        <v>17</v>
      </c>
      <c r="C18" s="22" t="s">
        <v>108</v>
      </c>
      <c r="D18" s="23">
        <v>32.369999999999997</v>
      </c>
      <c r="E18" s="22" t="s">
        <v>109</v>
      </c>
      <c r="F18" s="22">
        <v>1234</v>
      </c>
      <c r="G18" s="24">
        <v>29</v>
      </c>
      <c r="H18" s="22" t="s">
        <v>110</v>
      </c>
      <c r="I18" s="22" t="s">
        <v>111</v>
      </c>
      <c r="J18" s="22">
        <v>0</v>
      </c>
      <c r="K18" s="25">
        <v>9.3260473138699993</v>
      </c>
      <c r="L18" s="25">
        <v>2.2799814456999998</v>
      </c>
      <c r="M18" s="23">
        <v>0</v>
      </c>
      <c r="N18" s="23">
        <v>0</v>
      </c>
      <c r="O18" s="22">
        <v>52190</v>
      </c>
      <c r="P18" s="22">
        <v>50972</v>
      </c>
      <c r="Q18" s="26">
        <v>52190</v>
      </c>
      <c r="R18" s="26">
        <v>1200</v>
      </c>
      <c r="S18" s="22" t="s">
        <v>114</v>
      </c>
      <c r="T18" s="22" t="s">
        <v>115</v>
      </c>
      <c r="U18" s="26">
        <v>48.29</v>
      </c>
      <c r="V18" s="26">
        <v>0</v>
      </c>
      <c r="W18" s="26">
        <v>2.39</v>
      </c>
      <c r="X18" s="26">
        <v>0.316</v>
      </c>
      <c r="Y18" s="26">
        <f t="shared" si="6"/>
        <v>1.673</v>
      </c>
      <c r="Z18" s="26">
        <f t="shared" si="7"/>
        <v>0.158</v>
      </c>
      <c r="AA18" s="26">
        <v>0.34699999999999998</v>
      </c>
      <c r="AB18" s="27">
        <v>5.6339343162566005E-4</v>
      </c>
      <c r="AC18">
        <f t="shared" si="2"/>
        <v>1</v>
      </c>
      <c r="AD18">
        <f t="shared" si="3"/>
        <v>0</v>
      </c>
      <c r="AE18">
        <f t="shared" si="4"/>
        <v>0</v>
      </c>
      <c r="AF18">
        <f>'TP Factors'!$D$6</f>
        <v>1.0585839223673177</v>
      </c>
      <c r="AG18">
        <f t="shared" si="5"/>
        <v>0</v>
      </c>
    </row>
    <row r="19" spans="1:33">
      <c r="A19" s="22" t="s">
        <v>107</v>
      </c>
      <c r="B19" s="22">
        <v>17</v>
      </c>
      <c r="C19" s="22" t="s">
        <v>108</v>
      </c>
      <c r="D19" s="23">
        <v>32.369999999999997</v>
      </c>
      <c r="E19" s="22" t="s">
        <v>109</v>
      </c>
      <c r="F19" s="22">
        <v>1234</v>
      </c>
      <c r="G19" s="24">
        <v>105</v>
      </c>
      <c r="H19" s="22" t="s">
        <v>110</v>
      </c>
      <c r="I19" s="22" t="s">
        <v>111</v>
      </c>
      <c r="J19" s="22">
        <v>110</v>
      </c>
      <c r="K19" s="25">
        <v>89.373482098799997</v>
      </c>
      <c r="L19" s="25">
        <v>225.26753113199999</v>
      </c>
      <c r="M19" s="23">
        <v>0.15</v>
      </c>
      <c r="N19" s="23">
        <v>0.03</v>
      </c>
      <c r="O19" s="22">
        <v>52191</v>
      </c>
      <c r="P19" s="22">
        <v>50973</v>
      </c>
      <c r="Q19" s="26">
        <v>52191</v>
      </c>
      <c r="R19" s="26">
        <v>1400</v>
      </c>
      <c r="S19" s="22" t="s">
        <v>114</v>
      </c>
      <c r="T19" s="22" t="s">
        <v>116</v>
      </c>
      <c r="U19" s="26">
        <v>48.29</v>
      </c>
      <c r="V19" s="26">
        <v>0</v>
      </c>
      <c r="W19" s="26">
        <v>2.83</v>
      </c>
      <c r="X19" s="26">
        <v>0.497</v>
      </c>
      <c r="Y19" s="26">
        <f t="shared" si="6"/>
        <v>1.9809999999999999</v>
      </c>
      <c r="Z19" s="26">
        <f t="shared" si="7"/>
        <v>0.2485</v>
      </c>
      <c r="AA19" s="26">
        <v>0.89</v>
      </c>
      <c r="AB19" s="27">
        <v>4.4600340325764799E-2</v>
      </c>
      <c r="AC19">
        <f t="shared" si="2"/>
        <v>197</v>
      </c>
      <c r="AD19">
        <f t="shared" si="3"/>
        <v>1</v>
      </c>
      <c r="AE19">
        <f t="shared" si="4"/>
        <v>0.1</v>
      </c>
      <c r="AF19">
        <f>'TP Factors'!$D$6</f>
        <v>1.0585839223673177</v>
      </c>
      <c r="AG19">
        <f t="shared" si="5"/>
        <v>0.1</v>
      </c>
    </row>
    <row r="20" spans="1:33">
      <c r="A20" s="22" t="s">
        <v>107</v>
      </c>
      <c r="B20" s="22">
        <v>17</v>
      </c>
      <c r="C20" s="22" t="s">
        <v>108</v>
      </c>
      <c r="D20" s="23">
        <v>32.369999999999997</v>
      </c>
      <c r="E20" s="22" t="s">
        <v>109</v>
      </c>
      <c r="F20" s="22">
        <v>1234</v>
      </c>
      <c r="G20" s="24">
        <v>105</v>
      </c>
      <c r="H20" s="22" t="s">
        <v>110</v>
      </c>
      <c r="I20" s="22" t="s">
        <v>111</v>
      </c>
      <c r="J20" s="22">
        <v>379</v>
      </c>
      <c r="K20" s="25">
        <v>120.25979844</v>
      </c>
      <c r="L20" s="25">
        <v>776.83616250800003</v>
      </c>
      <c r="M20" s="23">
        <v>0.51</v>
      </c>
      <c r="N20" s="23">
        <v>0.09</v>
      </c>
      <c r="O20" s="22">
        <v>52192</v>
      </c>
      <c r="P20" s="22">
        <v>50974</v>
      </c>
      <c r="Q20" s="26">
        <v>52192</v>
      </c>
      <c r="R20" s="26">
        <v>1400</v>
      </c>
      <c r="S20" s="22" t="s">
        <v>112</v>
      </c>
      <c r="T20" s="22" t="s">
        <v>119</v>
      </c>
      <c r="U20" s="26">
        <v>48.29</v>
      </c>
      <c r="V20" s="26">
        <v>0</v>
      </c>
      <c r="W20" s="26">
        <v>2.83</v>
      </c>
      <c r="X20" s="26">
        <v>0.497</v>
      </c>
      <c r="Y20" s="26">
        <f t="shared" si="6"/>
        <v>1.9809999999999999</v>
      </c>
      <c r="Z20" s="26">
        <f t="shared" si="7"/>
        <v>0.2485</v>
      </c>
      <c r="AA20" s="26">
        <v>0.88600000000000001</v>
      </c>
      <c r="AB20" s="27">
        <v>0.16418967703117601</v>
      </c>
      <c r="AC20">
        <f t="shared" si="2"/>
        <v>722</v>
      </c>
      <c r="AD20">
        <f t="shared" si="3"/>
        <v>3</v>
      </c>
      <c r="AE20">
        <f t="shared" si="4"/>
        <v>0.4</v>
      </c>
      <c r="AF20">
        <f>'TP Factors'!$D$6</f>
        <v>1.0585839223673177</v>
      </c>
      <c r="AG20">
        <f t="shared" si="5"/>
        <v>0.4</v>
      </c>
    </row>
    <row r="21" spans="1:33">
      <c r="A21" s="22" t="s">
        <v>107</v>
      </c>
      <c r="B21" s="22">
        <v>17</v>
      </c>
      <c r="C21" s="22" t="s">
        <v>108</v>
      </c>
      <c r="D21" s="23">
        <v>32.369999999999997</v>
      </c>
      <c r="E21" s="22" t="s">
        <v>109</v>
      </c>
      <c r="F21" s="22">
        <v>1234</v>
      </c>
      <c r="G21" s="24">
        <v>105</v>
      </c>
      <c r="H21" s="22" t="s">
        <v>110</v>
      </c>
      <c r="I21" s="22" t="s">
        <v>111</v>
      </c>
      <c r="J21" s="22">
        <v>191</v>
      </c>
      <c r="K21" s="25">
        <v>107.700005637</v>
      </c>
      <c r="L21" s="25">
        <v>388.59336360999998</v>
      </c>
      <c r="M21" s="23">
        <v>0.26</v>
      </c>
      <c r="N21" s="23">
        <v>0.05</v>
      </c>
      <c r="O21" s="22">
        <v>52196</v>
      </c>
      <c r="P21" s="22">
        <v>50978</v>
      </c>
      <c r="Q21" s="26">
        <v>52196</v>
      </c>
      <c r="R21" s="26">
        <v>1400</v>
      </c>
      <c r="S21" s="22" t="s">
        <v>114</v>
      </c>
      <c r="T21" s="22" t="s">
        <v>116</v>
      </c>
      <c r="U21" s="26">
        <v>48.29</v>
      </c>
      <c r="V21" s="26">
        <v>0</v>
      </c>
      <c r="W21" s="26">
        <v>2.83</v>
      </c>
      <c r="X21" s="26">
        <v>0.497</v>
      </c>
      <c r="Y21" s="26">
        <f t="shared" si="6"/>
        <v>1.9809999999999999</v>
      </c>
      <c r="Z21" s="26">
        <f t="shared" si="7"/>
        <v>0.2485</v>
      </c>
      <c r="AA21" s="26">
        <v>0.89</v>
      </c>
      <c r="AB21" s="27">
        <v>9.6023139008496697E-2</v>
      </c>
      <c r="AC21">
        <f t="shared" si="2"/>
        <v>424</v>
      </c>
      <c r="AD21">
        <f t="shared" si="3"/>
        <v>2</v>
      </c>
      <c r="AE21">
        <f t="shared" si="4"/>
        <v>0.2</v>
      </c>
      <c r="AF21">
        <f>'TP Factors'!$D$6</f>
        <v>1.0585839223673177</v>
      </c>
      <c r="AG21">
        <f t="shared" si="5"/>
        <v>0.2</v>
      </c>
    </row>
    <row r="22" spans="1:33">
      <c r="AB22" s="27">
        <f>SUM(AB2:AB21)</f>
        <v>28.003552211187859</v>
      </c>
      <c r="AD22">
        <f>SUM(AD3:AD21)</f>
        <v>643</v>
      </c>
      <c r="AG22">
        <f>SUM(AG2:AG21)</f>
        <v>132.39999999999998</v>
      </c>
    </row>
  </sheetData>
  <sortState ref="A2:Z21">
    <sortCondition descending="1" ref="V1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G6"/>
  <sheetViews>
    <sheetView topLeftCell="O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4257812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6.7109375" style="25" bestFit="1" customWidth="1"/>
    <col min="12" max="12" width="17.85546875" style="25" bestFit="1" customWidth="1"/>
    <col min="13" max="14" width="7" style="23" bestFit="1" customWidth="1"/>
    <col min="15" max="15" width="4.28515625" style="22" bestFit="1" customWidth="1"/>
    <col min="16" max="16" width="5.140625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19.85546875" style="27" bestFit="1" customWidth="1"/>
    <col min="29" max="29" width="13.140625" customWidth="1"/>
    <col min="33" max="33" width="11.8554687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26" t="s">
        <v>162</v>
      </c>
      <c r="Z1" s="26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0</v>
      </c>
      <c r="D2" s="23">
        <v>0</v>
      </c>
      <c r="E2" s="22" t="s">
        <v>109</v>
      </c>
      <c r="F2" s="22">
        <v>0</v>
      </c>
      <c r="G2" s="24">
        <v>3</v>
      </c>
      <c r="H2" s="22" t="s">
        <v>110</v>
      </c>
      <c r="I2" s="22" t="s">
        <v>111</v>
      </c>
      <c r="J2" s="22">
        <v>0</v>
      </c>
      <c r="K2" s="25">
        <v>458.832648662</v>
      </c>
      <c r="L2" s="25">
        <v>12455.707274</v>
      </c>
      <c r="M2" s="23">
        <v>0</v>
      </c>
      <c r="N2" s="23">
        <v>0</v>
      </c>
      <c r="O2" s="22">
        <v>0</v>
      </c>
      <c r="P2" s="22">
        <v>0</v>
      </c>
      <c r="Q2" s="26">
        <v>73358</v>
      </c>
      <c r="R2" s="26">
        <v>4340</v>
      </c>
      <c r="T2" s="22" t="s">
        <v>144</v>
      </c>
      <c r="U2" s="26">
        <v>48.29</v>
      </c>
      <c r="V2" s="26">
        <v>1</v>
      </c>
      <c r="W2" s="26">
        <v>0.7</v>
      </c>
      <c r="X2" s="26">
        <v>0.09</v>
      </c>
      <c r="Y2" s="26">
        <f>W2</f>
        <v>0.7</v>
      </c>
      <c r="Z2" s="26">
        <f>X2</f>
        <v>0.09</v>
      </c>
      <c r="AA2" s="26">
        <v>0.41299999999999998</v>
      </c>
      <c r="AB2" s="27">
        <v>0.669453528002936</v>
      </c>
      <c r="AC2">
        <f>ROUND(AB2*AA2*U2*102.79,0)</f>
        <v>1372</v>
      </c>
      <c r="AD2">
        <f>ROUND(Y2*AC2*0.002205,0)</f>
        <v>2</v>
      </c>
      <c r="AE2">
        <f>ROUND(Z2*AC2*0.002205,1)</f>
        <v>0.3</v>
      </c>
      <c r="AF2">
        <f>'TP Factors'!$D$6</f>
        <v>1.0585839223673177</v>
      </c>
      <c r="AG2">
        <f>ROUND(AE2*AF2,1)</f>
        <v>0.3</v>
      </c>
    </row>
    <row r="3" spans="1:33">
      <c r="A3" s="22" t="s">
        <v>107</v>
      </c>
      <c r="B3" s="22">
        <v>0</v>
      </c>
      <c r="D3" s="23">
        <v>0</v>
      </c>
      <c r="E3" s="22" t="s">
        <v>109</v>
      </c>
      <c r="F3" s="22">
        <v>0</v>
      </c>
      <c r="G3" s="24">
        <v>3</v>
      </c>
      <c r="H3" s="22" t="s">
        <v>110</v>
      </c>
      <c r="I3" s="22" t="s">
        <v>111</v>
      </c>
      <c r="J3" s="22">
        <v>0</v>
      </c>
      <c r="K3" s="25">
        <v>1167.2135417100001</v>
      </c>
      <c r="L3" s="25">
        <v>44800.210909100002</v>
      </c>
      <c r="M3" s="23">
        <v>0</v>
      </c>
      <c r="N3" s="23">
        <v>0</v>
      </c>
      <c r="O3" s="22">
        <v>0</v>
      </c>
      <c r="P3" s="22">
        <v>0</v>
      </c>
      <c r="Q3" s="26">
        <v>73538</v>
      </c>
      <c r="R3" s="26">
        <v>3200</v>
      </c>
      <c r="T3" s="22" t="s">
        <v>155</v>
      </c>
      <c r="U3" s="26">
        <v>48.29</v>
      </c>
      <c r="V3" s="26">
        <v>1</v>
      </c>
      <c r="W3" s="26">
        <v>1.2</v>
      </c>
      <c r="X3" s="26">
        <v>6.4000000000000001E-2</v>
      </c>
      <c r="Y3" s="26">
        <f t="shared" ref="Y3:Y5" si="0">W3</f>
        <v>1.2</v>
      </c>
      <c r="Z3" s="26">
        <f t="shared" ref="Z3:Z5" si="1">X3</f>
        <v>6.4000000000000001E-2</v>
      </c>
      <c r="AA3" s="26">
        <v>0.4</v>
      </c>
      <c r="AB3" s="27">
        <v>3.1327356726841402</v>
      </c>
      <c r="AC3">
        <f t="shared" ref="AC3:AC5" si="2">ROUND(AB3*AA3*U3*102.79,0)</f>
        <v>6220</v>
      </c>
      <c r="AD3">
        <f t="shared" ref="AD3:AD5" si="3">ROUND(Y3*AC3*0.002205,0)</f>
        <v>16</v>
      </c>
      <c r="AE3">
        <f t="shared" ref="AE3:AE5" si="4">ROUND(Z3*AC3*0.002205,1)</f>
        <v>0.9</v>
      </c>
      <c r="AF3">
        <f>'TP Factors'!$D$6</f>
        <v>1.0585839223673177</v>
      </c>
      <c r="AG3">
        <f t="shared" ref="AG3:AG5" si="5">ROUND(AE3*AF3,1)</f>
        <v>1</v>
      </c>
    </row>
    <row r="4" spans="1:33">
      <c r="A4" s="22" t="s">
        <v>107</v>
      </c>
      <c r="B4" s="22">
        <v>0</v>
      </c>
      <c r="D4" s="23">
        <v>0</v>
      </c>
      <c r="E4" s="22" t="s">
        <v>109</v>
      </c>
      <c r="F4" s="22">
        <v>0</v>
      </c>
      <c r="G4" s="24">
        <v>3</v>
      </c>
      <c r="H4" s="22" t="s">
        <v>110</v>
      </c>
      <c r="I4" s="22" t="s">
        <v>111</v>
      </c>
      <c r="J4" s="22">
        <v>0</v>
      </c>
      <c r="K4" s="25">
        <v>544.506515799</v>
      </c>
      <c r="L4" s="25">
        <v>7757.1703664200004</v>
      </c>
      <c r="M4" s="23">
        <v>0</v>
      </c>
      <c r="N4" s="23">
        <v>0</v>
      </c>
      <c r="O4" s="22">
        <v>0</v>
      </c>
      <c r="P4" s="22">
        <v>0</v>
      </c>
      <c r="Q4" s="26">
        <v>73540</v>
      </c>
      <c r="R4" s="26">
        <v>3200</v>
      </c>
      <c r="T4" s="22" t="s">
        <v>154</v>
      </c>
      <c r="U4" s="26">
        <v>48.29</v>
      </c>
      <c r="V4" s="26">
        <v>1</v>
      </c>
      <c r="W4" s="26">
        <v>1.2</v>
      </c>
      <c r="X4" s="26">
        <v>6.4000000000000001E-2</v>
      </c>
      <c r="Y4" s="26">
        <f t="shared" si="0"/>
        <v>1.2</v>
      </c>
      <c r="Z4" s="26">
        <f t="shared" si="1"/>
        <v>6.4000000000000001E-2</v>
      </c>
      <c r="AA4" s="26">
        <v>0.4</v>
      </c>
      <c r="AB4" s="27">
        <v>6.91111768841281E-2</v>
      </c>
      <c r="AC4">
        <f t="shared" si="2"/>
        <v>137</v>
      </c>
      <c r="AD4">
        <f t="shared" si="3"/>
        <v>0</v>
      </c>
      <c r="AE4">
        <f t="shared" si="4"/>
        <v>0</v>
      </c>
      <c r="AF4">
        <f>'TP Factors'!$D$6</f>
        <v>1.0585839223673177</v>
      </c>
      <c r="AG4">
        <f t="shared" si="5"/>
        <v>0</v>
      </c>
    </row>
    <row r="5" spans="1:33">
      <c r="A5" s="22" t="s">
        <v>107</v>
      </c>
      <c r="B5" s="22">
        <v>0</v>
      </c>
      <c r="D5" s="23">
        <v>0</v>
      </c>
      <c r="E5" s="22" t="s">
        <v>109</v>
      </c>
      <c r="F5" s="22">
        <v>0</v>
      </c>
      <c r="G5" s="24">
        <v>3</v>
      </c>
      <c r="H5" s="22" t="s">
        <v>110</v>
      </c>
      <c r="I5" s="22" t="s">
        <v>111</v>
      </c>
      <c r="J5" s="22">
        <v>0</v>
      </c>
      <c r="K5" s="25">
        <v>393.618471382</v>
      </c>
      <c r="L5" s="25">
        <v>8454.0278712700001</v>
      </c>
      <c r="M5" s="23">
        <v>0</v>
      </c>
      <c r="N5" s="23">
        <v>0</v>
      </c>
      <c r="O5" s="22">
        <v>0</v>
      </c>
      <c r="P5" s="22">
        <v>0</v>
      </c>
      <c r="Q5" s="26">
        <v>73541</v>
      </c>
      <c r="R5" s="26">
        <v>3200</v>
      </c>
      <c r="T5" s="22" t="s">
        <v>155</v>
      </c>
      <c r="U5" s="26">
        <v>48.29</v>
      </c>
      <c r="V5" s="26">
        <v>1</v>
      </c>
      <c r="W5" s="26">
        <v>1.2</v>
      </c>
      <c r="X5" s="26">
        <v>6.4000000000000001E-2</v>
      </c>
      <c r="Y5" s="26">
        <f t="shared" si="0"/>
        <v>1.2</v>
      </c>
      <c r="Z5" s="26">
        <f t="shared" si="1"/>
        <v>6.4000000000000001E-2</v>
      </c>
      <c r="AA5" s="26">
        <v>0.4</v>
      </c>
      <c r="AB5" s="27">
        <v>1.75245041563251</v>
      </c>
      <c r="AC5">
        <f t="shared" si="2"/>
        <v>3479</v>
      </c>
      <c r="AD5">
        <f t="shared" si="3"/>
        <v>9</v>
      </c>
      <c r="AE5">
        <f t="shared" si="4"/>
        <v>0.5</v>
      </c>
      <c r="AF5">
        <f>'TP Factors'!$D$6</f>
        <v>1.0585839223673177</v>
      </c>
      <c r="AG5">
        <f t="shared" si="5"/>
        <v>0.5</v>
      </c>
    </row>
    <row r="6" spans="1:33">
      <c r="AB6" s="27">
        <f>SUM(AB2:AB5)</f>
        <v>5.6237507932037145</v>
      </c>
      <c r="AD6">
        <f>SUM(AD2:AD5)</f>
        <v>27</v>
      </c>
      <c r="AG6">
        <f>SUM(AG2:AG5)</f>
        <v>1.8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G12"/>
  <sheetViews>
    <sheetView topLeftCell="O1" workbookViewId="0">
      <selection activeCell="AB2" sqref="AB2:AB1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4257812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6.7109375" style="25" bestFit="1" customWidth="1"/>
    <col min="12" max="12" width="18.85546875" style="25" bestFit="1" customWidth="1"/>
    <col min="13" max="14" width="7" style="23" bestFit="1" customWidth="1"/>
    <col min="15" max="15" width="4.28515625" style="22" bestFit="1" customWidth="1"/>
    <col min="16" max="16" width="5.140625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20.85546875" style="27" bestFit="1" customWidth="1"/>
    <col min="29" max="29" width="13.5703125" customWidth="1"/>
    <col min="33" max="33" width="14.14062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26" t="s">
        <v>162</v>
      </c>
      <c r="Z1" s="26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0</v>
      </c>
      <c r="D2" s="23">
        <v>0</v>
      </c>
      <c r="E2" s="22" t="s">
        <v>109</v>
      </c>
      <c r="F2" s="22">
        <v>0</v>
      </c>
      <c r="G2" s="24">
        <v>3</v>
      </c>
      <c r="H2" s="22" t="s">
        <v>110</v>
      </c>
      <c r="I2" s="22" t="s">
        <v>111</v>
      </c>
      <c r="J2" s="22">
        <v>0</v>
      </c>
      <c r="K2" s="25">
        <v>598.08242391600004</v>
      </c>
      <c r="L2" s="25">
        <v>18549.6067688</v>
      </c>
      <c r="M2" s="23">
        <v>0</v>
      </c>
      <c r="N2" s="23">
        <v>0</v>
      </c>
      <c r="O2" s="22">
        <v>0</v>
      </c>
      <c r="P2" s="22">
        <v>0</v>
      </c>
      <c r="Q2" s="26">
        <v>73202</v>
      </c>
      <c r="R2" s="26">
        <v>4340</v>
      </c>
      <c r="T2" s="22" t="s">
        <v>143</v>
      </c>
      <c r="U2" s="26">
        <v>48.29</v>
      </c>
      <c r="V2" s="26">
        <v>1</v>
      </c>
      <c r="W2" s="26">
        <v>0.7</v>
      </c>
      <c r="X2" s="26">
        <v>0.09</v>
      </c>
      <c r="Y2" s="26">
        <f>W2</f>
        <v>0.7</v>
      </c>
      <c r="Z2" s="26">
        <f>X2</f>
        <v>0.09</v>
      </c>
      <c r="AA2" s="26">
        <v>0.41299999999999998</v>
      </c>
      <c r="AB2" s="27">
        <v>1.8780779955339499</v>
      </c>
      <c r="AC2">
        <f>ROUND(AB2*AA2*U2*102.79,0)</f>
        <v>3850</v>
      </c>
      <c r="AD2">
        <f>ROUND(Y2*AC2*0.002205,0)</f>
        <v>6</v>
      </c>
      <c r="AE2">
        <f>ROUND(Z2*AC2*0.002205,1)</f>
        <v>0.8</v>
      </c>
      <c r="AF2">
        <f>'TP Factors'!$D$6</f>
        <v>1.0585839223673177</v>
      </c>
      <c r="AG2">
        <f>ROUND(AE2*AF2,1)</f>
        <v>0.8</v>
      </c>
    </row>
    <row r="3" spans="1:33">
      <c r="A3" s="22" t="s">
        <v>107</v>
      </c>
      <c r="B3" s="22">
        <v>0</v>
      </c>
      <c r="D3" s="23">
        <v>0</v>
      </c>
      <c r="E3" s="22" t="s">
        <v>109</v>
      </c>
      <c r="F3" s="22">
        <v>0</v>
      </c>
      <c r="G3" s="24">
        <v>3</v>
      </c>
      <c r="H3" s="22" t="s">
        <v>110</v>
      </c>
      <c r="I3" s="22" t="s">
        <v>111</v>
      </c>
      <c r="J3" s="22">
        <v>0</v>
      </c>
      <c r="K3" s="25">
        <v>584.83608113100001</v>
      </c>
      <c r="L3" s="25">
        <v>3846.7740491499999</v>
      </c>
      <c r="M3" s="23">
        <v>0</v>
      </c>
      <c r="N3" s="23">
        <v>0</v>
      </c>
      <c r="O3" s="22">
        <v>0</v>
      </c>
      <c r="P3" s="22">
        <v>0</v>
      </c>
      <c r="Q3" s="26">
        <v>73203</v>
      </c>
      <c r="R3" s="26">
        <v>4340</v>
      </c>
      <c r="T3" s="22" t="s">
        <v>144</v>
      </c>
      <c r="U3" s="26">
        <v>48.29</v>
      </c>
      <c r="V3" s="26">
        <v>1</v>
      </c>
      <c r="W3" s="26">
        <v>0.7</v>
      </c>
      <c r="X3" s="26">
        <v>0.09</v>
      </c>
      <c r="Y3" s="26">
        <f t="shared" ref="Y3:Y11" si="0">W3</f>
        <v>0.7</v>
      </c>
      <c r="Z3" s="26">
        <f t="shared" ref="Z3:Z11" si="1">X3</f>
        <v>0.09</v>
      </c>
      <c r="AA3" s="26">
        <v>0.41299999999999998</v>
      </c>
      <c r="AB3" s="27">
        <v>0.63175142280087604</v>
      </c>
      <c r="AC3">
        <f t="shared" ref="AC3:AC11" si="2">ROUND(AB3*AA3*U3*102.79,0)</f>
        <v>1295</v>
      </c>
      <c r="AD3">
        <f t="shared" ref="AD3:AD11" si="3">ROUND(Y3*AC3*0.002205,0)</f>
        <v>2</v>
      </c>
      <c r="AE3">
        <f t="shared" ref="AE3:AE11" si="4">ROUND(Z3*AC3*0.002205,1)</f>
        <v>0.3</v>
      </c>
      <c r="AF3">
        <f>'TP Factors'!$D$6</f>
        <v>1.0585839223673177</v>
      </c>
      <c r="AG3">
        <f t="shared" ref="AG3:AG11" si="5">ROUND(AE3*AF3,1)</f>
        <v>0.3</v>
      </c>
    </row>
    <row r="4" spans="1:33">
      <c r="A4" s="22" t="s">
        <v>107</v>
      </c>
      <c r="B4" s="22">
        <v>0</v>
      </c>
      <c r="D4" s="23">
        <v>0</v>
      </c>
      <c r="E4" s="22" t="s">
        <v>109</v>
      </c>
      <c r="F4" s="22">
        <v>0</v>
      </c>
      <c r="G4" s="24">
        <v>0</v>
      </c>
      <c r="H4" s="22" t="s">
        <v>110</v>
      </c>
      <c r="I4" s="22" t="s">
        <v>111</v>
      </c>
      <c r="J4" s="22">
        <v>0</v>
      </c>
      <c r="K4" s="25">
        <v>1883.72888416</v>
      </c>
      <c r="L4" s="25">
        <v>40380.361879700002</v>
      </c>
      <c r="M4" s="23">
        <v>0</v>
      </c>
      <c r="N4" s="23">
        <v>0</v>
      </c>
      <c r="O4" s="22">
        <v>0</v>
      </c>
      <c r="P4" s="22">
        <v>0</v>
      </c>
      <c r="Q4" s="26">
        <v>73205</v>
      </c>
      <c r="R4" s="26">
        <v>6300</v>
      </c>
      <c r="T4" s="22" t="s">
        <v>145</v>
      </c>
      <c r="U4" s="26">
        <v>48.29</v>
      </c>
      <c r="V4" s="26">
        <v>1</v>
      </c>
      <c r="W4" s="26">
        <v>0</v>
      </c>
      <c r="X4" s="26">
        <v>0</v>
      </c>
      <c r="Y4" s="26">
        <f t="shared" si="0"/>
        <v>0</v>
      </c>
      <c r="Z4" s="26">
        <f t="shared" si="1"/>
        <v>0</v>
      </c>
      <c r="AA4" s="26">
        <v>0.30299999999999999</v>
      </c>
      <c r="AB4" s="27">
        <v>6.3649246812705096</v>
      </c>
      <c r="AC4">
        <f t="shared" si="2"/>
        <v>9573</v>
      </c>
      <c r="AD4">
        <f t="shared" si="3"/>
        <v>0</v>
      </c>
      <c r="AE4">
        <f t="shared" si="4"/>
        <v>0</v>
      </c>
      <c r="AF4">
        <f>'TP Factors'!$D$6</f>
        <v>1.0585839223673177</v>
      </c>
      <c r="AG4">
        <f t="shared" si="5"/>
        <v>0</v>
      </c>
    </row>
    <row r="5" spans="1:33">
      <c r="A5" s="22" t="s">
        <v>107</v>
      </c>
      <c r="B5" s="22">
        <v>0</v>
      </c>
      <c r="D5" s="23">
        <v>0</v>
      </c>
      <c r="E5" s="22" t="s">
        <v>109</v>
      </c>
      <c r="F5" s="22">
        <v>0</v>
      </c>
      <c r="G5" s="24">
        <v>0</v>
      </c>
      <c r="H5" s="22" t="s">
        <v>110</v>
      </c>
      <c r="I5" s="22" t="s">
        <v>111</v>
      </c>
      <c r="J5" s="22">
        <v>0</v>
      </c>
      <c r="K5" s="25">
        <v>171.11655242699999</v>
      </c>
      <c r="L5" s="25">
        <v>1203.6275449699999</v>
      </c>
      <c r="M5" s="23">
        <v>0</v>
      </c>
      <c r="N5" s="23">
        <v>0</v>
      </c>
      <c r="O5" s="22">
        <v>0</v>
      </c>
      <c r="P5" s="22">
        <v>0</v>
      </c>
      <c r="Q5" s="26">
        <v>73206</v>
      </c>
      <c r="R5" s="26">
        <v>6300</v>
      </c>
      <c r="T5" s="22" t="s">
        <v>145</v>
      </c>
      <c r="U5" s="26">
        <v>48.29</v>
      </c>
      <c r="V5" s="26">
        <v>1</v>
      </c>
      <c r="W5" s="26">
        <v>0</v>
      </c>
      <c r="X5" s="26">
        <v>0</v>
      </c>
      <c r="Y5" s="26">
        <f t="shared" si="0"/>
        <v>0</v>
      </c>
      <c r="Z5" s="26">
        <f t="shared" si="1"/>
        <v>0</v>
      </c>
      <c r="AA5" s="26">
        <v>0.30299999999999999</v>
      </c>
      <c r="AB5" s="27">
        <v>0.187349852916842</v>
      </c>
      <c r="AC5">
        <f t="shared" si="2"/>
        <v>282</v>
      </c>
      <c r="AD5">
        <f t="shared" si="3"/>
        <v>0</v>
      </c>
      <c r="AE5">
        <f t="shared" si="4"/>
        <v>0</v>
      </c>
      <c r="AF5">
        <f>'TP Factors'!$D$6</f>
        <v>1.0585839223673177</v>
      </c>
      <c r="AG5">
        <f t="shared" si="5"/>
        <v>0</v>
      </c>
    </row>
    <row r="6" spans="1:33">
      <c r="A6" s="22" t="s">
        <v>107</v>
      </c>
      <c r="B6" s="22">
        <v>0</v>
      </c>
      <c r="D6" s="23">
        <v>0</v>
      </c>
      <c r="E6" s="22" t="s">
        <v>109</v>
      </c>
      <c r="F6" s="22">
        <v>0</v>
      </c>
      <c r="G6" s="24">
        <v>0</v>
      </c>
      <c r="H6" s="22" t="s">
        <v>110</v>
      </c>
      <c r="I6" s="22" t="s">
        <v>111</v>
      </c>
      <c r="J6" s="22">
        <v>0</v>
      </c>
      <c r="K6" s="25">
        <v>767.34589857200001</v>
      </c>
      <c r="L6" s="25">
        <v>6858.4494486900003</v>
      </c>
      <c r="M6" s="23">
        <v>0</v>
      </c>
      <c r="N6" s="23">
        <v>0</v>
      </c>
      <c r="O6" s="22">
        <v>0</v>
      </c>
      <c r="P6" s="22">
        <v>0</v>
      </c>
      <c r="Q6" s="26">
        <v>73208</v>
      </c>
      <c r="R6" s="26">
        <v>6300</v>
      </c>
      <c r="T6" s="22" t="s">
        <v>145</v>
      </c>
      <c r="U6" s="26">
        <v>48.29</v>
      </c>
      <c r="V6" s="26">
        <v>1</v>
      </c>
      <c r="W6" s="26">
        <v>0</v>
      </c>
      <c r="X6" s="26">
        <v>0</v>
      </c>
      <c r="Y6" s="26">
        <f t="shared" si="0"/>
        <v>0</v>
      </c>
      <c r="Z6" s="26">
        <f t="shared" si="1"/>
        <v>0</v>
      </c>
      <c r="AA6" s="26">
        <v>0.30299999999999999</v>
      </c>
      <c r="AB6" s="27">
        <v>9.8438009599715798E-2</v>
      </c>
      <c r="AC6">
        <f t="shared" si="2"/>
        <v>148</v>
      </c>
      <c r="AD6">
        <f t="shared" si="3"/>
        <v>0</v>
      </c>
      <c r="AE6">
        <f t="shared" si="4"/>
        <v>0</v>
      </c>
      <c r="AF6">
        <f>'TP Factors'!$D$6</f>
        <v>1.0585839223673177</v>
      </c>
      <c r="AG6">
        <f t="shared" si="5"/>
        <v>0</v>
      </c>
    </row>
    <row r="7" spans="1:33">
      <c r="A7" s="22" t="s">
        <v>107</v>
      </c>
      <c r="B7" s="22">
        <v>0</v>
      </c>
      <c r="D7" s="23">
        <v>0</v>
      </c>
      <c r="E7" s="22" t="s">
        <v>109</v>
      </c>
      <c r="F7" s="22">
        <v>0</v>
      </c>
      <c r="G7" s="24">
        <v>0</v>
      </c>
      <c r="H7" s="22" t="s">
        <v>110</v>
      </c>
      <c r="I7" s="22" t="s">
        <v>111</v>
      </c>
      <c r="J7" s="22">
        <v>0</v>
      </c>
      <c r="K7" s="25">
        <v>3354.6003379600002</v>
      </c>
      <c r="L7" s="25">
        <v>128499.00509200001</v>
      </c>
      <c r="M7" s="23">
        <v>0</v>
      </c>
      <c r="N7" s="23">
        <v>0</v>
      </c>
      <c r="O7" s="22">
        <v>0</v>
      </c>
      <c r="P7" s="22">
        <v>0</v>
      </c>
      <c r="Q7" s="26">
        <v>73209</v>
      </c>
      <c r="R7" s="26">
        <v>6300</v>
      </c>
      <c r="T7" s="22" t="s">
        <v>147</v>
      </c>
      <c r="U7" s="26">
        <v>48.29</v>
      </c>
      <c r="V7" s="26">
        <v>1</v>
      </c>
      <c r="W7" s="26">
        <v>0</v>
      </c>
      <c r="X7" s="26">
        <v>0</v>
      </c>
      <c r="Y7" s="26">
        <f t="shared" si="0"/>
        <v>0</v>
      </c>
      <c r="Z7" s="26">
        <f t="shared" si="1"/>
        <v>0</v>
      </c>
      <c r="AA7" s="26">
        <v>0.30299999999999999</v>
      </c>
      <c r="AB7" s="27">
        <v>23.294598501399999</v>
      </c>
      <c r="AC7">
        <f t="shared" si="2"/>
        <v>35035</v>
      </c>
      <c r="AD7">
        <f t="shared" si="3"/>
        <v>0</v>
      </c>
      <c r="AE7">
        <f t="shared" si="4"/>
        <v>0</v>
      </c>
      <c r="AF7">
        <f>'TP Factors'!$D$6</f>
        <v>1.0585839223673177</v>
      </c>
      <c r="AG7">
        <f t="shared" si="5"/>
        <v>0</v>
      </c>
    </row>
    <row r="8" spans="1:33">
      <c r="A8" s="22" t="s">
        <v>107</v>
      </c>
      <c r="B8" s="22">
        <v>0</v>
      </c>
      <c r="D8" s="23">
        <v>0</v>
      </c>
      <c r="E8" s="22" t="s">
        <v>109</v>
      </c>
      <c r="F8" s="22">
        <v>0</v>
      </c>
      <c r="G8" s="24">
        <v>0</v>
      </c>
      <c r="H8" s="22" t="s">
        <v>110</v>
      </c>
      <c r="I8" s="22" t="s">
        <v>111</v>
      </c>
      <c r="J8" s="22">
        <v>0</v>
      </c>
      <c r="K8" s="25">
        <v>1047.7614082600001</v>
      </c>
      <c r="L8" s="25">
        <v>27568.513072500002</v>
      </c>
      <c r="M8" s="23">
        <v>0</v>
      </c>
      <c r="N8" s="23">
        <v>0</v>
      </c>
      <c r="O8" s="22">
        <v>0</v>
      </c>
      <c r="P8" s="22">
        <v>0</v>
      </c>
      <c r="Q8" s="26">
        <v>73210</v>
      </c>
      <c r="R8" s="26">
        <v>6300</v>
      </c>
      <c r="T8" s="22" t="s">
        <v>145</v>
      </c>
      <c r="U8" s="26">
        <v>48.29</v>
      </c>
      <c r="V8" s="26">
        <v>1</v>
      </c>
      <c r="W8" s="26">
        <v>0</v>
      </c>
      <c r="X8" s="26">
        <v>0</v>
      </c>
      <c r="Y8" s="26">
        <f t="shared" si="0"/>
        <v>0</v>
      </c>
      <c r="Z8" s="26">
        <f t="shared" si="1"/>
        <v>0</v>
      </c>
      <c r="AA8" s="26">
        <v>0.30299999999999999</v>
      </c>
      <c r="AB8" s="27">
        <v>0.78757964353953003</v>
      </c>
      <c r="AC8">
        <f t="shared" si="2"/>
        <v>1185</v>
      </c>
      <c r="AD8">
        <f t="shared" si="3"/>
        <v>0</v>
      </c>
      <c r="AE8">
        <f t="shared" si="4"/>
        <v>0</v>
      </c>
      <c r="AF8">
        <f>'TP Factors'!$D$6</f>
        <v>1.0585839223673177</v>
      </c>
      <c r="AG8">
        <f t="shared" si="5"/>
        <v>0</v>
      </c>
    </row>
    <row r="9" spans="1:33">
      <c r="A9" s="22" t="s">
        <v>107</v>
      </c>
      <c r="B9" s="22">
        <v>0</v>
      </c>
      <c r="D9" s="23">
        <v>0</v>
      </c>
      <c r="E9" s="22" t="s">
        <v>109</v>
      </c>
      <c r="F9" s="22">
        <v>0</v>
      </c>
      <c r="G9" s="24">
        <v>0</v>
      </c>
      <c r="H9" s="22" t="s">
        <v>110</v>
      </c>
      <c r="I9" s="22" t="s">
        <v>111</v>
      </c>
      <c r="J9" s="22">
        <v>0</v>
      </c>
      <c r="K9" s="25">
        <v>1732.4533666</v>
      </c>
      <c r="L9" s="25">
        <v>51430.418058700001</v>
      </c>
      <c r="M9" s="23">
        <v>0</v>
      </c>
      <c r="N9" s="23">
        <v>0</v>
      </c>
      <c r="O9" s="22">
        <v>0</v>
      </c>
      <c r="P9" s="22">
        <v>0</v>
      </c>
      <c r="Q9" s="26">
        <v>73216</v>
      </c>
      <c r="R9" s="26">
        <v>6430</v>
      </c>
      <c r="T9" s="22" t="s">
        <v>149</v>
      </c>
      <c r="U9" s="26">
        <v>48.29</v>
      </c>
      <c r="V9" s="26">
        <v>1</v>
      </c>
      <c r="W9" s="26">
        <v>0</v>
      </c>
      <c r="X9" s="26">
        <v>0</v>
      </c>
      <c r="Y9" s="26">
        <f t="shared" si="0"/>
        <v>0</v>
      </c>
      <c r="Z9" s="26">
        <f t="shared" si="1"/>
        <v>0</v>
      </c>
      <c r="AA9" s="26">
        <v>0.30299999999999999</v>
      </c>
      <c r="AB9" s="27">
        <v>0.18267261967324</v>
      </c>
      <c r="AC9">
        <f t="shared" si="2"/>
        <v>275</v>
      </c>
      <c r="AD9">
        <f t="shared" si="3"/>
        <v>0</v>
      </c>
      <c r="AE9">
        <f t="shared" si="4"/>
        <v>0</v>
      </c>
      <c r="AF9">
        <f>'TP Factors'!$D$6</f>
        <v>1.0585839223673177</v>
      </c>
      <c r="AG9">
        <f t="shared" si="5"/>
        <v>0</v>
      </c>
    </row>
    <row r="10" spans="1:33">
      <c r="A10" s="22" t="s">
        <v>107</v>
      </c>
      <c r="B10" s="22">
        <v>0</v>
      </c>
      <c r="D10" s="23">
        <v>0</v>
      </c>
      <c r="E10" s="22" t="s">
        <v>109</v>
      </c>
      <c r="F10" s="22">
        <v>0</v>
      </c>
      <c r="G10" s="24">
        <v>0</v>
      </c>
      <c r="H10" s="22" t="s">
        <v>110</v>
      </c>
      <c r="I10" s="22" t="s">
        <v>111</v>
      </c>
      <c r="J10" s="22">
        <v>0</v>
      </c>
      <c r="K10" s="25">
        <v>477.9385077</v>
      </c>
      <c r="L10" s="25">
        <v>14055.545697</v>
      </c>
      <c r="M10" s="23">
        <v>0</v>
      </c>
      <c r="N10" s="23">
        <v>0</v>
      </c>
      <c r="O10" s="22">
        <v>0</v>
      </c>
      <c r="P10" s="22">
        <v>0</v>
      </c>
      <c r="Q10" s="26">
        <v>73277</v>
      </c>
      <c r="R10" s="26">
        <v>6430</v>
      </c>
      <c r="T10" s="22" t="s">
        <v>149</v>
      </c>
      <c r="U10" s="26">
        <v>48.29</v>
      </c>
      <c r="V10" s="26">
        <v>1</v>
      </c>
      <c r="W10" s="26">
        <v>0</v>
      </c>
      <c r="X10" s="26">
        <v>0</v>
      </c>
      <c r="Y10" s="26">
        <f t="shared" si="0"/>
        <v>0</v>
      </c>
      <c r="Z10" s="26">
        <f t="shared" si="1"/>
        <v>0</v>
      </c>
      <c r="AA10" s="26">
        <v>0.30299999999999999</v>
      </c>
      <c r="AB10" s="27">
        <v>3.4704658800483501</v>
      </c>
      <c r="AC10">
        <f t="shared" si="2"/>
        <v>5220</v>
      </c>
      <c r="AD10">
        <f t="shared" si="3"/>
        <v>0</v>
      </c>
      <c r="AE10">
        <f t="shared" si="4"/>
        <v>0</v>
      </c>
      <c r="AF10">
        <f>'TP Factors'!$D$6</f>
        <v>1.0585839223673177</v>
      </c>
      <c r="AG10">
        <f t="shared" si="5"/>
        <v>0</v>
      </c>
    </row>
    <row r="11" spans="1:33">
      <c r="A11" s="22" t="s">
        <v>107</v>
      </c>
      <c r="B11" s="22">
        <v>0</v>
      </c>
      <c r="D11" s="23">
        <v>0</v>
      </c>
      <c r="E11" s="22" t="s">
        <v>109</v>
      </c>
      <c r="F11" s="22">
        <v>0</v>
      </c>
      <c r="G11" s="24">
        <v>102.5</v>
      </c>
      <c r="H11" s="22" t="s">
        <v>110</v>
      </c>
      <c r="I11" s="22" t="s">
        <v>111</v>
      </c>
      <c r="J11" s="22">
        <v>0</v>
      </c>
      <c r="K11" s="25">
        <v>8676.55345949</v>
      </c>
      <c r="L11" s="25">
        <v>526670.81718999997</v>
      </c>
      <c r="M11" s="23">
        <v>0</v>
      </c>
      <c r="N11" s="23">
        <v>0</v>
      </c>
      <c r="O11" s="22">
        <v>0</v>
      </c>
      <c r="P11" s="22">
        <v>0</v>
      </c>
      <c r="Q11" s="26">
        <v>73491</v>
      </c>
      <c r="R11" s="26">
        <v>1300</v>
      </c>
      <c r="T11" s="22" t="s">
        <v>161</v>
      </c>
      <c r="U11" s="26">
        <v>48.29</v>
      </c>
      <c r="V11" s="26">
        <v>1</v>
      </c>
      <c r="W11" s="26">
        <v>2.1</v>
      </c>
      <c r="X11" s="26">
        <v>0.51600000000000001</v>
      </c>
      <c r="Y11" s="26">
        <f t="shared" si="0"/>
        <v>2.1</v>
      </c>
      <c r="Z11" s="26">
        <f t="shared" si="1"/>
        <v>0.51600000000000001</v>
      </c>
      <c r="AA11" s="26">
        <v>0.66200000000000003</v>
      </c>
      <c r="AB11" s="27">
        <v>0.329068895875409</v>
      </c>
      <c r="AC11">
        <f t="shared" si="2"/>
        <v>1081</v>
      </c>
      <c r="AD11">
        <f t="shared" si="3"/>
        <v>5</v>
      </c>
      <c r="AE11">
        <f t="shared" si="4"/>
        <v>1.2</v>
      </c>
      <c r="AF11">
        <f>'TP Factors'!$D$6</f>
        <v>1.0585839223673177</v>
      </c>
      <c r="AG11">
        <f t="shared" si="5"/>
        <v>1.3</v>
      </c>
    </row>
    <row r="12" spans="1:33">
      <c r="AB12" s="27">
        <f>SUM(AB2:AB11)</f>
        <v>37.224927502658424</v>
      </c>
      <c r="AD12">
        <f>SUM(AD2:AD11)</f>
        <v>13</v>
      </c>
      <c r="AG12">
        <f>SUM(AG2:AG11)</f>
        <v>2.4000000000000004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E34" sqref="E34"/>
    </sheetView>
  </sheetViews>
  <sheetFormatPr defaultRowHeight="12.75"/>
  <cols>
    <col min="1" max="1" width="10.140625" customWidth="1"/>
    <col min="2" max="2" width="7.28515625" customWidth="1"/>
  </cols>
  <sheetData>
    <row r="1" spans="1:3">
      <c r="A1" s="30" t="s">
        <v>178</v>
      </c>
      <c r="B1" s="30" t="s">
        <v>179</v>
      </c>
      <c r="C1" s="30" t="s">
        <v>182</v>
      </c>
    </row>
    <row r="2" spans="1:3">
      <c r="A2" s="51">
        <v>40764</v>
      </c>
      <c r="B2" s="30">
        <v>42</v>
      </c>
      <c r="C2" s="32">
        <f>B2*2000</f>
        <v>84000</v>
      </c>
    </row>
    <row r="3" spans="1:3">
      <c r="A3" s="51">
        <v>40795</v>
      </c>
      <c r="B3" s="30">
        <v>36</v>
      </c>
      <c r="C3" s="32">
        <f t="shared" ref="C3:C13" si="0">B3*2000</f>
        <v>72000</v>
      </c>
    </row>
    <row r="4" spans="1:3">
      <c r="A4" s="51">
        <v>40825</v>
      </c>
      <c r="B4" s="30">
        <v>39</v>
      </c>
      <c r="C4" s="32">
        <f t="shared" si="0"/>
        <v>78000</v>
      </c>
    </row>
    <row r="5" spans="1:3">
      <c r="A5" s="51">
        <v>40856</v>
      </c>
      <c r="B5" s="30">
        <v>41</v>
      </c>
      <c r="C5" s="32">
        <f t="shared" si="0"/>
        <v>82000</v>
      </c>
    </row>
    <row r="6" spans="1:3">
      <c r="A6" s="51">
        <v>40886</v>
      </c>
      <c r="B6" s="30">
        <v>45</v>
      </c>
      <c r="C6" s="32">
        <f t="shared" si="0"/>
        <v>90000</v>
      </c>
    </row>
    <row r="7" spans="1:3">
      <c r="A7" s="51">
        <v>40553</v>
      </c>
      <c r="B7" s="30">
        <v>39</v>
      </c>
      <c r="C7" s="32">
        <f t="shared" si="0"/>
        <v>78000</v>
      </c>
    </row>
    <row r="8" spans="1:3">
      <c r="A8" s="51">
        <v>40584</v>
      </c>
      <c r="B8" s="30">
        <v>30</v>
      </c>
      <c r="C8" s="32">
        <f t="shared" si="0"/>
        <v>60000</v>
      </c>
    </row>
    <row r="9" spans="1:3">
      <c r="A9" s="51">
        <v>40612</v>
      </c>
      <c r="B9" s="30">
        <v>51</v>
      </c>
      <c r="C9" s="32">
        <f t="shared" si="0"/>
        <v>102000</v>
      </c>
    </row>
    <row r="10" spans="1:3">
      <c r="A10" s="51">
        <v>40643</v>
      </c>
      <c r="B10" s="30">
        <v>123</v>
      </c>
      <c r="C10" s="32">
        <f t="shared" si="0"/>
        <v>246000</v>
      </c>
    </row>
    <row r="11" spans="1:3">
      <c r="A11" s="51">
        <v>40673</v>
      </c>
      <c r="B11" s="30">
        <v>72</v>
      </c>
      <c r="C11" s="32">
        <f t="shared" si="0"/>
        <v>144000</v>
      </c>
    </row>
    <row r="12" spans="1:3">
      <c r="A12" s="51">
        <v>40704</v>
      </c>
      <c r="B12" s="30">
        <v>54</v>
      </c>
      <c r="C12" s="32">
        <f t="shared" si="0"/>
        <v>108000</v>
      </c>
    </row>
    <row r="13" spans="1:3">
      <c r="A13" s="51">
        <v>40734</v>
      </c>
      <c r="B13" s="30">
        <v>54</v>
      </c>
      <c r="C13" s="32">
        <f t="shared" si="0"/>
        <v>108000</v>
      </c>
    </row>
    <row r="14" spans="1:3">
      <c r="A14" s="30" t="s">
        <v>180</v>
      </c>
      <c r="B14" s="32">
        <f>SUM(B2:B13)</f>
        <v>626</v>
      </c>
      <c r="C14" s="32">
        <f>SUM(C2:C13)</f>
        <v>1252000</v>
      </c>
    </row>
    <row r="15" spans="1:3">
      <c r="A15" s="52" t="s">
        <v>181</v>
      </c>
      <c r="B15" s="52"/>
      <c r="C15" s="52"/>
    </row>
    <row r="16" spans="1:3">
      <c r="A16" s="54"/>
      <c r="B16" s="54"/>
      <c r="C16" s="55"/>
    </row>
    <row r="17" spans="1:2">
      <c r="A17" s="13" t="s">
        <v>184</v>
      </c>
    </row>
    <row r="18" spans="1:2">
      <c r="A18" s="53">
        <f>C14*0.72</f>
        <v>901440</v>
      </c>
      <c r="B18" s="13" t="s">
        <v>183</v>
      </c>
    </row>
    <row r="19" spans="1:2">
      <c r="A19" s="56">
        <f>A18*0.45359237</f>
        <v>408886.30601280002</v>
      </c>
      <c r="B19" s="13" t="s">
        <v>192</v>
      </c>
    </row>
    <row r="21" spans="1:2">
      <c r="A21" t="s">
        <v>185</v>
      </c>
    </row>
    <row r="22" spans="1:2">
      <c r="A22">
        <v>374.9</v>
      </c>
      <c r="B22" t="s">
        <v>186</v>
      </c>
    </row>
    <row r="23" spans="1:2">
      <c r="A23">
        <v>832.4</v>
      </c>
      <c r="B23" t="s">
        <v>187</v>
      </c>
    </row>
    <row r="25" spans="1:2">
      <c r="A25" t="s">
        <v>188</v>
      </c>
    </row>
    <row r="26" spans="1:2">
      <c r="A26">
        <f>A19*A23</f>
        <v>340356961.12505472</v>
      </c>
      <c r="B26" t="s">
        <v>189</v>
      </c>
    </row>
    <row r="27" spans="1:2">
      <c r="A27">
        <f>A26*0.0000022046226218</f>
        <v>750.35865598339876</v>
      </c>
      <c r="B27" t="s">
        <v>190</v>
      </c>
    </row>
    <row r="29" spans="1:2">
      <c r="A29" t="s">
        <v>191</v>
      </c>
    </row>
    <row r="30" spans="1:2">
      <c r="A30">
        <f>A19*A22</f>
        <v>153291476.1241987</v>
      </c>
      <c r="B30" t="s">
        <v>189</v>
      </c>
    </row>
    <row r="31" spans="1:2">
      <c r="A31">
        <f>A30*0.0000022046226218</f>
        <v>337.94985599252306</v>
      </c>
      <c r="B31" t="s">
        <v>190</v>
      </c>
    </row>
  </sheetData>
  <pageMargins left="0.7" right="0.7" top="0.75" bottom="0.75" header="0.3" footer="0.3"/>
  <pageSetup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D15" sqref="D15"/>
    </sheetView>
  </sheetViews>
  <sheetFormatPr defaultRowHeight="12.75"/>
  <sheetData>
    <row r="1" spans="1:4" ht="15">
      <c r="A1" s="29" t="s">
        <v>88</v>
      </c>
      <c r="B1" s="29" t="s">
        <v>169</v>
      </c>
      <c r="C1" s="29" t="s">
        <v>170</v>
      </c>
      <c r="D1" s="29" t="s">
        <v>167</v>
      </c>
    </row>
    <row r="2" spans="1:4">
      <c r="A2" s="30" t="s">
        <v>171</v>
      </c>
      <c r="B2" s="31">
        <v>21083.599999999999</v>
      </c>
      <c r="C2" s="32">
        <v>13901</v>
      </c>
      <c r="D2" s="30">
        <f>C2/B2</f>
        <v>0.65932762905765618</v>
      </c>
    </row>
    <row r="3" spans="1:4">
      <c r="A3" s="30" t="s">
        <v>172</v>
      </c>
      <c r="B3" s="31">
        <v>3795.5</v>
      </c>
      <c r="C3" s="32">
        <v>4435</v>
      </c>
      <c r="D3" s="30">
        <f t="shared" ref="D3:D7" si="0">C3/B3</f>
        <v>1.168489000131735</v>
      </c>
    </row>
    <row r="4" spans="1:4">
      <c r="A4" s="30" t="s">
        <v>173</v>
      </c>
      <c r="B4" s="31">
        <v>20772.400000000001</v>
      </c>
      <c r="C4" s="32">
        <v>20377</v>
      </c>
      <c r="D4" s="30">
        <f t="shared" si="0"/>
        <v>0.98096512680287296</v>
      </c>
    </row>
    <row r="5" spans="1:4">
      <c r="A5" s="30" t="s">
        <v>174</v>
      </c>
      <c r="B5" s="31">
        <v>21106.5</v>
      </c>
      <c r="C5" s="32">
        <v>18618</v>
      </c>
      <c r="D5" s="30">
        <f t="shared" si="0"/>
        <v>0.88209793191670816</v>
      </c>
    </row>
    <row r="6" spans="1:4">
      <c r="A6" s="30" t="s">
        <v>110</v>
      </c>
      <c r="B6" s="31">
        <v>4173.5</v>
      </c>
      <c r="C6" s="32">
        <v>4418</v>
      </c>
      <c r="D6" s="30">
        <f t="shared" si="0"/>
        <v>1.0585839223673177</v>
      </c>
    </row>
    <row r="7" spans="1:4">
      <c r="A7" s="30" t="s">
        <v>175</v>
      </c>
      <c r="B7" s="31">
        <v>30857.7</v>
      </c>
      <c r="C7" s="32">
        <v>31758</v>
      </c>
      <c r="D7" s="30">
        <f t="shared" si="0"/>
        <v>1.0291758621024898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B3" sqref="B3"/>
    </sheetView>
  </sheetViews>
  <sheetFormatPr defaultRowHeight="12.75"/>
  <sheetData>
    <row r="1" spans="1:3">
      <c r="A1" s="14" t="s">
        <v>75</v>
      </c>
    </row>
    <row r="2" spans="1:3">
      <c r="A2" t="s">
        <v>76</v>
      </c>
      <c r="B2">
        <v>1</v>
      </c>
      <c r="C2" t="s">
        <v>77</v>
      </c>
    </row>
    <row r="3" spans="1:3">
      <c r="A3" t="s">
        <v>78</v>
      </c>
      <c r="B3" s="16">
        <f>ROUND((0.8656*B2^0.5403)*100,0)/100</f>
        <v>0.87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8"/>
  <sheetViews>
    <sheetView topLeftCell="N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7.85546875" style="25" bestFit="1" customWidth="1"/>
    <col min="12" max="12" width="20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21" style="27" customWidth="1"/>
    <col min="29" max="29" width="12.140625" customWidth="1"/>
    <col min="33" max="33" width="12.14062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26" t="s">
        <v>162</v>
      </c>
      <c r="Z1" s="26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29</v>
      </c>
      <c r="H2" s="22" t="s">
        <v>110</v>
      </c>
      <c r="I2" s="22" t="s">
        <v>111</v>
      </c>
      <c r="J2" s="22">
        <v>86686</v>
      </c>
      <c r="K2" s="25">
        <v>7631.2604058899997</v>
      </c>
      <c r="L2" s="25">
        <v>714933.55359499995</v>
      </c>
      <c r="M2" s="23">
        <v>193.31</v>
      </c>
      <c r="N2" s="23">
        <v>27.39</v>
      </c>
      <c r="O2" s="22">
        <v>51779</v>
      </c>
      <c r="P2" s="22">
        <v>50598</v>
      </c>
      <c r="Q2" s="26">
        <v>51779</v>
      </c>
      <c r="R2" s="26">
        <v>1200</v>
      </c>
      <c r="S2" s="22" t="s">
        <v>112</v>
      </c>
      <c r="T2" s="22" t="s">
        <v>113</v>
      </c>
      <c r="U2" s="26">
        <v>48.29</v>
      </c>
      <c r="V2" s="26">
        <v>1</v>
      </c>
      <c r="W2" s="26">
        <v>2.39</v>
      </c>
      <c r="X2" s="26">
        <v>0.316</v>
      </c>
      <c r="Y2" s="26">
        <f>W2</f>
        <v>2.39</v>
      </c>
      <c r="Z2" s="26">
        <f>X2</f>
        <v>0.316</v>
      </c>
      <c r="AA2" s="26">
        <v>0.22</v>
      </c>
      <c r="AB2" s="27">
        <v>7.9987931595867101</v>
      </c>
      <c r="AC2">
        <f>ROUND(AB2*AA2*U2*102.79,0)</f>
        <v>8735</v>
      </c>
      <c r="AD2">
        <f>ROUND(Y2*AC2*0.002205,0)</f>
        <v>46</v>
      </c>
      <c r="AE2">
        <f>ROUND(Z2*AC2*0.002205,1)</f>
        <v>6.1</v>
      </c>
      <c r="AF2">
        <f>'TP Factors'!$D$6</f>
        <v>1.0585839223673177</v>
      </c>
      <c r="AG2">
        <f>ROUND(AE2*AF2,1)</f>
        <v>6.5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29</v>
      </c>
      <c r="H3" s="22" t="s">
        <v>110</v>
      </c>
      <c r="I3" s="22" t="s">
        <v>111</v>
      </c>
      <c r="J3" s="22">
        <v>658</v>
      </c>
      <c r="K3" s="25">
        <v>488.33299774099999</v>
      </c>
      <c r="L3" s="25">
        <v>3440.4034989199999</v>
      </c>
      <c r="M3" s="23">
        <v>1.47</v>
      </c>
      <c r="N3" s="23">
        <v>0.21</v>
      </c>
      <c r="O3" s="22">
        <v>52085</v>
      </c>
      <c r="P3" s="22">
        <v>50878</v>
      </c>
      <c r="Q3" s="26">
        <v>52085</v>
      </c>
      <c r="R3" s="26">
        <v>1200</v>
      </c>
      <c r="S3" s="22" t="s">
        <v>114</v>
      </c>
      <c r="T3" s="22" t="s">
        <v>115</v>
      </c>
      <c r="U3" s="26">
        <v>48.29</v>
      </c>
      <c r="V3" s="26">
        <v>1</v>
      </c>
      <c r="W3" s="26">
        <v>2.39</v>
      </c>
      <c r="X3" s="26">
        <v>0.316</v>
      </c>
      <c r="Y3" s="26">
        <f t="shared" ref="Y3:Y5" si="0">W3</f>
        <v>2.39</v>
      </c>
      <c r="Z3" s="26">
        <f t="shared" ref="Z3:Z5" si="1">X3</f>
        <v>0.316</v>
      </c>
      <c r="AA3" s="26">
        <v>0.34699999999999998</v>
      </c>
      <c r="AB3" s="27">
        <v>0.69363452514131296</v>
      </c>
      <c r="AC3">
        <f t="shared" ref="AC3:AC7" si="2">ROUND(AB3*AA3*U3*102.79,0)</f>
        <v>1195</v>
      </c>
      <c r="AD3">
        <f t="shared" ref="AD3:AD7" si="3">ROUND(Y3*AC3*0.002205,0)</f>
        <v>6</v>
      </c>
      <c r="AE3">
        <f t="shared" ref="AE3:AE7" si="4">ROUND(Z3*AC3*0.002205,1)</f>
        <v>0.8</v>
      </c>
      <c r="AF3">
        <f>'TP Factors'!$D$6</f>
        <v>1.0585839223673177</v>
      </c>
      <c r="AG3">
        <f t="shared" ref="AG3:AG7" si="5">ROUND(AE3*AF3,1)</f>
        <v>0.8</v>
      </c>
    </row>
    <row r="4" spans="1:33">
      <c r="A4" s="22" t="s">
        <v>107</v>
      </c>
      <c r="B4" s="22">
        <v>17</v>
      </c>
      <c r="C4" s="22" t="s">
        <v>108</v>
      </c>
      <c r="D4" s="23">
        <v>32.369999999999997</v>
      </c>
      <c r="E4" s="22" t="s">
        <v>109</v>
      </c>
      <c r="F4" s="22">
        <v>1234</v>
      </c>
      <c r="G4" s="24">
        <v>105</v>
      </c>
      <c r="H4" s="22" t="s">
        <v>110</v>
      </c>
      <c r="I4" s="22" t="s">
        <v>111</v>
      </c>
      <c r="J4" s="22">
        <v>4733</v>
      </c>
      <c r="K4" s="25">
        <v>454.03973542900002</v>
      </c>
      <c r="L4" s="25">
        <v>9650.0450892299996</v>
      </c>
      <c r="M4" s="23">
        <v>9.1300000000000008</v>
      </c>
      <c r="N4" s="23">
        <v>2.35</v>
      </c>
      <c r="O4" s="22">
        <v>52089</v>
      </c>
      <c r="P4" s="22">
        <v>50882</v>
      </c>
      <c r="Q4" s="26">
        <v>52089</v>
      </c>
      <c r="R4" s="26">
        <v>1400</v>
      </c>
      <c r="S4" s="22" t="s">
        <v>114</v>
      </c>
      <c r="T4" s="22" t="s">
        <v>116</v>
      </c>
      <c r="U4" s="26">
        <v>48.29</v>
      </c>
      <c r="V4" s="26">
        <v>1</v>
      </c>
      <c r="W4" s="26">
        <v>2.83</v>
      </c>
      <c r="X4" s="26">
        <v>0.497</v>
      </c>
      <c r="Y4" s="26">
        <f t="shared" si="0"/>
        <v>2.83</v>
      </c>
      <c r="Z4" s="26">
        <f t="shared" si="1"/>
        <v>0.497</v>
      </c>
      <c r="AA4" s="26">
        <v>0.89</v>
      </c>
      <c r="AB4" s="27">
        <v>0.892665941073711</v>
      </c>
      <c r="AC4">
        <f t="shared" si="2"/>
        <v>3944</v>
      </c>
      <c r="AD4">
        <f t="shared" si="3"/>
        <v>25</v>
      </c>
      <c r="AE4">
        <f t="shared" si="4"/>
        <v>4.3</v>
      </c>
      <c r="AF4">
        <f>'TP Factors'!$D$6</f>
        <v>1.0585839223673177</v>
      </c>
      <c r="AG4">
        <f t="shared" si="5"/>
        <v>4.5999999999999996</v>
      </c>
    </row>
    <row r="5" spans="1:33">
      <c r="A5" s="22" t="s">
        <v>107</v>
      </c>
      <c r="B5" s="22">
        <v>17</v>
      </c>
      <c r="C5" s="22" t="s">
        <v>108</v>
      </c>
      <c r="D5" s="23">
        <v>32.369999999999997</v>
      </c>
      <c r="E5" s="22" t="s">
        <v>109</v>
      </c>
      <c r="F5" s="22">
        <v>1234</v>
      </c>
      <c r="G5" s="24">
        <v>102.5</v>
      </c>
      <c r="H5" s="22" t="s">
        <v>110</v>
      </c>
      <c r="I5" s="22" t="s">
        <v>111</v>
      </c>
      <c r="J5" s="22">
        <v>9419</v>
      </c>
      <c r="K5" s="25">
        <v>771.51516316000004</v>
      </c>
      <c r="L5" s="25">
        <v>27084.709400299998</v>
      </c>
      <c r="M5" s="23">
        <v>19.78</v>
      </c>
      <c r="N5" s="23">
        <v>4.8600000000000003</v>
      </c>
      <c r="O5" s="22">
        <v>52090</v>
      </c>
      <c r="P5" s="22">
        <v>50883</v>
      </c>
      <c r="Q5" s="26">
        <v>52090</v>
      </c>
      <c r="R5" s="26">
        <v>1300</v>
      </c>
      <c r="S5" s="22" t="s">
        <v>112</v>
      </c>
      <c r="T5" s="22" t="s">
        <v>117</v>
      </c>
      <c r="U5" s="26">
        <v>48.29</v>
      </c>
      <c r="V5" s="26">
        <v>1</v>
      </c>
      <c r="W5" s="26">
        <v>2.42</v>
      </c>
      <c r="X5" s="26">
        <v>0.51600000000000001</v>
      </c>
      <c r="Y5" s="26">
        <f t="shared" si="0"/>
        <v>2.42</v>
      </c>
      <c r="Z5" s="26">
        <f t="shared" si="1"/>
        <v>0.51600000000000001</v>
      </c>
      <c r="AA5" s="26">
        <v>0.63100000000000001</v>
      </c>
      <c r="AB5" s="27">
        <v>0.84607338076935701</v>
      </c>
      <c r="AC5">
        <f t="shared" si="2"/>
        <v>2650</v>
      </c>
      <c r="AD5">
        <f t="shared" si="3"/>
        <v>14</v>
      </c>
      <c r="AE5">
        <f t="shared" si="4"/>
        <v>3</v>
      </c>
      <c r="AF5">
        <f>'TP Factors'!$D$6</f>
        <v>1.0585839223673177</v>
      </c>
      <c r="AG5">
        <f t="shared" si="5"/>
        <v>3.2</v>
      </c>
    </row>
    <row r="6" spans="1:33">
      <c r="A6" s="22" t="s">
        <v>107</v>
      </c>
      <c r="B6" s="22">
        <v>17</v>
      </c>
      <c r="C6" s="22" t="s">
        <v>108</v>
      </c>
      <c r="D6" s="23">
        <v>32.369999999999997</v>
      </c>
      <c r="E6" s="22" t="s">
        <v>109</v>
      </c>
      <c r="F6" s="22">
        <v>3456</v>
      </c>
      <c r="G6" s="24">
        <v>0</v>
      </c>
      <c r="H6" s="22" t="s">
        <v>110</v>
      </c>
      <c r="I6" s="22" t="s">
        <v>111</v>
      </c>
      <c r="J6" s="22">
        <v>8410994</v>
      </c>
      <c r="K6" s="25">
        <v>25197.966779900002</v>
      </c>
      <c r="L6" s="25">
        <v>15257659.6845</v>
      </c>
      <c r="M6" s="23">
        <v>0</v>
      </c>
      <c r="N6" s="23">
        <v>0</v>
      </c>
      <c r="O6" s="22">
        <v>51855</v>
      </c>
      <c r="P6" s="22">
        <v>0</v>
      </c>
      <c r="Q6" s="26">
        <v>0</v>
      </c>
      <c r="R6" s="26">
        <v>0</v>
      </c>
      <c r="U6" s="26">
        <v>0</v>
      </c>
      <c r="V6" s="26">
        <v>0</v>
      </c>
      <c r="W6" s="26">
        <v>0</v>
      </c>
      <c r="X6" s="26">
        <v>0</v>
      </c>
      <c r="Y6" s="26">
        <f>W6*0.7</f>
        <v>0</v>
      </c>
      <c r="Z6" s="26">
        <f>X6*0.5</f>
        <v>0</v>
      </c>
      <c r="AA6" s="26">
        <v>0</v>
      </c>
      <c r="AB6" s="27">
        <v>4.9968301841945997E-4</v>
      </c>
      <c r="AC6">
        <f t="shared" si="2"/>
        <v>0</v>
      </c>
      <c r="AD6">
        <f t="shared" si="3"/>
        <v>0</v>
      </c>
      <c r="AE6">
        <f t="shared" si="4"/>
        <v>0</v>
      </c>
      <c r="AF6">
        <f>'TP Factors'!$D$6</f>
        <v>1.0585839223673177</v>
      </c>
      <c r="AG6">
        <f t="shared" si="5"/>
        <v>0</v>
      </c>
    </row>
    <row r="7" spans="1:33">
      <c r="A7" s="22" t="s">
        <v>107</v>
      </c>
      <c r="B7" s="22">
        <v>17</v>
      </c>
      <c r="C7" s="22" t="s">
        <v>108</v>
      </c>
      <c r="D7" s="23">
        <v>32.369999999999997</v>
      </c>
      <c r="E7" s="22" t="s">
        <v>109</v>
      </c>
      <c r="F7" s="22">
        <v>3456</v>
      </c>
      <c r="G7" s="24">
        <v>0</v>
      </c>
      <c r="H7" s="22" t="s">
        <v>110</v>
      </c>
      <c r="I7" s="22" t="s">
        <v>111</v>
      </c>
      <c r="J7" s="22">
        <v>542</v>
      </c>
      <c r="K7" s="25">
        <v>322.50786772399999</v>
      </c>
      <c r="L7" s="25">
        <v>982.69105085700005</v>
      </c>
      <c r="M7" s="23">
        <v>0</v>
      </c>
      <c r="N7" s="23">
        <v>0</v>
      </c>
      <c r="O7" s="22">
        <v>52079</v>
      </c>
      <c r="P7" s="22">
        <v>0</v>
      </c>
      <c r="Q7" s="26">
        <v>0</v>
      </c>
      <c r="R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f>W7*0.7</f>
        <v>0</v>
      </c>
      <c r="Z7" s="26">
        <f>X7*0.5</f>
        <v>0</v>
      </c>
      <c r="AA7" s="26">
        <v>0</v>
      </c>
      <c r="AB7" s="27">
        <v>8.4340400155108498E-3</v>
      </c>
      <c r="AC7">
        <f t="shared" si="2"/>
        <v>0</v>
      </c>
      <c r="AD7">
        <f t="shared" si="3"/>
        <v>0</v>
      </c>
      <c r="AE7">
        <f t="shared" si="4"/>
        <v>0</v>
      </c>
      <c r="AF7">
        <f>'TP Factors'!$D$6</f>
        <v>1.0585839223673177</v>
      </c>
      <c r="AG7">
        <f t="shared" si="5"/>
        <v>0</v>
      </c>
    </row>
    <row r="8" spans="1:33">
      <c r="AB8" s="27">
        <f>SUM(AB2:AB7)</f>
        <v>10.440100729605021</v>
      </c>
      <c r="AD8">
        <f>SUM(AD2:AD7)</f>
        <v>91</v>
      </c>
      <c r="AG8">
        <f>SUM(AG2:AG7)</f>
        <v>15.099999999999998</v>
      </c>
    </row>
  </sheetData>
  <sortState ref="A2:Z7">
    <sortCondition descending="1" ref="V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6"/>
  <sheetViews>
    <sheetView topLeftCell="N1" workbookViewId="0">
      <pane xSplit="28380" topLeftCell="AG1"/>
      <selection activeCell="AC1" sqref="AC1:AG2"/>
      <selection pane="topRight" activeCell="AG1" sqref="AG1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6.7109375" style="25" bestFit="1" customWidth="1"/>
    <col min="12" max="12" width="18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21" style="27" customWidth="1"/>
    <col min="29" max="29" width="13.42578125" customWidth="1"/>
    <col min="33" max="33" width="12.710937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50" t="s">
        <v>162</v>
      </c>
      <c r="Z1" s="50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29</v>
      </c>
      <c r="H2" s="22" t="s">
        <v>110</v>
      </c>
      <c r="I2" s="22" t="s">
        <v>111</v>
      </c>
      <c r="J2" s="22">
        <v>86686</v>
      </c>
      <c r="K2" s="25">
        <v>7631.2604058899997</v>
      </c>
      <c r="L2" s="25">
        <v>714933.55359499995</v>
      </c>
      <c r="M2" s="23">
        <v>193.31</v>
      </c>
      <c r="N2" s="23">
        <v>27.39</v>
      </c>
      <c r="O2" s="22">
        <v>51779</v>
      </c>
      <c r="P2" s="22">
        <v>50598</v>
      </c>
      <c r="Q2" s="26">
        <v>51779</v>
      </c>
      <c r="R2" s="26">
        <v>1200</v>
      </c>
      <c r="S2" s="22" t="s">
        <v>112</v>
      </c>
      <c r="T2" s="22" t="s">
        <v>113</v>
      </c>
      <c r="U2" s="26">
        <v>48.29</v>
      </c>
      <c r="V2" s="26">
        <v>1</v>
      </c>
      <c r="W2" s="26">
        <v>2.39</v>
      </c>
      <c r="X2" s="26">
        <v>0.316</v>
      </c>
      <c r="Y2" s="26">
        <f>W2</f>
        <v>2.39</v>
      </c>
      <c r="Z2" s="26">
        <f>X2</f>
        <v>0.316</v>
      </c>
      <c r="AA2" s="26">
        <v>0.22</v>
      </c>
      <c r="AB2" s="27">
        <v>5.92251636055913</v>
      </c>
      <c r="AC2">
        <f>ROUND(AB2*AA2*U2*102.79,0)</f>
        <v>6468</v>
      </c>
      <c r="AD2">
        <f>ROUND(Y2*AC2*0.002205,0)</f>
        <v>34</v>
      </c>
      <c r="AE2">
        <f>ROUND(Z2*AC2*0.002205,1)</f>
        <v>4.5</v>
      </c>
      <c r="AF2">
        <f>'TP Factors'!$D$6</f>
        <v>1.0585839223673177</v>
      </c>
      <c r="AG2">
        <f>ROUND(AE2*AF2,1)</f>
        <v>4.8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102.5</v>
      </c>
      <c r="H3" s="22" t="s">
        <v>110</v>
      </c>
      <c r="I3" s="22" t="s">
        <v>111</v>
      </c>
      <c r="J3" s="22">
        <v>9419</v>
      </c>
      <c r="K3" s="25">
        <v>771.51516316000004</v>
      </c>
      <c r="L3" s="25">
        <v>27084.709400299998</v>
      </c>
      <c r="M3" s="23">
        <v>19.78</v>
      </c>
      <c r="N3" s="23">
        <v>4.8600000000000003</v>
      </c>
      <c r="O3" s="22">
        <v>52090</v>
      </c>
      <c r="P3" s="22">
        <v>50883</v>
      </c>
      <c r="Q3" s="26">
        <v>52090</v>
      </c>
      <c r="R3" s="26">
        <v>1300</v>
      </c>
      <c r="S3" s="22" t="s">
        <v>112</v>
      </c>
      <c r="T3" s="22" t="s">
        <v>117</v>
      </c>
      <c r="U3" s="26">
        <v>48.29</v>
      </c>
      <c r="V3" s="26">
        <v>1</v>
      </c>
      <c r="W3" s="26">
        <v>2.42</v>
      </c>
      <c r="X3" s="26">
        <v>0.51600000000000001</v>
      </c>
      <c r="Y3" s="26">
        <f t="shared" ref="Y3:Y4" si="0">W3</f>
        <v>2.42</v>
      </c>
      <c r="Z3" s="26">
        <f t="shared" ref="Z3:Z4" si="1">X3</f>
        <v>0.51600000000000001</v>
      </c>
      <c r="AA3" s="26">
        <v>0.63100000000000001</v>
      </c>
      <c r="AB3" s="27">
        <v>3.0528210568156702</v>
      </c>
      <c r="AC3">
        <f t="shared" ref="AC3:AC5" si="2">ROUND(AB3*AA3*U3*102.79,0)</f>
        <v>9562</v>
      </c>
      <c r="AD3">
        <f t="shared" ref="AD3:AD5" si="3">ROUND(Y3*AC3*0.002205,0)</f>
        <v>51</v>
      </c>
      <c r="AE3">
        <f t="shared" ref="AE3:AE5" si="4">ROUND(Z3*AC3*0.002205,1)</f>
        <v>10.9</v>
      </c>
      <c r="AF3">
        <f>'TP Factors'!$D$6</f>
        <v>1.0585839223673177</v>
      </c>
      <c r="AG3">
        <f t="shared" ref="AG3:AG5" si="5">ROUND(AE3*AF3,1)</f>
        <v>11.5</v>
      </c>
    </row>
    <row r="4" spans="1:33">
      <c r="A4" s="22" t="s">
        <v>107</v>
      </c>
      <c r="B4" s="22">
        <v>17</v>
      </c>
      <c r="C4" s="22" t="s">
        <v>108</v>
      </c>
      <c r="D4" s="23">
        <v>32.369999999999997</v>
      </c>
      <c r="E4" s="22" t="s">
        <v>109</v>
      </c>
      <c r="F4" s="22">
        <v>1234</v>
      </c>
      <c r="G4" s="24">
        <v>13</v>
      </c>
      <c r="H4" s="22" t="s">
        <v>110</v>
      </c>
      <c r="I4" s="22" t="s">
        <v>111</v>
      </c>
      <c r="J4" s="22">
        <v>5643</v>
      </c>
      <c r="K4" s="25">
        <v>1526.0390451400001</v>
      </c>
      <c r="L4" s="25">
        <v>58847.554759300001</v>
      </c>
      <c r="M4" s="23">
        <v>10.44</v>
      </c>
      <c r="N4" s="23">
        <v>1.24</v>
      </c>
      <c r="O4" s="22">
        <v>52310</v>
      </c>
      <c r="P4" s="22">
        <v>51086</v>
      </c>
      <c r="Q4" s="26">
        <v>52310</v>
      </c>
      <c r="R4" s="26">
        <v>1100</v>
      </c>
      <c r="S4" s="22" t="s">
        <v>112</v>
      </c>
      <c r="T4" s="22" t="s">
        <v>118</v>
      </c>
      <c r="U4" s="26">
        <v>48.29</v>
      </c>
      <c r="V4" s="26">
        <v>1</v>
      </c>
      <c r="W4" s="26">
        <v>1.85</v>
      </c>
      <c r="X4" s="26">
        <v>0.22</v>
      </c>
      <c r="Y4" s="26">
        <f t="shared" si="0"/>
        <v>1.85</v>
      </c>
      <c r="Z4" s="26">
        <f t="shared" si="1"/>
        <v>0.22</v>
      </c>
      <c r="AA4" s="26">
        <v>0.17399999999999999</v>
      </c>
      <c r="AB4" s="27">
        <v>5.5226212922786804</v>
      </c>
      <c r="AC4">
        <f t="shared" si="2"/>
        <v>4770</v>
      </c>
      <c r="AD4">
        <f t="shared" si="3"/>
        <v>19</v>
      </c>
      <c r="AE4">
        <f t="shared" si="4"/>
        <v>2.2999999999999998</v>
      </c>
      <c r="AF4">
        <f>'TP Factors'!$D$6</f>
        <v>1.0585839223673177</v>
      </c>
      <c r="AG4">
        <f t="shared" si="5"/>
        <v>2.4</v>
      </c>
    </row>
    <row r="5" spans="1:33">
      <c r="A5" s="22" t="s">
        <v>107</v>
      </c>
      <c r="B5" s="22">
        <v>17</v>
      </c>
      <c r="C5" s="22" t="s">
        <v>108</v>
      </c>
      <c r="D5" s="23">
        <v>32.369999999999997</v>
      </c>
      <c r="E5" s="22" t="s">
        <v>109</v>
      </c>
      <c r="F5" s="22">
        <v>1234</v>
      </c>
      <c r="G5" s="24">
        <v>102.5</v>
      </c>
      <c r="H5" s="22" t="s">
        <v>110</v>
      </c>
      <c r="I5" s="22" t="s">
        <v>111</v>
      </c>
      <c r="J5" s="22">
        <v>190</v>
      </c>
      <c r="K5" s="25">
        <v>99.334421443599993</v>
      </c>
      <c r="L5" s="25">
        <v>545.31863799200005</v>
      </c>
      <c r="M5" s="23">
        <v>0.28000000000000003</v>
      </c>
      <c r="N5" s="23">
        <v>0.05</v>
      </c>
      <c r="O5" s="22">
        <v>52106</v>
      </c>
      <c r="P5" s="22">
        <v>50895</v>
      </c>
      <c r="Q5" s="26">
        <v>52106</v>
      </c>
      <c r="R5" s="26">
        <v>1300</v>
      </c>
      <c r="S5" s="22" t="s">
        <v>112</v>
      </c>
      <c r="T5" s="22" t="s">
        <v>117</v>
      </c>
      <c r="U5" s="26">
        <v>48.29</v>
      </c>
      <c r="V5" s="26">
        <v>0</v>
      </c>
      <c r="W5" s="26">
        <v>2.42</v>
      </c>
      <c r="X5" s="26">
        <v>0.51600000000000001</v>
      </c>
      <c r="Y5" s="26">
        <f>W5*0.7</f>
        <v>1.694</v>
      </c>
      <c r="Z5" s="26">
        <f>X5*0.5</f>
        <v>0.25800000000000001</v>
      </c>
      <c r="AA5" s="26">
        <v>0.63100000000000001</v>
      </c>
      <c r="AB5" s="27">
        <v>0.112789499259909</v>
      </c>
      <c r="AC5">
        <f t="shared" si="2"/>
        <v>353</v>
      </c>
      <c r="AD5">
        <f t="shared" si="3"/>
        <v>1</v>
      </c>
      <c r="AE5">
        <f t="shared" si="4"/>
        <v>0.2</v>
      </c>
      <c r="AF5">
        <f>'TP Factors'!$D$6</f>
        <v>1.0585839223673177</v>
      </c>
      <c r="AG5">
        <f t="shared" si="5"/>
        <v>0.2</v>
      </c>
    </row>
    <row r="6" spans="1:33">
      <c r="AB6" s="27">
        <f>SUM(AB2:AB5)</f>
        <v>14.610748208913389</v>
      </c>
      <c r="AD6">
        <f>SUM(AD2:AD5)</f>
        <v>105</v>
      </c>
      <c r="AG6">
        <f>SUM(AG2:AG5)</f>
        <v>18.899999999999999</v>
      </c>
    </row>
  </sheetData>
  <sortState ref="A2:Z5">
    <sortCondition descending="1" ref="V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5"/>
  <sheetViews>
    <sheetView topLeftCell="M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6.7109375" style="25" bestFit="1" customWidth="1"/>
    <col min="12" max="12" width="18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20.85546875" style="27" bestFit="1" customWidth="1"/>
    <col min="29" max="29" width="13.140625" customWidth="1"/>
    <col min="33" max="33" width="13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50" t="s">
        <v>162</v>
      </c>
      <c r="Z1" s="50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29</v>
      </c>
      <c r="H2" s="22" t="s">
        <v>110</v>
      </c>
      <c r="I2" s="22" t="s">
        <v>111</v>
      </c>
      <c r="J2" s="22">
        <v>86686</v>
      </c>
      <c r="K2" s="25">
        <v>7631.2604058899997</v>
      </c>
      <c r="L2" s="25">
        <v>714933.55359499995</v>
      </c>
      <c r="M2" s="23">
        <v>193.31</v>
      </c>
      <c r="N2" s="23">
        <v>27.39</v>
      </c>
      <c r="O2" s="22">
        <v>51779</v>
      </c>
      <c r="P2" s="22">
        <v>50598</v>
      </c>
      <c r="Q2" s="26">
        <v>51779</v>
      </c>
      <c r="R2" s="26">
        <v>1200</v>
      </c>
      <c r="S2" s="22" t="s">
        <v>112</v>
      </c>
      <c r="T2" s="22" t="s">
        <v>113</v>
      </c>
      <c r="U2" s="26">
        <v>48.29</v>
      </c>
      <c r="V2" s="26">
        <v>1</v>
      </c>
      <c r="W2" s="26">
        <v>2.39</v>
      </c>
      <c r="X2" s="26">
        <v>0.316</v>
      </c>
      <c r="Y2" s="26">
        <f>W2</f>
        <v>2.39</v>
      </c>
      <c r="Z2" s="26">
        <f>X2</f>
        <v>0.316</v>
      </c>
      <c r="AA2" s="26">
        <v>0.22</v>
      </c>
      <c r="AB2" s="27">
        <v>14.283425703300001</v>
      </c>
      <c r="AC2">
        <f>ROUND(AB2*AA2*U2*102.79,0)</f>
        <v>15598</v>
      </c>
      <c r="AD2">
        <f>ROUND(Y2*AC2*0.002205,0)</f>
        <v>82</v>
      </c>
      <c r="AE2">
        <f>ROUND(Z2*AC2*0.002205,1)</f>
        <v>10.9</v>
      </c>
      <c r="AF2">
        <f>'TP Factors'!$D$6</f>
        <v>1.0585839223673177</v>
      </c>
      <c r="AG2">
        <f>ROUND(AE2*AF2,1)</f>
        <v>11.5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105</v>
      </c>
      <c r="H3" s="22" t="s">
        <v>110</v>
      </c>
      <c r="I3" s="22" t="s">
        <v>111</v>
      </c>
      <c r="J3" s="22">
        <v>14282</v>
      </c>
      <c r="K3" s="25">
        <v>937.82585853199998</v>
      </c>
      <c r="L3" s="25">
        <v>29247.9657735</v>
      </c>
      <c r="M3" s="23">
        <v>27.56</v>
      </c>
      <c r="N3" s="23">
        <v>7.1</v>
      </c>
      <c r="O3" s="22">
        <v>52212</v>
      </c>
      <c r="P3" s="22">
        <v>50992</v>
      </c>
      <c r="Q3" s="26">
        <v>52212</v>
      </c>
      <c r="R3" s="26">
        <v>1400</v>
      </c>
      <c r="S3" s="22" t="s">
        <v>112</v>
      </c>
      <c r="T3" s="22" t="s">
        <v>119</v>
      </c>
      <c r="U3" s="26">
        <v>48.29</v>
      </c>
      <c r="V3" s="26">
        <v>1</v>
      </c>
      <c r="W3" s="26">
        <v>2.83</v>
      </c>
      <c r="X3" s="26">
        <v>0.497</v>
      </c>
      <c r="Y3" s="26">
        <f t="shared" ref="Y3" si="0">W3</f>
        <v>2.83</v>
      </c>
      <c r="Z3" s="26">
        <f t="shared" ref="Z3" si="1">X3</f>
        <v>0.497</v>
      </c>
      <c r="AA3" s="26">
        <v>0.88600000000000001</v>
      </c>
      <c r="AB3" s="27">
        <v>0.245428048149581</v>
      </c>
      <c r="AC3">
        <f t="shared" ref="AC3:AC4" si="2">ROUND(AB3*AA3*U3*102.79,0)</f>
        <v>1079</v>
      </c>
      <c r="AD3">
        <f t="shared" ref="AD3:AD4" si="3">ROUND(Y3*AC3*0.002205,0)</f>
        <v>7</v>
      </c>
      <c r="AE3">
        <f t="shared" ref="AE3:AE4" si="4">ROUND(Z3*AC3*0.002205,1)</f>
        <v>1.2</v>
      </c>
      <c r="AF3">
        <f>'TP Factors'!$D$6</f>
        <v>1.0585839223673177</v>
      </c>
      <c r="AG3">
        <f t="shared" ref="AG3:AG4" si="5">ROUND(AE3*AF3,1)</f>
        <v>1.3</v>
      </c>
    </row>
    <row r="4" spans="1:33">
      <c r="A4" s="22" t="s">
        <v>107</v>
      </c>
      <c r="B4" s="22">
        <v>17</v>
      </c>
      <c r="C4" s="22" t="s">
        <v>108</v>
      </c>
      <c r="D4" s="23">
        <v>32.369999999999997</v>
      </c>
      <c r="E4" s="22" t="s">
        <v>109</v>
      </c>
      <c r="F4" s="22">
        <v>1234</v>
      </c>
      <c r="G4" s="24">
        <v>29</v>
      </c>
      <c r="H4" s="22" t="s">
        <v>110</v>
      </c>
      <c r="I4" s="22" t="s">
        <v>111</v>
      </c>
      <c r="J4" s="22">
        <v>100</v>
      </c>
      <c r="K4" s="25">
        <v>116.532500656</v>
      </c>
      <c r="L4" s="25">
        <v>823.799926701</v>
      </c>
      <c r="M4" s="23">
        <v>0.16</v>
      </c>
      <c r="N4" s="23">
        <v>0.02</v>
      </c>
      <c r="O4" s="22">
        <v>51957</v>
      </c>
      <c r="P4" s="22">
        <v>50758</v>
      </c>
      <c r="Q4" s="26">
        <v>51957</v>
      </c>
      <c r="R4" s="26">
        <v>1200</v>
      </c>
      <c r="S4" s="22" t="s">
        <v>112</v>
      </c>
      <c r="T4" s="22" t="s">
        <v>113</v>
      </c>
      <c r="U4" s="26">
        <v>48.29</v>
      </c>
      <c r="V4" s="26">
        <v>0</v>
      </c>
      <c r="W4" s="26">
        <v>2.39</v>
      </c>
      <c r="X4" s="26">
        <v>0.316</v>
      </c>
      <c r="Y4" s="26">
        <f>W4*0.7</f>
        <v>1.673</v>
      </c>
      <c r="Z4" s="26">
        <f>X4*0.5</f>
        <v>0.158</v>
      </c>
      <c r="AA4" s="26">
        <v>0.22</v>
      </c>
      <c r="AB4" s="27">
        <v>4.9166267636510302E-2</v>
      </c>
      <c r="AC4">
        <f t="shared" si="2"/>
        <v>54</v>
      </c>
      <c r="AD4">
        <f t="shared" si="3"/>
        <v>0</v>
      </c>
      <c r="AE4">
        <f t="shared" si="4"/>
        <v>0</v>
      </c>
      <c r="AF4">
        <f>'TP Factors'!$D$6</f>
        <v>1.0585839223673177</v>
      </c>
      <c r="AG4">
        <f t="shared" si="5"/>
        <v>0</v>
      </c>
    </row>
    <row r="5" spans="1:33">
      <c r="AB5" s="27">
        <f>SUM(AB2:AB4)</f>
        <v>14.578020019086091</v>
      </c>
      <c r="AD5">
        <f>SUM(AD2:AD4)</f>
        <v>89</v>
      </c>
      <c r="AG5">
        <f>SUM(AG2:AG4)</f>
        <v>12.8</v>
      </c>
    </row>
  </sheetData>
  <sortState ref="A2:Z4">
    <sortCondition descending="1" ref="V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13"/>
  <sheetViews>
    <sheetView topLeftCell="N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7.85546875" style="25" bestFit="1" customWidth="1"/>
    <col min="12" max="12" width="20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20.85546875" style="27" bestFit="1" customWidth="1"/>
    <col min="29" max="29" width="13.42578125" customWidth="1"/>
    <col min="33" max="33" width="11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50" t="s">
        <v>162</v>
      </c>
      <c r="Z1" s="50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29</v>
      </c>
      <c r="H2" s="22" t="s">
        <v>110</v>
      </c>
      <c r="I2" s="22" t="s">
        <v>111</v>
      </c>
      <c r="J2" s="22">
        <v>86686</v>
      </c>
      <c r="K2" s="25">
        <v>7631.2604058899997</v>
      </c>
      <c r="L2" s="25">
        <v>714933.55359499995</v>
      </c>
      <c r="M2" s="23">
        <v>193.31</v>
      </c>
      <c r="N2" s="23">
        <v>27.39</v>
      </c>
      <c r="O2" s="22">
        <v>51779</v>
      </c>
      <c r="P2" s="22">
        <v>50598</v>
      </c>
      <c r="Q2" s="26">
        <v>51779</v>
      </c>
      <c r="R2" s="26">
        <v>1200</v>
      </c>
      <c r="S2" s="22" t="s">
        <v>112</v>
      </c>
      <c r="T2" s="22" t="s">
        <v>113</v>
      </c>
      <c r="U2" s="26">
        <v>48.29</v>
      </c>
      <c r="V2" s="26">
        <v>1</v>
      </c>
      <c r="W2" s="26">
        <v>2.39</v>
      </c>
      <c r="X2" s="26">
        <v>0.316</v>
      </c>
      <c r="Y2" s="26">
        <f>W2</f>
        <v>2.39</v>
      </c>
      <c r="Z2" s="26">
        <f>X2</f>
        <v>0.316</v>
      </c>
      <c r="AA2" s="26">
        <v>0.22</v>
      </c>
      <c r="AB2" s="27">
        <v>10.6059311014</v>
      </c>
      <c r="AC2">
        <f>ROUND(AB2*AA2*U2*102.79,0)</f>
        <v>11582</v>
      </c>
      <c r="AD2">
        <f>ROUND(Y2*AC2*0.002205,0)</f>
        <v>61</v>
      </c>
      <c r="AE2">
        <f>ROUND(Z2*AC2*0.002205,1)</f>
        <v>8.1</v>
      </c>
      <c r="AF2">
        <f>'TP Factors'!$D$6</f>
        <v>1.0585839223673177</v>
      </c>
      <c r="AG2">
        <f>ROUND(AE2*AF2,1)</f>
        <v>8.6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98</v>
      </c>
      <c r="H3" s="22" t="s">
        <v>110</v>
      </c>
      <c r="I3" s="22" t="s">
        <v>111</v>
      </c>
      <c r="J3" s="22">
        <v>54240</v>
      </c>
      <c r="K3" s="25">
        <v>1657.33284155</v>
      </c>
      <c r="L3" s="25">
        <v>127810.066447</v>
      </c>
      <c r="M3" s="23">
        <v>97.63</v>
      </c>
      <c r="N3" s="23">
        <v>25.93</v>
      </c>
      <c r="O3" s="22">
        <v>52133</v>
      </c>
      <c r="P3" s="22">
        <v>50921</v>
      </c>
      <c r="Q3" s="26">
        <v>52133</v>
      </c>
      <c r="R3" s="26">
        <v>1700</v>
      </c>
      <c r="S3" s="22" t="s">
        <v>114</v>
      </c>
      <c r="T3" s="22" t="s">
        <v>120</v>
      </c>
      <c r="U3" s="26">
        <v>48.29</v>
      </c>
      <c r="V3" s="26">
        <v>1</v>
      </c>
      <c r="W3" s="26">
        <v>1.8</v>
      </c>
      <c r="X3" s="26">
        <v>0.47799999999999998</v>
      </c>
      <c r="Y3" s="26">
        <f t="shared" ref="Y3:Y8" si="0">W3</f>
        <v>1.8</v>
      </c>
      <c r="Z3" s="26">
        <f t="shared" ref="Z3:Z8" si="1">X3</f>
        <v>0.47799999999999998</v>
      </c>
      <c r="AA3" s="26">
        <v>0.752</v>
      </c>
      <c r="AB3" s="27">
        <v>18.505983280700001</v>
      </c>
      <c r="AC3">
        <f t="shared" ref="AC3:AC12" si="2">ROUND(AB3*AA3*U3*102.79,0)</f>
        <v>69078</v>
      </c>
      <c r="AD3">
        <f t="shared" ref="AD3:AD12" si="3">ROUND(Y3*AC3*0.002205,0)</f>
        <v>274</v>
      </c>
      <c r="AE3">
        <f t="shared" ref="AE3:AE12" si="4">ROUND(Z3*AC3*0.002205,1)</f>
        <v>72.8</v>
      </c>
      <c r="AF3">
        <f>'TP Factors'!$D$6</f>
        <v>1.0585839223673177</v>
      </c>
      <c r="AG3">
        <f t="shared" ref="AG3:AG12" si="5">ROUND(AE3*AF3,1)</f>
        <v>77.099999999999994</v>
      </c>
    </row>
    <row r="4" spans="1:33">
      <c r="A4" s="22" t="s">
        <v>107</v>
      </c>
      <c r="B4" s="22">
        <v>17</v>
      </c>
      <c r="C4" s="22" t="s">
        <v>108</v>
      </c>
      <c r="D4" s="23">
        <v>32.369999999999997</v>
      </c>
      <c r="E4" s="22" t="s">
        <v>109</v>
      </c>
      <c r="F4" s="22">
        <v>1234</v>
      </c>
      <c r="G4" s="24">
        <v>29</v>
      </c>
      <c r="H4" s="22" t="s">
        <v>110</v>
      </c>
      <c r="I4" s="22" t="s">
        <v>111</v>
      </c>
      <c r="J4" s="22">
        <v>1056</v>
      </c>
      <c r="K4" s="25">
        <v>550.99393898999995</v>
      </c>
      <c r="L4" s="25">
        <v>5521.4643431699997</v>
      </c>
      <c r="M4" s="23">
        <v>2.35</v>
      </c>
      <c r="N4" s="23">
        <v>0.33</v>
      </c>
      <c r="O4" s="22">
        <v>52252</v>
      </c>
      <c r="P4" s="22">
        <v>51031</v>
      </c>
      <c r="Q4" s="26">
        <v>52252</v>
      </c>
      <c r="R4" s="26">
        <v>1200</v>
      </c>
      <c r="S4" s="22" t="s">
        <v>114</v>
      </c>
      <c r="T4" s="22" t="s">
        <v>115</v>
      </c>
      <c r="U4" s="26">
        <v>48.29</v>
      </c>
      <c r="V4" s="26">
        <v>1</v>
      </c>
      <c r="W4" s="26">
        <v>2.39</v>
      </c>
      <c r="X4" s="26">
        <v>0.316</v>
      </c>
      <c r="Y4" s="26">
        <f t="shared" si="0"/>
        <v>2.39</v>
      </c>
      <c r="Z4" s="26">
        <f t="shared" si="1"/>
        <v>0.316</v>
      </c>
      <c r="AA4" s="26">
        <v>0.34699999999999998</v>
      </c>
      <c r="AB4" s="27">
        <v>0.41671939224420301</v>
      </c>
      <c r="AC4">
        <f t="shared" si="2"/>
        <v>718</v>
      </c>
      <c r="AD4">
        <f t="shared" si="3"/>
        <v>4</v>
      </c>
      <c r="AE4">
        <f t="shared" si="4"/>
        <v>0.5</v>
      </c>
      <c r="AF4">
        <f>'TP Factors'!$D$6</f>
        <v>1.0585839223673177</v>
      </c>
      <c r="AG4">
        <f t="shared" si="5"/>
        <v>0.5</v>
      </c>
    </row>
    <row r="5" spans="1:33">
      <c r="A5" s="22" t="s">
        <v>107</v>
      </c>
      <c r="B5" s="22">
        <v>17</v>
      </c>
      <c r="C5" s="22" t="s">
        <v>108</v>
      </c>
      <c r="D5" s="23">
        <v>32.369999999999997</v>
      </c>
      <c r="E5" s="22" t="s">
        <v>109</v>
      </c>
      <c r="F5" s="22">
        <v>1234</v>
      </c>
      <c r="G5" s="24">
        <v>29</v>
      </c>
      <c r="H5" s="22" t="s">
        <v>110</v>
      </c>
      <c r="I5" s="22" t="s">
        <v>111</v>
      </c>
      <c r="J5" s="22">
        <v>85</v>
      </c>
      <c r="K5" s="25">
        <v>168.62233910699999</v>
      </c>
      <c r="L5" s="25">
        <v>443.63094843599998</v>
      </c>
      <c r="M5" s="23">
        <v>0.19</v>
      </c>
      <c r="N5" s="23">
        <v>0.03</v>
      </c>
      <c r="O5" s="22">
        <v>52267</v>
      </c>
      <c r="P5" s="22">
        <v>51046</v>
      </c>
      <c r="Q5" s="26">
        <v>52267</v>
      </c>
      <c r="R5" s="26">
        <v>1200</v>
      </c>
      <c r="S5" s="22" t="s">
        <v>121</v>
      </c>
      <c r="T5" s="22" t="s">
        <v>122</v>
      </c>
      <c r="U5" s="26">
        <v>48.29</v>
      </c>
      <c r="V5" s="26">
        <v>1</v>
      </c>
      <c r="W5" s="26">
        <v>2.39</v>
      </c>
      <c r="X5" s="26">
        <v>0.316</v>
      </c>
      <c r="Y5" s="26">
        <f t="shared" si="0"/>
        <v>2.39</v>
      </c>
      <c r="Z5" s="26">
        <f t="shared" si="1"/>
        <v>0.316</v>
      </c>
      <c r="AA5" s="26">
        <v>0.34699999999999998</v>
      </c>
      <c r="AB5" s="27">
        <v>5.5095154324152899E-2</v>
      </c>
      <c r="AC5">
        <f t="shared" si="2"/>
        <v>95</v>
      </c>
      <c r="AD5">
        <f t="shared" si="3"/>
        <v>1</v>
      </c>
      <c r="AE5">
        <f t="shared" si="4"/>
        <v>0.1</v>
      </c>
      <c r="AF5">
        <f>'TP Factors'!$D$6</f>
        <v>1.0585839223673177</v>
      </c>
      <c r="AG5">
        <f t="shared" si="5"/>
        <v>0.1</v>
      </c>
    </row>
    <row r="6" spans="1:33">
      <c r="A6" s="22" t="s">
        <v>107</v>
      </c>
      <c r="B6" s="22">
        <v>17</v>
      </c>
      <c r="C6" s="22" t="s">
        <v>108</v>
      </c>
      <c r="D6" s="23">
        <v>32.369999999999997</v>
      </c>
      <c r="E6" s="22" t="s">
        <v>109</v>
      </c>
      <c r="F6" s="22">
        <v>1234</v>
      </c>
      <c r="G6" s="24">
        <v>29</v>
      </c>
      <c r="H6" s="22" t="s">
        <v>110</v>
      </c>
      <c r="I6" s="22" t="s">
        <v>111</v>
      </c>
      <c r="J6" s="22">
        <v>97</v>
      </c>
      <c r="K6" s="25">
        <v>152.38528898300001</v>
      </c>
      <c r="L6" s="25">
        <v>506.73745842300002</v>
      </c>
      <c r="M6" s="23">
        <v>0.22</v>
      </c>
      <c r="N6" s="23">
        <v>0.03</v>
      </c>
      <c r="O6" s="22">
        <v>52292</v>
      </c>
      <c r="P6" s="22">
        <v>51070</v>
      </c>
      <c r="Q6" s="26">
        <v>52292</v>
      </c>
      <c r="R6" s="26">
        <v>1200</v>
      </c>
      <c r="S6" s="22" t="s">
        <v>121</v>
      </c>
      <c r="T6" s="22" t="s">
        <v>122</v>
      </c>
      <c r="U6" s="26">
        <v>48.29</v>
      </c>
      <c r="V6" s="26">
        <v>1</v>
      </c>
      <c r="W6" s="26">
        <v>2.39</v>
      </c>
      <c r="X6" s="26">
        <v>0.316</v>
      </c>
      <c r="Y6" s="26">
        <f t="shared" si="0"/>
        <v>2.39</v>
      </c>
      <c r="Z6" s="26">
        <f t="shared" si="1"/>
        <v>0.316</v>
      </c>
      <c r="AA6" s="26">
        <v>0.34699999999999998</v>
      </c>
      <c r="AB6" s="27">
        <v>2.9486742472395001E-2</v>
      </c>
      <c r="AC6">
        <f t="shared" si="2"/>
        <v>51</v>
      </c>
      <c r="AD6">
        <f t="shared" si="3"/>
        <v>0</v>
      </c>
      <c r="AE6">
        <f t="shared" si="4"/>
        <v>0</v>
      </c>
      <c r="AF6">
        <f>'TP Factors'!$D$6</f>
        <v>1.0585839223673177</v>
      </c>
      <c r="AG6">
        <f t="shared" si="5"/>
        <v>0</v>
      </c>
    </row>
    <row r="7" spans="1:33">
      <c r="A7" s="22" t="s">
        <v>107</v>
      </c>
      <c r="B7" s="22">
        <v>17</v>
      </c>
      <c r="C7" s="22" t="s">
        <v>108</v>
      </c>
      <c r="D7" s="23">
        <v>32.369999999999997</v>
      </c>
      <c r="E7" s="22" t="s">
        <v>109</v>
      </c>
      <c r="F7" s="22">
        <v>1234</v>
      </c>
      <c r="G7" s="24">
        <v>98</v>
      </c>
      <c r="H7" s="22" t="s">
        <v>110</v>
      </c>
      <c r="I7" s="22" t="s">
        <v>111</v>
      </c>
      <c r="J7" s="22">
        <v>6</v>
      </c>
      <c r="K7" s="25">
        <v>46.667667368099998</v>
      </c>
      <c r="L7" s="25">
        <v>16.070572978400001</v>
      </c>
      <c r="M7" s="23">
        <v>0.01</v>
      </c>
      <c r="N7" s="23">
        <v>0</v>
      </c>
      <c r="O7" s="22">
        <v>52298</v>
      </c>
      <c r="P7" s="22">
        <v>51076</v>
      </c>
      <c r="Q7" s="26">
        <v>52298</v>
      </c>
      <c r="R7" s="26">
        <v>1700</v>
      </c>
      <c r="S7" s="22" t="s">
        <v>112</v>
      </c>
      <c r="T7" s="22" t="s">
        <v>123</v>
      </c>
      <c r="U7" s="26">
        <v>48.29</v>
      </c>
      <c r="V7" s="26">
        <v>1</v>
      </c>
      <c r="W7" s="26">
        <v>1.8</v>
      </c>
      <c r="X7" s="26">
        <v>0.47799999999999998</v>
      </c>
      <c r="Y7" s="26">
        <f t="shared" si="0"/>
        <v>1.8</v>
      </c>
      <c r="Z7" s="26">
        <f t="shared" si="1"/>
        <v>0.47799999999999998</v>
      </c>
      <c r="AA7" s="26">
        <v>0.68</v>
      </c>
      <c r="AB7" s="27">
        <v>3.9711091812596301E-3</v>
      </c>
      <c r="AC7">
        <f t="shared" si="2"/>
        <v>13</v>
      </c>
      <c r="AD7">
        <f t="shared" si="3"/>
        <v>0</v>
      </c>
      <c r="AE7">
        <f t="shared" si="4"/>
        <v>0</v>
      </c>
      <c r="AF7">
        <f>'TP Factors'!$D$6</f>
        <v>1.0585839223673177</v>
      </c>
      <c r="AG7">
        <f t="shared" si="5"/>
        <v>0</v>
      </c>
    </row>
    <row r="8" spans="1:33">
      <c r="A8" s="22" t="s">
        <v>107</v>
      </c>
      <c r="B8" s="22">
        <v>17</v>
      </c>
      <c r="C8" s="22" t="s">
        <v>108</v>
      </c>
      <c r="D8" s="23">
        <v>32.369999999999997</v>
      </c>
      <c r="E8" s="22" t="s">
        <v>109</v>
      </c>
      <c r="F8" s="22">
        <v>1234</v>
      </c>
      <c r="G8" s="24">
        <v>29</v>
      </c>
      <c r="H8" s="22" t="s">
        <v>110</v>
      </c>
      <c r="I8" s="22" t="s">
        <v>111</v>
      </c>
      <c r="J8" s="22">
        <v>12</v>
      </c>
      <c r="K8" s="25">
        <v>180.86917714000001</v>
      </c>
      <c r="L8" s="25">
        <v>64.903285026199995</v>
      </c>
      <c r="M8" s="23">
        <v>0.03</v>
      </c>
      <c r="N8" s="23">
        <v>0</v>
      </c>
      <c r="O8" s="22">
        <v>52299</v>
      </c>
      <c r="P8" s="22">
        <v>51077</v>
      </c>
      <c r="Q8" s="26">
        <v>52299</v>
      </c>
      <c r="R8" s="26">
        <v>1200</v>
      </c>
      <c r="S8" s="22" t="s">
        <v>114</v>
      </c>
      <c r="T8" s="22" t="s">
        <v>115</v>
      </c>
      <c r="U8" s="26">
        <v>48.29</v>
      </c>
      <c r="V8" s="26">
        <v>1</v>
      </c>
      <c r="W8" s="26">
        <v>2.39</v>
      </c>
      <c r="X8" s="26">
        <v>0.316</v>
      </c>
      <c r="Y8" s="26">
        <f t="shared" si="0"/>
        <v>2.39</v>
      </c>
      <c r="Z8" s="26">
        <f t="shared" si="1"/>
        <v>0.316</v>
      </c>
      <c r="AA8" s="26">
        <v>0.34699999999999998</v>
      </c>
      <c r="AB8" s="27">
        <v>1.12718485187983E-2</v>
      </c>
      <c r="AC8">
        <f t="shared" si="2"/>
        <v>19</v>
      </c>
      <c r="AD8">
        <f t="shared" si="3"/>
        <v>0</v>
      </c>
      <c r="AE8">
        <f t="shared" si="4"/>
        <v>0</v>
      </c>
      <c r="AF8">
        <f>'TP Factors'!$D$6</f>
        <v>1.0585839223673177</v>
      </c>
      <c r="AG8">
        <f t="shared" si="5"/>
        <v>0</v>
      </c>
    </row>
    <row r="9" spans="1:33">
      <c r="A9" s="22" t="s">
        <v>107</v>
      </c>
      <c r="B9" s="22">
        <v>17</v>
      </c>
      <c r="C9" s="22" t="s">
        <v>108</v>
      </c>
      <c r="D9" s="23">
        <v>32.369999999999997</v>
      </c>
      <c r="E9" s="22" t="s">
        <v>109</v>
      </c>
      <c r="F9" s="22">
        <v>3456</v>
      </c>
      <c r="G9" s="24">
        <v>0</v>
      </c>
      <c r="H9" s="22" t="s">
        <v>110</v>
      </c>
      <c r="I9" s="22" t="s">
        <v>111</v>
      </c>
      <c r="J9" s="22">
        <v>8410994</v>
      </c>
      <c r="K9" s="25">
        <v>25197.966779900002</v>
      </c>
      <c r="L9" s="25">
        <v>15257659.6845</v>
      </c>
      <c r="M9" s="23">
        <v>0</v>
      </c>
      <c r="N9" s="23">
        <v>0</v>
      </c>
      <c r="O9" s="22">
        <v>51855</v>
      </c>
      <c r="P9" s="22">
        <v>0</v>
      </c>
      <c r="Q9" s="26">
        <v>0</v>
      </c>
      <c r="R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f>W9*0.7</f>
        <v>0</v>
      </c>
      <c r="Z9" s="26">
        <f>X9*0.5</f>
        <v>0</v>
      </c>
      <c r="AA9" s="26">
        <v>0</v>
      </c>
      <c r="AB9" s="27">
        <v>2.50680189675759E-3</v>
      </c>
      <c r="AC9">
        <f t="shared" si="2"/>
        <v>0</v>
      </c>
      <c r="AD9">
        <f t="shared" si="3"/>
        <v>0</v>
      </c>
      <c r="AE9">
        <f t="shared" si="4"/>
        <v>0</v>
      </c>
      <c r="AF9">
        <f>'TP Factors'!$D$6</f>
        <v>1.0585839223673177</v>
      </c>
      <c r="AG9">
        <f t="shared" si="5"/>
        <v>0</v>
      </c>
    </row>
    <row r="10" spans="1:33">
      <c r="A10" s="22" t="s">
        <v>107</v>
      </c>
      <c r="B10" s="22">
        <v>17</v>
      </c>
      <c r="C10" s="22" t="s">
        <v>108</v>
      </c>
      <c r="D10" s="23">
        <v>32.369999999999997</v>
      </c>
      <c r="E10" s="22" t="s">
        <v>109</v>
      </c>
      <c r="F10" s="22">
        <v>1234</v>
      </c>
      <c r="G10" s="24">
        <v>98</v>
      </c>
      <c r="H10" s="22" t="s">
        <v>110</v>
      </c>
      <c r="I10" s="22" t="s">
        <v>111</v>
      </c>
      <c r="J10" s="22">
        <v>417</v>
      </c>
      <c r="K10" s="25">
        <v>158.29358421000001</v>
      </c>
      <c r="L10" s="25">
        <v>982.95097724799996</v>
      </c>
      <c r="M10" s="23">
        <v>0.53</v>
      </c>
      <c r="N10" s="23">
        <v>0.1</v>
      </c>
      <c r="O10" s="22">
        <v>52235</v>
      </c>
      <c r="P10" s="22">
        <v>51014</v>
      </c>
      <c r="Q10" s="26">
        <v>52235</v>
      </c>
      <c r="R10" s="26">
        <v>1700</v>
      </c>
      <c r="S10" s="22" t="s">
        <v>114</v>
      </c>
      <c r="T10" s="22" t="s">
        <v>120</v>
      </c>
      <c r="U10" s="26">
        <v>48.29</v>
      </c>
      <c r="V10" s="26">
        <v>0</v>
      </c>
      <c r="W10" s="26">
        <v>1.8</v>
      </c>
      <c r="X10" s="26">
        <v>0.47799999999999998</v>
      </c>
      <c r="Y10" s="26">
        <f t="shared" ref="Y10:Y12" si="6">W10*0.7</f>
        <v>1.26</v>
      </c>
      <c r="Z10" s="26">
        <f t="shared" ref="Z10:Z12" si="7">X10*0.5</f>
        <v>0.23899999999999999</v>
      </c>
      <c r="AA10" s="26">
        <v>0.752</v>
      </c>
      <c r="AB10" s="27">
        <v>0.108147015354967</v>
      </c>
      <c r="AC10">
        <f t="shared" si="2"/>
        <v>404</v>
      </c>
      <c r="AD10">
        <f t="shared" si="3"/>
        <v>1</v>
      </c>
      <c r="AE10">
        <f t="shared" si="4"/>
        <v>0.2</v>
      </c>
      <c r="AF10">
        <f>'TP Factors'!$D$6</f>
        <v>1.0585839223673177</v>
      </c>
      <c r="AG10">
        <f t="shared" si="5"/>
        <v>0.2</v>
      </c>
    </row>
    <row r="11" spans="1:33">
      <c r="A11" s="22" t="s">
        <v>107</v>
      </c>
      <c r="B11" s="22">
        <v>17</v>
      </c>
      <c r="C11" s="22" t="s">
        <v>108</v>
      </c>
      <c r="D11" s="23">
        <v>32.369999999999997</v>
      </c>
      <c r="E11" s="22" t="s">
        <v>109</v>
      </c>
      <c r="F11" s="22">
        <v>1234</v>
      </c>
      <c r="G11" s="24">
        <v>29</v>
      </c>
      <c r="H11" s="22" t="s">
        <v>110</v>
      </c>
      <c r="I11" s="22" t="s">
        <v>111</v>
      </c>
      <c r="J11" s="22">
        <v>39</v>
      </c>
      <c r="K11" s="25">
        <v>87.601889458599999</v>
      </c>
      <c r="L11" s="25">
        <v>324.75975792999998</v>
      </c>
      <c r="M11" s="23">
        <v>0.06</v>
      </c>
      <c r="N11" s="23">
        <v>0.01</v>
      </c>
      <c r="O11" s="22">
        <v>52280</v>
      </c>
      <c r="P11" s="22">
        <v>51058</v>
      </c>
      <c r="Q11" s="26">
        <v>52280</v>
      </c>
      <c r="R11" s="26">
        <v>1200</v>
      </c>
      <c r="S11" s="22" t="s">
        <v>112</v>
      </c>
      <c r="T11" s="22" t="s">
        <v>113</v>
      </c>
      <c r="U11" s="26">
        <v>48.29</v>
      </c>
      <c r="V11" s="26">
        <v>0</v>
      </c>
      <c r="W11" s="26">
        <v>2.39</v>
      </c>
      <c r="X11" s="26">
        <v>0.316</v>
      </c>
      <c r="Y11" s="26">
        <f t="shared" si="6"/>
        <v>1.673</v>
      </c>
      <c r="Z11" s="26">
        <f t="shared" si="7"/>
        <v>0.158</v>
      </c>
      <c r="AA11" s="26">
        <v>0.22</v>
      </c>
      <c r="AB11" s="27">
        <v>7.9894222987843197E-2</v>
      </c>
      <c r="AC11">
        <f t="shared" si="2"/>
        <v>87</v>
      </c>
      <c r="AD11">
        <f t="shared" si="3"/>
        <v>0</v>
      </c>
      <c r="AE11">
        <f t="shared" si="4"/>
        <v>0</v>
      </c>
      <c r="AF11">
        <f>'TP Factors'!$D$6</f>
        <v>1.0585839223673177</v>
      </c>
      <c r="AG11">
        <f t="shared" si="5"/>
        <v>0</v>
      </c>
    </row>
    <row r="12" spans="1:33">
      <c r="A12" s="22" t="s">
        <v>107</v>
      </c>
      <c r="B12" s="22">
        <v>17</v>
      </c>
      <c r="C12" s="22" t="s">
        <v>108</v>
      </c>
      <c r="D12" s="23">
        <v>32.369999999999997</v>
      </c>
      <c r="E12" s="22" t="s">
        <v>109</v>
      </c>
      <c r="F12" s="22">
        <v>1234</v>
      </c>
      <c r="G12" s="24">
        <v>29</v>
      </c>
      <c r="H12" s="22" t="s">
        <v>110</v>
      </c>
      <c r="I12" s="22" t="s">
        <v>111</v>
      </c>
      <c r="J12" s="22">
        <v>59</v>
      </c>
      <c r="K12" s="25">
        <v>93.269439439099997</v>
      </c>
      <c r="L12" s="25">
        <v>308.69474580899998</v>
      </c>
      <c r="M12" s="23">
        <v>0.09</v>
      </c>
      <c r="N12" s="23">
        <v>0.01</v>
      </c>
      <c r="O12" s="22">
        <v>52281</v>
      </c>
      <c r="P12" s="22">
        <v>51059</v>
      </c>
      <c r="Q12" s="26">
        <v>52281</v>
      </c>
      <c r="R12" s="26">
        <v>1200</v>
      </c>
      <c r="S12" s="22" t="s">
        <v>121</v>
      </c>
      <c r="T12" s="22" t="s">
        <v>122</v>
      </c>
      <c r="U12" s="26">
        <v>48.29</v>
      </c>
      <c r="V12" s="26">
        <v>0</v>
      </c>
      <c r="W12" s="26">
        <v>2.39</v>
      </c>
      <c r="X12" s="26">
        <v>0.316</v>
      </c>
      <c r="Y12" s="26">
        <f t="shared" si="6"/>
        <v>1.673</v>
      </c>
      <c r="Z12" s="26">
        <f t="shared" si="7"/>
        <v>0.158</v>
      </c>
      <c r="AA12" s="26">
        <v>0.34699999999999998</v>
      </c>
      <c r="AB12" s="27">
        <v>2.9716169028401899E-2</v>
      </c>
      <c r="AC12">
        <f t="shared" si="2"/>
        <v>51</v>
      </c>
      <c r="AD12">
        <f t="shared" si="3"/>
        <v>0</v>
      </c>
      <c r="AE12">
        <f t="shared" si="4"/>
        <v>0</v>
      </c>
      <c r="AF12">
        <f>'TP Factors'!$D$6</f>
        <v>1.0585839223673177</v>
      </c>
      <c r="AG12">
        <f t="shared" si="5"/>
        <v>0</v>
      </c>
    </row>
    <row r="13" spans="1:33">
      <c r="AB13" s="27">
        <f>SUM(AB2:AB12)</f>
        <v>29.848722838108777</v>
      </c>
      <c r="AD13">
        <f>SUM(AD2:AD12)</f>
        <v>341</v>
      </c>
      <c r="AG13">
        <f>SUM(AG2:AG12)</f>
        <v>86.499999999999986</v>
      </c>
    </row>
  </sheetData>
  <sortState ref="A2:Z12">
    <sortCondition descending="1" ref="V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12"/>
  <sheetViews>
    <sheetView topLeftCell="L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6.7109375" style="25" bestFit="1" customWidth="1"/>
    <col min="12" max="12" width="18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20.85546875" style="27" bestFit="1" customWidth="1"/>
    <col min="29" max="29" width="13.28515625" customWidth="1"/>
    <col min="33" max="33" width="11.2851562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50" t="s">
        <v>162</v>
      </c>
      <c r="Z1" s="50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29</v>
      </c>
      <c r="H2" s="22" t="s">
        <v>110</v>
      </c>
      <c r="I2" s="22" t="s">
        <v>111</v>
      </c>
      <c r="J2" s="22">
        <v>86686</v>
      </c>
      <c r="K2" s="25">
        <v>7631.2604058899997</v>
      </c>
      <c r="L2" s="25">
        <v>714933.55359499995</v>
      </c>
      <c r="M2" s="23">
        <v>193.31</v>
      </c>
      <c r="N2" s="23">
        <v>27.39</v>
      </c>
      <c r="O2" s="22">
        <v>51779</v>
      </c>
      <c r="P2" s="22">
        <v>50598</v>
      </c>
      <c r="Q2" s="26">
        <v>51779</v>
      </c>
      <c r="R2" s="26">
        <v>1200</v>
      </c>
      <c r="S2" s="22" t="s">
        <v>112</v>
      </c>
      <c r="T2" s="22" t="s">
        <v>113</v>
      </c>
      <c r="U2" s="26">
        <v>48.29</v>
      </c>
      <c r="V2" s="26">
        <v>1</v>
      </c>
      <c r="W2" s="26">
        <v>2.39</v>
      </c>
      <c r="X2" s="26">
        <v>0.316</v>
      </c>
      <c r="Y2" s="26">
        <f>W2</f>
        <v>2.39</v>
      </c>
      <c r="Z2" s="26">
        <f>X2</f>
        <v>0.316</v>
      </c>
      <c r="AA2" s="26">
        <v>0.22</v>
      </c>
      <c r="AB2" s="27">
        <v>11.535951795500001</v>
      </c>
      <c r="AC2">
        <f>ROUND(AB2*AA2*U2*102.79,0)</f>
        <v>12597</v>
      </c>
      <c r="AD2">
        <f>ROUND(Y2*AC2*0.002205,0)</f>
        <v>66</v>
      </c>
      <c r="AE2">
        <f>ROUND(Z2*AC2*0.002205,1)</f>
        <v>8.8000000000000007</v>
      </c>
      <c r="AF2">
        <f>'TP Factors'!$D$6</f>
        <v>1.0585839223673177</v>
      </c>
      <c r="AG2">
        <f>ROUND(AE2*AF2,1)</f>
        <v>9.3000000000000007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29</v>
      </c>
      <c r="H3" s="22" t="s">
        <v>110</v>
      </c>
      <c r="I3" s="22" t="s">
        <v>111</v>
      </c>
      <c r="J3" s="22">
        <v>1240</v>
      </c>
      <c r="K3" s="25">
        <v>786.50287203899995</v>
      </c>
      <c r="L3" s="25">
        <v>6481.7263563500001</v>
      </c>
      <c r="M3" s="23">
        <v>2.77</v>
      </c>
      <c r="N3" s="23">
        <v>0.39</v>
      </c>
      <c r="O3" s="22">
        <v>52125</v>
      </c>
      <c r="P3" s="22">
        <v>50914</v>
      </c>
      <c r="Q3" s="26">
        <v>52125</v>
      </c>
      <c r="R3" s="26">
        <v>1200</v>
      </c>
      <c r="S3" s="22" t="s">
        <v>114</v>
      </c>
      <c r="T3" s="22" t="s">
        <v>115</v>
      </c>
      <c r="U3" s="26">
        <v>48.29</v>
      </c>
      <c r="V3" s="26">
        <v>1</v>
      </c>
      <c r="W3" s="26">
        <v>2.39</v>
      </c>
      <c r="X3" s="26">
        <v>0.316</v>
      </c>
      <c r="Y3" s="26">
        <f t="shared" ref="Y3:Y8" si="0">W3</f>
        <v>2.39</v>
      </c>
      <c r="Z3" s="26">
        <f t="shared" ref="Z3:Z8" si="1">X3</f>
        <v>0.316</v>
      </c>
      <c r="AA3" s="26">
        <v>0.34699999999999998</v>
      </c>
      <c r="AB3" s="27">
        <v>1.6016630571675501</v>
      </c>
      <c r="AC3">
        <f t="shared" ref="AC3:AC11" si="2">ROUND(AB3*AA3*U3*102.79,0)</f>
        <v>2759</v>
      </c>
      <c r="AD3">
        <f t="shared" ref="AD3:AD11" si="3">ROUND(Y3*AC3*0.002205,0)</f>
        <v>15</v>
      </c>
      <c r="AE3">
        <f t="shared" ref="AE3:AE11" si="4">ROUND(Z3*AC3*0.002205,1)</f>
        <v>1.9</v>
      </c>
      <c r="AF3">
        <f>'TP Factors'!$D$6</f>
        <v>1.0585839223673177</v>
      </c>
      <c r="AG3">
        <f t="shared" ref="AG3:AG11" si="5">ROUND(AE3*AF3,1)</f>
        <v>2</v>
      </c>
    </row>
    <row r="4" spans="1:33">
      <c r="A4" s="22" t="s">
        <v>107</v>
      </c>
      <c r="B4" s="22">
        <v>17</v>
      </c>
      <c r="C4" s="22" t="s">
        <v>108</v>
      </c>
      <c r="D4" s="23">
        <v>32.369999999999997</v>
      </c>
      <c r="E4" s="22" t="s">
        <v>109</v>
      </c>
      <c r="F4" s="22">
        <v>1234</v>
      </c>
      <c r="G4" s="24">
        <v>105</v>
      </c>
      <c r="H4" s="22" t="s">
        <v>110</v>
      </c>
      <c r="I4" s="22" t="s">
        <v>111</v>
      </c>
      <c r="J4" s="22">
        <v>19494</v>
      </c>
      <c r="K4" s="25">
        <v>947.21808424100004</v>
      </c>
      <c r="L4" s="25">
        <v>39742.603428900002</v>
      </c>
      <c r="M4" s="23">
        <v>37.619999999999997</v>
      </c>
      <c r="N4" s="23">
        <v>9.69</v>
      </c>
      <c r="O4" s="22">
        <v>52126</v>
      </c>
      <c r="P4" s="22">
        <v>50915</v>
      </c>
      <c r="Q4" s="26">
        <v>52126</v>
      </c>
      <c r="R4" s="26">
        <v>1400</v>
      </c>
      <c r="S4" s="22" t="s">
        <v>114</v>
      </c>
      <c r="T4" s="22" t="s">
        <v>116</v>
      </c>
      <c r="U4" s="26">
        <v>48.29</v>
      </c>
      <c r="V4" s="26">
        <v>1</v>
      </c>
      <c r="W4" s="26">
        <v>2.83</v>
      </c>
      <c r="X4" s="26">
        <v>0.497</v>
      </c>
      <c r="Y4" s="26">
        <f t="shared" si="0"/>
        <v>2.83</v>
      </c>
      <c r="Z4" s="26">
        <f t="shared" si="1"/>
        <v>0.497</v>
      </c>
      <c r="AA4" s="26">
        <v>0.89</v>
      </c>
      <c r="AB4" s="27">
        <v>4.6024528065745001</v>
      </c>
      <c r="AC4">
        <f t="shared" si="2"/>
        <v>20332</v>
      </c>
      <c r="AD4">
        <f t="shared" si="3"/>
        <v>127</v>
      </c>
      <c r="AE4">
        <f t="shared" si="4"/>
        <v>22.3</v>
      </c>
      <c r="AF4">
        <f>'TP Factors'!$D$6</f>
        <v>1.0585839223673177</v>
      </c>
      <c r="AG4">
        <f t="shared" si="5"/>
        <v>23.6</v>
      </c>
    </row>
    <row r="5" spans="1:33">
      <c r="A5" s="22" t="s">
        <v>107</v>
      </c>
      <c r="B5" s="22">
        <v>17</v>
      </c>
      <c r="C5" s="22" t="s">
        <v>108</v>
      </c>
      <c r="D5" s="23">
        <v>32.369999999999997</v>
      </c>
      <c r="E5" s="22" t="s">
        <v>109</v>
      </c>
      <c r="F5" s="22">
        <v>1234</v>
      </c>
      <c r="G5" s="24">
        <v>98</v>
      </c>
      <c r="H5" s="22" t="s">
        <v>110</v>
      </c>
      <c r="I5" s="22" t="s">
        <v>111</v>
      </c>
      <c r="J5" s="22">
        <v>54240</v>
      </c>
      <c r="K5" s="25">
        <v>1657.33284155</v>
      </c>
      <c r="L5" s="25">
        <v>127810.066447</v>
      </c>
      <c r="M5" s="23">
        <v>97.63</v>
      </c>
      <c r="N5" s="23">
        <v>25.93</v>
      </c>
      <c r="O5" s="22">
        <v>52133</v>
      </c>
      <c r="P5" s="22">
        <v>50921</v>
      </c>
      <c r="Q5" s="26">
        <v>52133</v>
      </c>
      <c r="R5" s="26">
        <v>1700</v>
      </c>
      <c r="S5" s="22" t="s">
        <v>114</v>
      </c>
      <c r="T5" s="22" t="s">
        <v>120</v>
      </c>
      <c r="U5" s="26">
        <v>48.29</v>
      </c>
      <c r="V5" s="26">
        <v>1</v>
      </c>
      <c r="W5" s="26">
        <v>1.8</v>
      </c>
      <c r="X5" s="26">
        <v>0.47799999999999998</v>
      </c>
      <c r="Y5" s="26">
        <f t="shared" si="0"/>
        <v>1.8</v>
      </c>
      <c r="Z5" s="26">
        <f t="shared" si="1"/>
        <v>0.47799999999999998</v>
      </c>
      <c r="AA5" s="26">
        <v>0.752</v>
      </c>
      <c r="AB5" s="27">
        <v>9.4089704823628804</v>
      </c>
      <c r="AC5">
        <f t="shared" si="2"/>
        <v>35121</v>
      </c>
      <c r="AD5">
        <f t="shared" si="3"/>
        <v>139</v>
      </c>
      <c r="AE5">
        <f t="shared" si="4"/>
        <v>37</v>
      </c>
      <c r="AF5">
        <f>'TP Factors'!$D$6</f>
        <v>1.0585839223673177</v>
      </c>
      <c r="AG5">
        <f t="shared" si="5"/>
        <v>39.200000000000003</v>
      </c>
    </row>
    <row r="6" spans="1:33">
      <c r="A6" s="22" t="s">
        <v>107</v>
      </c>
      <c r="B6" s="22">
        <v>17</v>
      </c>
      <c r="C6" s="22" t="s">
        <v>108</v>
      </c>
      <c r="D6" s="23">
        <v>32.369999999999997</v>
      </c>
      <c r="E6" s="22" t="s">
        <v>109</v>
      </c>
      <c r="F6" s="22">
        <v>3456</v>
      </c>
      <c r="G6" s="24">
        <v>4</v>
      </c>
      <c r="H6" s="22" t="s">
        <v>110</v>
      </c>
      <c r="I6" s="22" t="s">
        <v>111</v>
      </c>
      <c r="J6" s="22">
        <v>203</v>
      </c>
      <c r="K6" s="25">
        <v>213.43176865999999</v>
      </c>
      <c r="L6" s="25">
        <v>1458.95914971</v>
      </c>
      <c r="M6" s="23">
        <v>0.24</v>
      </c>
      <c r="N6" s="23">
        <v>0.01</v>
      </c>
      <c r="O6" s="22">
        <v>52138</v>
      </c>
      <c r="P6" s="22">
        <v>50926</v>
      </c>
      <c r="Q6" s="26">
        <v>52138</v>
      </c>
      <c r="R6" s="26">
        <v>3100</v>
      </c>
      <c r="S6" s="22" t="s">
        <v>114</v>
      </c>
      <c r="T6" s="22" t="s">
        <v>124</v>
      </c>
      <c r="U6" s="26">
        <v>48.29</v>
      </c>
      <c r="V6" s="26">
        <v>1</v>
      </c>
      <c r="W6" s="26">
        <v>1.25</v>
      </c>
      <c r="X6" s="26">
        <v>6.4000000000000001E-2</v>
      </c>
      <c r="Y6" s="26">
        <f t="shared" si="0"/>
        <v>1.25</v>
      </c>
      <c r="Z6" s="26">
        <f t="shared" si="1"/>
        <v>6.4000000000000001E-2</v>
      </c>
      <c r="AA6" s="26">
        <v>0.252</v>
      </c>
      <c r="AB6" s="27">
        <v>2.5048790682343901E-2</v>
      </c>
      <c r="AC6">
        <f t="shared" si="2"/>
        <v>31</v>
      </c>
      <c r="AD6">
        <f t="shared" si="3"/>
        <v>0</v>
      </c>
      <c r="AE6">
        <f t="shared" si="4"/>
        <v>0</v>
      </c>
      <c r="AF6">
        <f>'TP Factors'!$D$6</f>
        <v>1.0585839223673177</v>
      </c>
      <c r="AG6">
        <f t="shared" si="5"/>
        <v>0</v>
      </c>
    </row>
    <row r="7" spans="1:33">
      <c r="A7" s="22" t="s">
        <v>107</v>
      </c>
      <c r="B7" s="22">
        <v>17</v>
      </c>
      <c r="C7" s="22" t="s">
        <v>108</v>
      </c>
      <c r="D7" s="23">
        <v>32.369999999999997</v>
      </c>
      <c r="E7" s="22" t="s">
        <v>109</v>
      </c>
      <c r="F7" s="22">
        <v>3456</v>
      </c>
      <c r="G7" s="24">
        <v>4</v>
      </c>
      <c r="H7" s="22" t="s">
        <v>110</v>
      </c>
      <c r="I7" s="22" t="s">
        <v>111</v>
      </c>
      <c r="J7" s="22">
        <v>504</v>
      </c>
      <c r="K7" s="25">
        <v>400.20590020899999</v>
      </c>
      <c r="L7" s="25">
        <v>9140.2582995499997</v>
      </c>
      <c r="M7" s="23">
        <v>0.6</v>
      </c>
      <c r="N7" s="23">
        <v>0.03</v>
      </c>
      <c r="O7" s="22">
        <v>52139</v>
      </c>
      <c r="P7" s="22">
        <v>50927</v>
      </c>
      <c r="Q7" s="26">
        <v>52139</v>
      </c>
      <c r="R7" s="26">
        <v>3100</v>
      </c>
      <c r="S7" s="22" t="s">
        <v>112</v>
      </c>
      <c r="T7" s="22" t="s">
        <v>125</v>
      </c>
      <c r="U7" s="26">
        <v>48.29</v>
      </c>
      <c r="V7" s="26">
        <v>1</v>
      </c>
      <c r="W7" s="26">
        <v>1.25</v>
      </c>
      <c r="X7" s="26">
        <v>6.4000000000000001E-2</v>
      </c>
      <c r="Y7" s="26">
        <f t="shared" si="0"/>
        <v>1.25</v>
      </c>
      <c r="Z7" s="26">
        <f t="shared" si="1"/>
        <v>6.4000000000000001E-2</v>
      </c>
      <c r="AA7" s="26">
        <v>0.1</v>
      </c>
      <c r="AB7" s="27">
        <v>2.8430551515727001E-2</v>
      </c>
      <c r="AC7">
        <f t="shared" si="2"/>
        <v>14</v>
      </c>
      <c r="AD7">
        <f t="shared" si="3"/>
        <v>0</v>
      </c>
      <c r="AE7">
        <f t="shared" si="4"/>
        <v>0</v>
      </c>
      <c r="AF7">
        <f>'TP Factors'!$D$6</f>
        <v>1.0585839223673177</v>
      </c>
      <c r="AG7">
        <f t="shared" si="5"/>
        <v>0</v>
      </c>
    </row>
    <row r="8" spans="1:33">
      <c r="A8" s="22" t="s">
        <v>107</v>
      </c>
      <c r="B8" s="22">
        <v>17</v>
      </c>
      <c r="C8" s="22" t="s">
        <v>108</v>
      </c>
      <c r="D8" s="23">
        <v>32.369999999999997</v>
      </c>
      <c r="E8" s="22" t="s">
        <v>109</v>
      </c>
      <c r="F8" s="22">
        <v>1234</v>
      </c>
      <c r="G8" s="24">
        <v>105</v>
      </c>
      <c r="H8" s="22" t="s">
        <v>110</v>
      </c>
      <c r="I8" s="22" t="s">
        <v>111</v>
      </c>
      <c r="J8" s="22">
        <v>14282</v>
      </c>
      <c r="K8" s="25">
        <v>937.82585853199998</v>
      </c>
      <c r="L8" s="25">
        <v>29247.9657735</v>
      </c>
      <c r="M8" s="23">
        <v>27.56</v>
      </c>
      <c r="N8" s="23">
        <v>7.1</v>
      </c>
      <c r="O8" s="22">
        <v>52212</v>
      </c>
      <c r="P8" s="22">
        <v>50992</v>
      </c>
      <c r="Q8" s="26">
        <v>52212</v>
      </c>
      <c r="R8" s="26">
        <v>1400</v>
      </c>
      <c r="S8" s="22" t="s">
        <v>112</v>
      </c>
      <c r="T8" s="22" t="s">
        <v>119</v>
      </c>
      <c r="U8" s="26">
        <v>48.29</v>
      </c>
      <c r="V8" s="26">
        <v>1</v>
      </c>
      <c r="W8" s="26">
        <v>2.83</v>
      </c>
      <c r="X8" s="26">
        <v>0.497</v>
      </c>
      <c r="Y8" s="26">
        <f t="shared" si="0"/>
        <v>2.83</v>
      </c>
      <c r="Z8" s="26">
        <f t="shared" si="1"/>
        <v>0.497</v>
      </c>
      <c r="AA8" s="26">
        <v>0.88600000000000001</v>
      </c>
      <c r="AB8" s="27">
        <v>0.49787508431071098</v>
      </c>
      <c r="AC8">
        <f t="shared" si="2"/>
        <v>2190</v>
      </c>
      <c r="AD8">
        <f t="shared" si="3"/>
        <v>14</v>
      </c>
      <c r="AE8">
        <f t="shared" si="4"/>
        <v>2.4</v>
      </c>
      <c r="AF8">
        <f>'TP Factors'!$D$6</f>
        <v>1.0585839223673177</v>
      </c>
      <c r="AG8">
        <f t="shared" si="5"/>
        <v>2.5</v>
      </c>
    </row>
    <row r="9" spans="1:33">
      <c r="A9" s="22" t="s">
        <v>107</v>
      </c>
      <c r="B9" s="22">
        <v>17</v>
      </c>
      <c r="C9" s="22" t="s">
        <v>108</v>
      </c>
      <c r="D9" s="23">
        <v>32.369999999999997</v>
      </c>
      <c r="E9" s="22" t="s">
        <v>109</v>
      </c>
      <c r="F9" s="22">
        <v>1234</v>
      </c>
      <c r="G9" s="24">
        <v>29</v>
      </c>
      <c r="H9" s="22" t="s">
        <v>110</v>
      </c>
      <c r="I9" s="22" t="s">
        <v>111</v>
      </c>
      <c r="J9" s="22">
        <v>100</v>
      </c>
      <c r="K9" s="25">
        <v>116.99095777700001</v>
      </c>
      <c r="L9" s="25">
        <v>823.54978307399995</v>
      </c>
      <c r="M9" s="23">
        <v>0.16</v>
      </c>
      <c r="N9" s="23">
        <v>0.02</v>
      </c>
      <c r="O9" s="22">
        <v>51969</v>
      </c>
      <c r="P9" s="22">
        <v>50770</v>
      </c>
      <c r="Q9" s="26">
        <v>51969</v>
      </c>
      <c r="R9" s="26">
        <v>1200</v>
      </c>
      <c r="S9" s="22" t="s">
        <v>112</v>
      </c>
      <c r="T9" s="22" t="s">
        <v>113</v>
      </c>
      <c r="U9" s="26">
        <v>48.29</v>
      </c>
      <c r="V9" s="26">
        <v>0</v>
      </c>
      <c r="W9" s="26">
        <v>2.39</v>
      </c>
      <c r="X9" s="26">
        <v>0.316</v>
      </c>
      <c r="Y9" s="26">
        <f>W9*0.7</f>
        <v>1.673</v>
      </c>
      <c r="Z9" s="26">
        <f>X9*0.5</f>
        <v>0.158</v>
      </c>
      <c r="AA9" s="26">
        <v>0.22</v>
      </c>
      <c r="AB9" s="27">
        <v>4.52016858220992E-2</v>
      </c>
      <c r="AC9">
        <f t="shared" si="2"/>
        <v>49</v>
      </c>
      <c r="AD9">
        <f t="shared" si="3"/>
        <v>0</v>
      </c>
      <c r="AE9">
        <f t="shared" si="4"/>
        <v>0</v>
      </c>
      <c r="AF9">
        <f>'TP Factors'!$D$6</f>
        <v>1.0585839223673177</v>
      </c>
      <c r="AG9">
        <f t="shared" si="5"/>
        <v>0</v>
      </c>
    </row>
    <row r="10" spans="1:33">
      <c r="A10" s="22" t="s">
        <v>107</v>
      </c>
      <c r="B10" s="22">
        <v>17</v>
      </c>
      <c r="C10" s="22" t="s">
        <v>108</v>
      </c>
      <c r="D10" s="23">
        <v>32.369999999999997</v>
      </c>
      <c r="E10" s="22" t="s">
        <v>109</v>
      </c>
      <c r="F10" s="22">
        <v>1234</v>
      </c>
      <c r="G10" s="24">
        <v>98</v>
      </c>
      <c r="H10" s="22" t="s">
        <v>110</v>
      </c>
      <c r="I10" s="22" t="s">
        <v>111</v>
      </c>
      <c r="J10" s="22">
        <v>217</v>
      </c>
      <c r="K10" s="25">
        <v>94.960761771600005</v>
      </c>
      <c r="L10" s="25">
        <v>510.98408634600003</v>
      </c>
      <c r="M10" s="23">
        <v>0.27</v>
      </c>
      <c r="N10" s="23">
        <v>0.05</v>
      </c>
      <c r="O10" s="22">
        <v>52220</v>
      </c>
      <c r="P10" s="22">
        <v>51000</v>
      </c>
      <c r="Q10" s="26">
        <v>52220</v>
      </c>
      <c r="R10" s="26">
        <v>1700</v>
      </c>
      <c r="S10" s="22" t="s">
        <v>114</v>
      </c>
      <c r="T10" s="22" t="s">
        <v>120</v>
      </c>
      <c r="U10" s="26">
        <v>48.29</v>
      </c>
      <c r="V10" s="26">
        <v>0</v>
      </c>
      <c r="W10" s="26">
        <v>1.8</v>
      </c>
      <c r="X10" s="26">
        <v>0.47799999999999998</v>
      </c>
      <c r="Y10" s="26">
        <f t="shared" ref="Y10:Y11" si="6">W10*0.7</f>
        <v>1.26</v>
      </c>
      <c r="Z10" s="26">
        <f t="shared" ref="Z10:Z11" si="7">X10*0.5</f>
        <v>0.23899999999999999</v>
      </c>
      <c r="AA10" s="26">
        <v>0.752</v>
      </c>
      <c r="AB10" s="27">
        <v>7.5255945122637405E-2</v>
      </c>
      <c r="AC10">
        <f t="shared" si="2"/>
        <v>281</v>
      </c>
      <c r="AD10">
        <f t="shared" si="3"/>
        <v>1</v>
      </c>
      <c r="AE10">
        <f t="shared" si="4"/>
        <v>0.1</v>
      </c>
      <c r="AF10">
        <f>'TP Factors'!$D$6</f>
        <v>1.0585839223673177</v>
      </c>
      <c r="AG10">
        <f t="shared" si="5"/>
        <v>0.1</v>
      </c>
    </row>
    <row r="11" spans="1:33">
      <c r="A11" s="22" t="s">
        <v>107</v>
      </c>
      <c r="B11" s="22">
        <v>17</v>
      </c>
      <c r="C11" s="22" t="s">
        <v>108</v>
      </c>
      <c r="D11" s="23">
        <v>32.369999999999997</v>
      </c>
      <c r="E11" s="22" t="s">
        <v>109</v>
      </c>
      <c r="F11" s="22">
        <v>1234</v>
      </c>
      <c r="G11" s="24">
        <v>98</v>
      </c>
      <c r="H11" s="22" t="s">
        <v>110</v>
      </c>
      <c r="I11" s="22" t="s">
        <v>111</v>
      </c>
      <c r="J11" s="22">
        <v>417</v>
      </c>
      <c r="K11" s="25">
        <v>158.29358421000001</v>
      </c>
      <c r="L11" s="25">
        <v>982.95097724799996</v>
      </c>
      <c r="M11" s="23">
        <v>0.53</v>
      </c>
      <c r="N11" s="23">
        <v>0.1</v>
      </c>
      <c r="O11" s="22">
        <v>52235</v>
      </c>
      <c r="P11" s="22">
        <v>51014</v>
      </c>
      <c r="Q11" s="26">
        <v>52235</v>
      </c>
      <c r="R11" s="26">
        <v>1700</v>
      </c>
      <c r="S11" s="22" t="s">
        <v>114</v>
      </c>
      <c r="T11" s="22" t="s">
        <v>120</v>
      </c>
      <c r="U11" s="26">
        <v>48.29</v>
      </c>
      <c r="V11" s="26">
        <v>0</v>
      </c>
      <c r="W11" s="26">
        <v>1.8</v>
      </c>
      <c r="X11" s="26">
        <v>0.47799999999999998</v>
      </c>
      <c r="Y11" s="26">
        <f t="shared" si="6"/>
        <v>1.26</v>
      </c>
      <c r="Z11" s="26">
        <f t="shared" si="7"/>
        <v>0.23899999999999999</v>
      </c>
      <c r="AA11" s="26">
        <v>0.752</v>
      </c>
      <c r="AB11" s="27">
        <v>4.9090901107729797E-2</v>
      </c>
      <c r="AC11">
        <f t="shared" si="2"/>
        <v>183</v>
      </c>
      <c r="AD11">
        <f t="shared" si="3"/>
        <v>1</v>
      </c>
      <c r="AE11">
        <f t="shared" si="4"/>
        <v>0.1</v>
      </c>
      <c r="AF11">
        <f>'TP Factors'!$D$6</f>
        <v>1.0585839223673177</v>
      </c>
      <c r="AG11">
        <f t="shared" si="5"/>
        <v>0.1</v>
      </c>
    </row>
    <row r="12" spans="1:33">
      <c r="AB12" s="27">
        <f>SUM(AB2:AB11)</f>
        <v>27.86994110016618</v>
      </c>
      <c r="AD12">
        <f>SUM(AD2:AD11)</f>
        <v>363</v>
      </c>
      <c r="AG12">
        <f>SUM(AG2:AG11)</f>
        <v>76.8</v>
      </c>
    </row>
  </sheetData>
  <sortState ref="A2:Z11">
    <sortCondition descending="1" ref="V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12"/>
  <sheetViews>
    <sheetView topLeftCell="O1" workbookViewId="0">
      <selection activeCell="AC1" sqref="AC1:AG2"/>
    </sheetView>
  </sheetViews>
  <sheetFormatPr defaultRowHeight="12.75"/>
  <cols>
    <col min="1" max="1" width="12.7109375" style="22" bestFit="1" customWidth="1"/>
    <col min="2" max="2" width="11.28515625" style="22" bestFit="1" customWidth="1"/>
    <col min="3" max="3" width="11.8554687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7.85546875" style="25" bestFit="1" customWidth="1"/>
    <col min="12" max="12" width="18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19.85546875" style="27" bestFit="1" customWidth="1"/>
    <col min="29" max="29" width="13.85546875" customWidth="1"/>
    <col min="33" max="33" width="13.140625" customWidth="1"/>
  </cols>
  <sheetData>
    <row r="1" spans="1:33" ht="25.5">
      <c r="A1" s="22" t="s">
        <v>81</v>
      </c>
      <c r="B1" s="22" t="s">
        <v>82</v>
      </c>
      <c r="C1" s="22" t="s">
        <v>83</v>
      </c>
      <c r="D1" s="23" t="s">
        <v>84</v>
      </c>
      <c r="E1" s="22" t="s">
        <v>85</v>
      </c>
      <c r="F1" s="22" t="s">
        <v>86</v>
      </c>
      <c r="G1" s="24" t="s">
        <v>87</v>
      </c>
      <c r="H1" s="22" t="s">
        <v>88</v>
      </c>
      <c r="I1" s="22" t="s">
        <v>89</v>
      </c>
      <c r="J1" s="22" t="s">
        <v>90</v>
      </c>
      <c r="K1" s="25" t="s">
        <v>91</v>
      </c>
      <c r="L1" s="25" t="s">
        <v>92</v>
      </c>
      <c r="M1" s="23" t="s">
        <v>93</v>
      </c>
      <c r="N1" s="23" t="s">
        <v>94</v>
      </c>
      <c r="O1" s="22" t="s">
        <v>95</v>
      </c>
      <c r="P1" s="22" t="s">
        <v>96</v>
      </c>
      <c r="Q1" s="26" t="s">
        <v>97</v>
      </c>
      <c r="R1" s="26" t="s">
        <v>98</v>
      </c>
      <c r="S1" s="22" t="s">
        <v>99</v>
      </c>
      <c r="T1" s="22" t="s">
        <v>100</v>
      </c>
      <c r="U1" s="26" t="s">
        <v>101</v>
      </c>
      <c r="V1" s="26" t="s">
        <v>102</v>
      </c>
      <c r="W1" s="26" t="s">
        <v>103</v>
      </c>
      <c r="X1" s="26" t="s">
        <v>104</v>
      </c>
      <c r="Y1" s="50" t="s">
        <v>162</v>
      </c>
      <c r="Z1" s="50" t="s">
        <v>163</v>
      </c>
      <c r="AA1" s="26" t="s">
        <v>105</v>
      </c>
      <c r="AB1" s="27" t="s">
        <v>106</v>
      </c>
      <c r="AC1" s="28" t="s">
        <v>164</v>
      </c>
      <c r="AD1" s="28" t="s">
        <v>165</v>
      </c>
      <c r="AE1" s="28" t="s">
        <v>166</v>
      </c>
      <c r="AF1" s="28" t="s">
        <v>167</v>
      </c>
      <c r="AG1" s="28" t="s">
        <v>168</v>
      </c>
    </row>
    <row r="2" spans="1:33">
      <c r="A2" s="22" t="s">
        <v>107</v>
      </c>
      <c r="B2" s="22">
        <v>17</v>
      </c>
      <c r="C2" s="22" t="s">
        <v>108</v>
      </c>
      <c r="D2" s="23">
        <v>32.369999999999997</v>
      </c>
      <c r="E2" s="22" t="s">
        <v>109</v>
      </c>
      <c r="F2" s="22">
        <v>1234</v>
      </c>
      <c r="G2" s="24">
        <v>13</v>
      </c>
      <c r="H2" s="22" t="s">
        <v>110</v>
      </c>
      <c r="I2" s="22" t="s">
        <v>111</v>
      </c>
      <c r="J2" s="22">
        <v>38928</v>
      </c>
      <c r="K2" s="25">
        <v>10429.236360000001</v>
      </c>
      <c r="L2" s="25">
        <v>405926.29748900002</v>
      </c>
      <c r="M2" s="23">
        <v>72.02</v>
      </c>
      <c r="N2" s="23">
        <v>8.56</v>
      </c>
      <c r="O2" s="22">
        <v>52412</v>
      </c>
      <c r="P2" s="22">
        <v>51184</v>
      </c>
      <c r="Q2" s="26">
        <v>52412</v>
      </c>
      <c r="R2" s="26">
        <v>1100</v>
      </c>
      <c r="S2" s="22" t="s">
        <v>112</v>
      </c>
      <c r="T2" s="22" t="s">
        <v>118</v>
      </c>
      <c r="U2" s="26">
        <v>48.29</v>
      </c>
      <c r="V2" s="26">
        <v>1</v>
      </c>
      <c r="W2" s="26">
        <v>1.85</v>
      </c>
      <c r="X2" s="26">
        <v>0.22</v>
      </c>
      <c r="Y2" s="26">
        <f>W2</f>
        <v>1.85</v>
      </c>
      <c r="Z2" s="26">
        <f>X2</f>
        <v>0.22</v>
      </c>
      <c r="AA2" s="26">
        <v>0.17399999999999999</v>
      </c>
      <c r="AB2" s="27">
        <v>2.2635340080605801</v>
      </c>
      <c r="AC2">
        <f>ROUND(AB2*AA2*U2*102.79,0)</f>
        <v>1955</v>
      </c>
      <c r="AD2">
        <f>ROUND(Y2*AC2*0.002205,0)</f>
        <v>8</v>
      </c>
      <c r="AE2">
        <f>ROUND(Z2*AC2*0.002205,1)</f>
        <v>0.9</v>
      </c>
      <c r="AF2">
        <f>'TP Factors'!$D$6</f>
        <v>1.0585839223673177</v>
      </c>
      <c r="AG2">
        <f>ROUND(AE2*AF2,1)</f>
        <v>1</v>
      </c>
    </row>
    <row r="3" spans="1:33">
      <c r="A3" s="22" t="s">
        <v>107</v>
      </c>
      <c r="B3" s="22">
        <v>17</v>
      </c>
      <c r="C3" s="22" t="s">
        <v>108</v>
      </c>
      <c r="D3" s="23">
        <v>32.369999999999997</v>
      </c>
      <c r="E3" s="22" t="s">
        <v>109</v>
      </c>
      <c r="F3" s="22">
        <v>1234</v>
      </c>
      <c r="G3" s="24">
        <v>13</v>
      </c>
      <c r="H3" s="22" t="s">
        <v>110</v>
      </c>
      <c r="I3" s="22" t="s">
        <v>111</v>
      </c>
      <c r="J3" s="22">
        <v>304</v>
      </c>
      <c r="K3" s="25">
        <v>558.36459855800001</v>
      </c>
      <c r="L3" s="25">
        <v>2140.8970882100002</v>
      </c>
      <c r="M3" s="23">
        <v>0.56000000000000005</v>
      </c>
      <c r="N3" s="23">
        <v>7.0000000000000007E-2</v>
      </c>
      <c r="O3" s="22">
        <v>52608</v>
      </c>
      <c r="P3" s="22">
        <v>51368</v>
      </c>
      <c r="Q3" s="26">
        <v>52608</v>
      </c>
      <c r="R3" s="26">
        <v>1100</v>
      </c>
      <c r="S3" s="22" t="s">
        <v>121</v>
      </c>
      <c r="T3" s="22" t="s">
        <v>126</v>
      </c>
      <c r="U3" s="26">
        <v>48.29</v>
      </c>
      <c r="V3" s="26">
        <v>1</v>
      </c>
      <c r="W3" s="26">
        <v>1.85</v>
      </c>
      <c r="X3" s="26">
        <v>0.22</v>
      </c>
      <c r="Y3" s="26">
        <f t="shared" ref="Y3:Y11" si="0">W3</f>
        <v>1.85</v>
      </c>
      <c r="Z3" s="26">
        <f t="shared" ref="Z3:Z11" si="1">X3</f>
        <v>0.22</v>
      </c>
      <c r="AA3" s="26">
        <v>0.25800000000000001</v>
      </c>
      <c r="AB3" s="27">
        <v>1.7953943458509401E-2</v>
      </c>
      <c r="AC3">
        <f t="shared" ref="AC3:AC11" si="2">ROUND(AB3*AA3*U3*102.79,0)</f>
        <v>23</v>
      </c>
      <c r="AD3">
        <f t="shared" ref="AD3:AD11" si="3">ROUND(Y3*AC3*0.002205,0)</f>
        <v>0</v>
      </c>
      <c r="AE3">
        <f t="shared" ref="AE3:AE11" si="4">ROUND(Z3*AC3*0.002205,1)</f>
        <v>0</v>
      </c>
      <c r="AF3">
        <f>'TP Factors'!$D$6</f>
        <v>1.0585839223673177</v>
      </c>
      <c r="AG3">
        <f t="shared" ref="AG3:AG11" si="5">ROUND(AE3*AF3,1)</f>
        <v>0</v>
      </c>
    </row>
    <row r="4" spans="1:33">
      <c r="A4" s="22" t="s">
        <v>107</v>
      </c>
      <c r="B4" s="22">
        <v>17</v>
      </c>
      <c r="C4" s="22" t="s">
        <v>108</v>
      </c>
      <c r="D4" s="23">
        <v>32.369999999999997</v>
      </c>
      <c r="E4" s="22" t="s">
        <v>109</v>
      </c>
      <c r="F4" s="22">
        <v>3456</v>
      </c>
      <c r="G4" s="24">
        <v>3</v>
      </c>
      <c r="H4" s="22" t="s">
        <v>110</v>
      </c>
      <c r="I4" s="22" t="s">
        <v>111</v>
      </c>
      <c r="J4" s="22">
        <v>198</v>
      </c>
      <c r="K4" s="25">
        <v>277.36598911900001</v>
      </c>
      <c r="L4" s="25">
        <v>3524.3290363699998</v>
      </c>
      <c r="M4" s="23">
        <v>0.14000000000000001</v>
      </c>
      <c r="N4" s="23">
        <v>0.02</v>
      </c>
      <c r="O4" s="22">
        <v>52609</v>
      </c>
      <c r="P4" s="22">
        <v>51369</v>
      </c>
      <c r="Q4" s="26">
        <v>52609</v>
      </c>
      <c r="R4" s="26">
        <v>4200</v>
      </c>
      <c r="S4" s="22" t="s">
        <v>112</v>
      </c>
      <c r="T4" s="22" t="s">
        <v>127</v>
      </c>
      <c r="U4" s="26">
        <v>48.29</v>
      </c>
      <c r="V4" s="26">
        <v>1</v>
      </c>
      <c r="W4" s="26">
        <v>0.7</v>
      </c>
      <c r="X4" s="26">
        <v>0.09</v>
      </c>
      <c r="Y4" s="26">
        <f t="shared" si="0"/>
        <v>0.7</v>
      </c>
      <c r="Z4" s="26">
        <f t="shared" si="1"/>
        <v>0.09</v>
      </c>
      <c r="AA4" s="26">
        <v>0.10199999999999999</v>
      </c>
      <c r="AB4" s="27">
        <v>9.9463799174269896E-2</v>
      </c>
      <c r="AC4">
        <f t="shared" si="2"/>
        <v>50</v>
      </c>
      <c r="AD4">
        <f t="shared" si="3"/>
        <v>0</v>
      </c>
      <c r="AE4">
        <f t="shared" si="4"/>
        <v>0</v>
      </c>
      <c r="AF4">
        <f>'TP Factors'!$D$6</f>
        <v>1.0585839223673177</v>
      </c>
      <c r="AG4">
        <f t="shared" si="5"/>
        <v>0</v>
      </c>
    </row>
    <row r="5" spans="1:33">
      <c r="A5" s="22" t="s">
        <v>107</v>
      </c>
      <c r="B5" s="22">
        <v>17</v>
      </c>
      <c r="C5" s="22" t="s">
        <v>108</v>
      </c>
      <c r="D5" s="23">
        <v>32.369999999999997</v>
      </c>
      <c r="E5" s="22" t="s">
        <v>109</v>
      </c>
      <c r="F5" s="22">
        <v>3456</v>
      </c>
      <c r="G5" s="24">
        <v>3</v>
      </c>
      <c r="H5" s="22" t="s">
        <v>110</v>
      </c>
      <c r="I5" s="22" t="s">
        <v>111</v>
      </c>
      <c r="J5" s="22">
        <v>682</v>
      </c>
      <c r="K5" s="25">
        <v>589.45732826100004</v>
      </c>
      <c r="L5" s="25">
        <v>12140.4825977</v>
      </c>
      <c r="M5" s="23">
        <v>0.48</v>
      </c>
      <c r="N5" s="23">
        <v>0.06</v>
      </c>
      <c r="O5" s="22">
        <v>52620</v>
      </c>
      <c r="P5" s="22">
        <v>51380</v>
      </c>
      <c r="Q5" s="26">
        <v>52620</v>
      </c>
      <c r="R5" s="26">
        <v>4200</v>
      </c>
      <c r="S5" s="22" t="s">
        <v>112</v>
      </c>
      <c r="T5" s="22" t="s">
        <v>127</v>
      </c>
      <c r="U5" s="26">
        <v>48.29</v>
      </c>
      <c r="V5" s="26">
        <v>1</v>
      </c>
      <c r="W5" s="26">
        <v>0.7</v>
      </c>
      <c r="X5" s="26">
        <v>0.09</v>
      </c>
      <c r="Y5" s="26">
        <f t="shared" si="0"/>
        <v>0.7</v>
      </c>
      <c r="Z5" s="26">
        <f t="shared" si="1"/>
        <v>0.09</v>
      </c>
      <c r="AA5" s="26">
        <v>0.10199999999999999</v>
      </c>
      <c r="AB5" s="27">
        <v>1.01602025397989E-2</v>
      </c>
      <c r="AC5">
        <f t="shared" si="2"/>
        <v>5</v>
      </c>
      <c r="AD5">
        <f t="shared" si="3"/>
        <v>0</v>
      </c>
      <c r="AE5">
        <f t="shared" si="4"/>
        <v>0</v>
      </c>
      <c r="AF5">
        <f>'TP Factors'!$D$6</f>
        <v>1.0585839223673177</v>
      </c>
      <c r="AG5">
        <f t="shared" si="5"/>
        <v>0</v>
      </c>
    </row>
    <row r="6" spans="1:33">
      <c r="A6" s="22" t="s">
        <v>107</v>
      </c>
      <c r="B6" s="22">
        <v>17</v>
      </c>
      <c r="C6" s="22" t="s">
        <v>108</v>
      </c>
      <c r="D6" s="23">
        <v>32.369999999999997</v>
      </c>
      <c r="E6" s="22" t="s">
        <v>109</v>
      </c>
      <c r="F6" s="22">
        <v>1234</v>
      </c>
      <c r="G6" s="24">
        <v>13</v>
      </c>
      <c r="H6" s="22" t="s">
        <v>110</v>
      </c>
      <c r="I6" s="22" t="s">
        <v>111</v>
      </c>
      <c r="J6" s="22">
        <v>386</v>
      </c>
      <c r="K6" s="25">
        <v>452.588565829</v>
      </c>
      <c r="L6" s="25">
        <v>4029.9729764799999</v>
      </c>
      <c r="M6" s="23">
        <v>0.71</v>
      </c>
      <c r="N6" s="23">
        <v>0.08</v>
      </c>
      <c r="O6" s="22">
        <v>52630</v>
      </c>
      <c r="P6" s="22">
        <v>51390</v>
      </c>
      <c r="Q6" s="26">
        <v>52630</v>
      </c>
      <c r="R6" s="26">
        <v>1100</v>
      </c>
      <c r="S6" s="22" t="s">
        <v>112</v>
      </c>
      <c r="T6" s="22" t="s">
        <v>118</v>
      </c>
      <c r="U6" s="26">
        <v>48.29</v>
      </c>
      <c r="V6" s="26">
        <v>1</v>
      </c>
      <c r="W6" s="26">
        <v>1.85</v>
      </c>
      <c r="X6" s="26">
        <v>0.22</v>
      </c>
      <c r="Y6" s="26">
        <f t="shared" si="0"/>
        <v>1.85</v>
      </c>
      <c r="Z6" s="26">
        <f t="shared" si="1"/>
        <v>0.22</v>
      </c>
      <c r="AA6" s="26">
        <v>0.17399999999999999</v>
      </c>
      <c r="AB6" s="27">
        <v>0.27907528989070102</v>
      </c>
      <c r="AC6">
        <f t="shared" si="2"/>
        <v>241</v>
      </c>
      <c r="AD6">
        <f t="shared" si="3"/>
        <v>1</v>
      </c>
      <c r="AE6">
        <f t="shared" si="4"/>
        <v>0.1</v>
      </c>
      <c r="AF6">
        <f>'TP Factors'!$D$6</f>
        <v>1.0585839223673177</v>
      </c>
      <c r="AG6">
        <f t="shared" si="5"/>
        <v>0.1</v>
      </c>
    </row>
    <row r="7" spans="1:33">
      <c r="A7" s="22" t="s">
        <v>107</v>
      </c>
      <c r="B7" s="22">
        <v>17</v>
      </c>
      <c r="C7" s="22" t="s">
        <v>108</v>
      </c>
      <c r="D7" s="23">
        <v>32.369999999999997</v>
      </c>
      <c r="E7" s="22" t="s">
        <v>109</v>
      </c>
      <c r="F7" s="22">
        <v>1234</v>
      </c>
      <c r="G7" s="24">
        <v>13</v>
      </c>
      <c r="H7" s="22" t="s">
        <v>110</v>
      </c>
      <c r="I7" s="22" t="s">
        <v>111</v>
      </c>
      <c r="J7" s="22">
        <v>813</v>
      </c>
      <c r="K7" s="25">
        <v>416.71268673700001</v>
      </c>
      <c r="L7" s="25">
        <v>8482.3947244499996</v>
      </c>
      <c r="M7" s="23">
        <v>1.5</v>
      </c>
      <c r="N7" s="23">
        <v>0.18</v>
      </c>
      <c r="O7" s="22">
        <v>52632</v>
      </c>
      <c r="P7" s="22">
        <v>51392</v>
      </c>
      <c r="Q7" s="26">
        <v>52632</v>
      </c>
      <c r="R7" s="26">
        <v>1100</v>
      </c>
      <c r="S7" s="22" t="s">
        <v>112</v>
      </c>
      <c r="T7" s="22" t="s">
        <v>118</v>
      </c>
      <c r="U7" s="26">
        <v>48.29</v>
      </c>
      <c r="V7" s="26">
        <v>1</v>
      </c>
      <c r="W7" s="26">
        <v>1.85</v>
      </c>
      <c r="X7" s="26">
        <v>0.22</v>
      </c>
      <c r="Y7" s="26">
        <f t="shared" si="0"/>
        <v>1.85</v>
      </c>
      <c r="Z7" s="26">
        <f t="shared" si="1"/>
        <v>0.22</v>
      </c>
      <c r="AA7" s="26">
        <v>0.17399999999999999</v>
      </c>
      <c r="AB7" s="27">
        <v>0.67948320317510003</v>
      </c>
      <c r="AC7">
        <f t="shared" si="2"/>
        <v>587</v>
      </c>
      <c r="AD7">
        <f t="shared" si="3"/>
        <v>2</v>
      </c>
      <c r="AE7">
        <f t="shared" si="4"/>
        <v>0.3</v>
      </c>
      <c r="AF7">
        <f>'TP Factors'!$D$6</f>
        <v>1.0585839223673177</v>
      </c>
      <c r="AG7">
        <f t="shared" si="5"/>
        <v>0.3</v>
      </c>
    </row>
    <row r="8" spans="1:33">
      <c r="A8" s="22" t="s">
        <v>107</v>
      </c>
      <c r="B8" s="22">
        <v>17</v>
      </c>
      <c r="C8" s="22" t="s">
        <v>108</v>
      </c>
      <c r="D8" s="23">
        <v>32.369999999999997</v>
      </c>
      <c r="E8" s="22" t="s">
        <v>109</v>
      </c>
      <c r="F8" s="22">
        <v>1234</v>
      </c>
      <c r="G8" s="24">
        <v>13</v>
      </c>
      <c r="H8" s="22" t="s">
        <v>110</v>
      </c>
      <c r="I8" s="22" t="s">
        <v>111</v>
      </c>
      <c r="J8" s="22">
        <v>2960</v>
      </c>
      <c r="K8" s="25">
        <v>722.638330903</v>
      </c>
      <c r="L8" s="25">
        <v>30864.632365199999</v>
      </c>
      <c r="M8" s="23">
        <v>5.48</v>
      </c>
      <c r="N8" s="23">
        <v>0.65</v>
      </c>
      <c r="O8" s="22">
        <v>52633</v>
      </c>
      <c r="P8" s="22">
        <v>51393</v>
      </c>
      <c r="Q8" s="26">
        <v>52633</v>
      </c>
      <c r="R8" s="26">
        <v>1100</v>
      </c>
      <c r="S8" s="22" t="s">
        <v>112</v>
      </c>
      <c r="T8" s="22" t="s">
        <v>118</v>
      </c>
      <c r="U8" s="26">
        <v>48.29</v>
      </c>
      <c r="V8" s="26">
        <v>1</v>
      </c>
      <c r="W8" s="26">
        <v>1.85</v>
      </c>
      <c r="X8" s="26">
        <v>0.22</v>
      </c>
      <c r="Y8" s="26">
        <f t="shared" si="0"/>
        <v>1.85</v>
      </c>
      <c r="Z8" s="26">
        <f t="shared" si="1"/>
        <v>0.22</v>
      </c>
      <c r="AA8" s="26">
        <v>0.17399999999999999</v>
      </c>
      <c r="AB8" s="27">
        <v>5.7100683501096796</v>
      </c>
      <c r="AC8">
        <f t="shared" si="2"/>
        <v>4932</v>
      </c>
      <c r="AD8">
        <f t="shared" si="3"/>
        <v>20</v>
      </c>
      <c r="AE8">
        <f t="shared" si="4"/>
        <v>2.4</v>
      </c>
      <c r="AF8">
        <f>'TP Factors'!$D$6</f>
        <v>1.0585839223673177</v>
      </c>
      <c r="AG8">
        <f t="shared" si="5"/>
        <v>2.5</v>
      </c>
    </row>
    <row r="9" spans="1:33">
      <c r="A9" s="22" t="s">
        <v>107</v>
      </c>
      <c r="B9" s="22">
        <v>17</v>
      </c>
      <c r="C9" s="22" t="s">
        <v>108</v>
      </c>
      <c r="D9" s="23">
        <v>32.369999999999997</v>
      </c>
      <c r="E9" s="22" t="s">
        <v>109</v>
      </c>
      <c r="F9" s="22">
        <v>1234</v>
      </c>
      <c r="G9" s="24">
        <v>45</v>
      </c>
      <c r="H9" s="22" t="s">
        <v>110</v>
      </c>
      <c r="I9" s="22" t="s">
        <v>111</v>
      </c>
      <c r="J9" s="22">
        <v>12</v>
      </c>
      <c r="K9" s="25">
        <v>51.091565297099997</v>
      </c>
      <c r="L9" s="25">
        <v>35.086013437399998</v>
      </c>
      <c r="M9" s="23">
        <v>0.01</v>
      </c>
      <c r="N9" s="23">
        <v>0.01</v>
      </c>
      <c r="O9" s="22">
        <v>52646</v>
      </c>
      <c r="P9" s="22">
        <v>51406</v>
      </c>
      <c r="Q9" s="26">
        <v>52646</v>
      </c>
      <c r="R9" s="26">
        <v>8140</v>
      </c>
      <c r="S9" s="22" t="s">
        <v>112</v>
      </c>
      <c r="T9" s="22" t="s">
        <v>128</v>
      </c>
      <c r="U9" s="26">
        <v>48.29</v>
      </c>
      <c r="V9" s="26">
        <v>1</v>
      </c>
      <c r="W9" s="26">
        <v>1.18</v>
      </c>
      <c r="X9" s="26">
        <v>0.48</v>
      </c>
      <c r="Y9" s="26">
        <f t="shared" si="0"/>
        <v>1.18</v>
      </c>
      <c r="Z9" s="26">
        <f t="shared" si="1"/>
        <v>0.48</v>
      </c>
      <c r="AA9" s="26">
        <v>0.63</v>
      </c>
      <c r="AB9" s="27">
        <v>1.4890561112722901E-3</v>
      </c>
      <c r="AC9">
        <f t="shared" si="2"/>
        <v>5</v>
      </c>
      <c r="AD9">
        <f t="shared" si="3"/>
        <v>0</v>
      </c>
      <c r="AE9">
        <f t="shared" si="4"/>
        <v>0</v>
      </c>
      <c r="AF9">
        <f>'TP Factors'!$D$6</f>
        <v>1.0585839223673177</v>
      </c>
      <c r="AG9">
        <f t="shared" si="5"/>
        <v>0</v>
      </c>
    </row>
    <row r="10" spans="1:33">
      <c r="A10" s="22" t="s">
        <v>107</v>
      </c>
      <c r="B10" s="22">
        <v>17</v>
      </c>
      <c r="C10" s="22" t="s">
        <v>108</v>
      </c>
      <c r="D10" s="23">
        <v>32.369999999999997</v>
      </c>
      <c r="E10" s="22" t="s">
        <v>109</v>
      </c>
      <c r="F10" s="22">
        <v>1234</v>
      </c>
      <c r="G10" s="24">
        <v>45</v>
      </c>
      <c r="H10" s="22" t="s">
        <v>110</v>
      </c>
      <c r="I10" s="22" t="s">
        <v>111</v>
      </c>
      <c r="J10" s="22">
        <v>2983</v>
      </c>
      <c r="K10" s="25">
        <v>424.334308798</v>
      </c>
      <c r="L10" s="25">
        <v>7698.1083116</v>
      </c>
      <c r="M10" s="23">
        <v>3.58</v>
      </c>
      <c r="N10" s="23">
        <v>1.43</v>
      </c>
      <c r="O10" s="22">
        <v>52651</v>
      </c>
      <c r="P10" s="22">
        <v>51410</v>
      </c>
      <c r="Q10" s="26">
        <v>52651</v>
      </c>
      <c r="R10" s="26">
        <v>8140</v>
      </c>
      <c r="S10" s="22" t="s">
        <v>129</v>
      </c>
      <c r="T10" s="22" t="s">
        <v>130</v>
      </c>
      <c r="U10" s="26">
        <v>48.29</v>
      </c>
      <c r="V10" s="26">
        <v>1</v>
      </c>
      <c r="W10" s="26">
        <v>1.18</v>
      </c>
      <c r="X10" s="26">
        <v>0.48</v>
      </c>
      <c r="Y10" s="26">
        <f t="shared" si="0"/>
        <v>1.18</v>
      </c>
      <c r="Z10" s="26">
        <f t="shared" si="1"/>
        <v>0.48</v>
      </c>
      <c r="AA10" s="26">
        <v>0.70299999999999996</v>
      </c>
      <c r="AB10" s="27">
        <v>8.3473001008122303E-3</v>
      </c>
      <c r="AC10">
        <f t="shared" si="2"/>
        <v>29</v>
      </c>
      <c r="AD10">
        <f t="shared" si="3"/>
        <v>0</v>
      </c>
      <c r="AE10">
        <f t="shared" si="4"/>
        <v>0</v>
      </c>
      <c r="AF10">
        <f>'TP Factors'!$D$6</f>
        <v>1.0585839223673177</v>
      </c>
      <c r="AG10">
        <f t="shared" si="5"/>
        <v>0</v>
      </c>
    </row>
    <row r="11" spans="1:33">
      <c r="A11" s="22" t="s">
        <v>107</v>
      </c>
      <c r="B11" s="22">
        <v>17</v>
      </c>
      <c r="C11" s="22" t="s">
        <v>108</v>
      </c>
      <c r="D11" s="23">
        <v>32.369999999999997</v>
      </c>
      <c r="E11" s="22" t="s">
        <v>109</v>
      </c>
      <c r="F11" s="22">
        <v>1234</v>
      </c>
      <c r="G11" s="24">
        <v>13</v>
      </c>
      <c r="H11" s="22" t="s">
        <v>110</v>
      </c>
      <c r="I11" s="22" t="s">
        <v>111</v>
      </c>
      <c r="J11" s="22">
        <v>1313</v>
      </c>
      <c r="K11" s="25">
        <v>409.78378955099998</v>
      </c>
      <c r="L11" s="25">
        <v>6968.3892017199996</v>
      </c>
      <c r="M11" s="23">
        <v>2.4300000000000002</v>
      </c>
      <c r="N11" s="23">
        <v>0.28999999999999998</v>
      </c>
      <c r="O11" s="22">
        <v>52652</v>
      </c>
      <c r="P11" s="22">
        <v>51411</v>
      </c>
      <c r="Q11" s="26">
        <v>52652</v>
      </c>
      <c r="R11" s="26">
        <v>1100</v>
      </c>
      <c r="S11" s="22" t="s">
        <v>129</v>
      </c>
      <c r="T11" s="22" t="s">
        <v>131</v>
      </c>
      <c r="U11" s="26">
        <v>48.29</v>
      </c>
      <c r="V11" s="26">
        <v>1</v>
      </c>
      <c r="W11" s="26">
        <v>1.85</v>
      </c>
      <c r="X11" s="26">
        <v>0.22</v>
      </c>
      <c r="Y11" s="26">
        <f t="shared" si="0"/>
        <v>1.85</v>
      </c>
      <c r="Z11" s="26">
        <f t="shared" si="1"/>
        <v>0.22</v>
      </c>
      <c r="AA11" s="26">
        <v>0.34200000000000003</v>
      </c>
      <c r="AB11" s="27">
        <v>3.56123359649465E-2</v>
      </c>
      <c r="AC11">
        <f t="shared" si="2"/>
        <v>60</v>
      </c>
      <c r="AD11">
        <f t="shared" si="3"/>
        <v>0</v>
      </c>
      <c r="AE11">
        <f t="shared" si="4"/>
        <v>0</v>
      </c>
      <c r="AF11">
        <f>'TP Factors'!$D$6</f>
        <v>1.0585839223673177</v>
      </c>
      <c r="AG11">
        <f t="shared" si="5"/>
        <v>0</v>
      </c>
    </row>
    <row r="12" spans="1:33">
      <c r="AB12" s="27">
        <f>SUM(AB2:AB11)</f>
        <v>9.1051874885856705</v>
      </c>
      <c r="AD12">
        <f>SUM(AD2:AD11)</f>
        <v>31</v>
      </c>
      <c r="AG12">
        <f>SUM(AG2:AG11)</f>
        <v>3.9000000000000004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</vt:i4>
      </vt:variant>
    </vt:vector>
  </HeadingPairs>
  <TitlesOfParts>
    <vt:vector size="28" baseType="lpstr">
      <vt:lpstr>Summary</vt:lpstr>
      <vt:lpstr>Wet Pond Calcs</vt:lpstr>
      <vt:lpstr>Retention BMP Calcs</vt:lpstr>
      <vt:lpstr>Orange Ave BB</vt:lpstr>
      <vt:lpstr>Barton Ave BB</vt:lpstr>
      <vt:lpstr>Hardee Circle BB</vt:lpstr>
      <vt:lpstr>Rockledge Ave BB</vt:lpstr>
      <vt:lpstr>Bougainvillea Dr BB</vt:lpstr>
      <vt:lpstr>Park Ave BB</vt:lpstr>
      <vt:lpstr>Little John BB</vt:lpstr>
      <vt:lpstr>Fernwood BB</vt:lpstr>
      <vt:lpstr>Valencia BB</vt:lpstr>
      <vt:lpstr>Knollwood BB</vt:lpstr>
      <vt:lpstr>Sutton BB</vt:lpstr>
      <vt:lpstr>River Groves BB</vt:lpstr>
      <vt:lpstr>Summer PL BB</vt:lpstr>
      <vt:lpstr>Sweet St Swale</vt:lpstr>
      <vt:lpstr>Levitt Park</vt:lpstr>
      <vt:lpstr>Community Park</vt:lpstr>
      <vt:lpstr>Pineland Park</vt:lpstr>
      <vt:lpstr>Barton Park</vt:lpstr>
      <vt:lpstr>Florida Ave</vt:lpstr>
      <vt:lpstr>Police Dept</vt:lpstr>
      <vt:lpstr>Huntingon Lakes</vt:lpstr>
      <vt:lpstr>Street Sweeping</vt:lpstr>
      <vt:lpstr>TP Factors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Mary Paulic</cp:lastModifiedBy>
  <cp:lastPrinted>2011-11-14T17:19:27Z</cp:lastPrinted>
  <dcterms:created xsi:type="dcterms:W3CDTF">2006-03-30T19:10:57Z</dcterms:created>
  <dcterms:modified xsi:type="dcterms:W3CDTF">2012-01-19T15:37:51Z</dcterms:modified>
</cp:coreProperties>
</file>