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"/>
    </mc:Choice>
  </mc:AlternateContent>
  <bookViews>
    <workbookView xWindow="0" yWindow="90" windowWidth="23955" windowHeight="14370"/>
  </bookViews>
  <sheets>
    <sheet name="Fisheating Creek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G20" i="13" l="1"/>
  <c r="G21" i="13" s="1"/>
  <c r="G12" i="13" l="1"/>
  <c r="F12" i="13"/>
  <c r="G17" i="13" l="1"/>
  <c r="F17" i="13"/>
  <c r="D16" i="13"/>
  <c r="C16" i="13" l="1"/>
  <c r="D13" i="13"/>
  <c r="C13" i="13"/>
  <c r="D3" i="13"/>
  <c r="C3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3" i="13"/>
  <c r="G13" i="13"/>
  <c r="F14" i="13"/>
  <c r="G14" i="13"/>
  <c r="F15" i="13"/>
  <c r="G15" i="13"/>
  <c r="F16" i="13"/>
  <c r="G16" i="13"/>
  <c r="F18" i="13"/>
  <c r="G18" i="13"/>
  <c r="F20" i="13" l="1"/>
  <c r="F21" i="13" s="1"/>
</calcChain>
</file>

<file path=xl/sharedStrings.xml><?xml version="1.0" encoding="utf-8"?>
<sst xmlns="http://schemas.openxmlformats.org/spreadsheetml/2006/main" count="464" uniqueCount="170">
  <si>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</si>
  <si>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</si>
  <si>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</si>
  <si>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</si>
  <si>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</si>
  <si>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</si>
  <si>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</si>
  <si>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</si>
  <si>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</si>
  <si>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</si>
  <si>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</si>
  <si>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</si>
  <si>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</si>
  <si>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</si>
  <si>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</si>
  <si>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</si>
  <si>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</si>
  <si>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</si>
  <si>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</si>
  <si>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</si>
  <si>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</si>
  <si>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</si>
  <si>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</si>
  <si>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</si>
  <si>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</si>
  <si>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</si>
  <si>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</si>
  <si>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</si>
  <si>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</si>
  <si>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</si>
  <si>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</si>
  <si>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</si>
  <si>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</si>
  <si>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</si>
  <si>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</si>
  <si>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</si>
  <si>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</si>
  <si>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</si>
  <si>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</si>
  <si>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</si>
  <si>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</si>
  <si>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</si>
  <si>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</si>
  <si>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</si>
  <si>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</si>
  <si>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</si>
  <si>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</si>
  <si>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</si>
  <si>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</si>
  <si>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</si>
  <si>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</si>
  <si>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</si>
  <si>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</si>
  <si>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</si>
  <si>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</si>
  <si>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</si>
  <si>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</si>
  <si>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</si>
  <si>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</si>
  <si>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</si>
  <si>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</si>
  <si>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</si>
  <si>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</si>
  <si>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</si>
  <si>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</si>
  <si>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</si>
  <si>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</si>
  <si>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</si>
  <si>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</si>
  <si>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</si>
  <si>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</si>
  <si>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</si>
  <si>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</si>
  <si>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</si>
  <si>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</si>
  <si>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</si>
  <si>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</si>
  <si>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</si>
  <si>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</si>
  <si>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</si>
  <si>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</si>
  <si>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</si>
  <si>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</si>
  <si>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</si>
  <si>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</si>
  <si>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</si>
  <si>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</si>
  <si>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</si>
  <si>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</si>
  <si>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</si>
  <si>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</si>
  <si>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</si>
  <si>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</si>
  <si>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</si>
  <si>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</si>
  <si>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</si>
  <si>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</si>
  <si>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</si>
  <si>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</si>
  <si>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</si>
  <si>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</si>
  <si>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</si>
  <si>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</si>
  <si>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</si>
  <si>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</si>
  <si>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</si>
  <si>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</si>
  <si>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</si>
  <si>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</si>
  <si>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</si>
  <si>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</si>
  <si>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</si>
  <si>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</si>
  <si>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</si>
  <si>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</si>
  <si>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</si>
  <si>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</si>
  <si>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</si>
  <si>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</si>
  <si>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</si>
  <si>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</si>
  <si>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</si>
  <si>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</si>
  <si>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</si>
  <si>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</si>
  <si>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</si>
  <si>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</si>
  <si>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</si>
  <si>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</si>
  <si>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</si>
  <si>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</si>
  <si>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</si>
  <si>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</si>
  <si>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</si>
  <si>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</si>
  <si>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</si>
  <si>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</si>
  <si>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LULC</t>
  </si>
  <si>
    <t>Row Crops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</si>
  <si>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</si>
  <si>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</si>
  <si>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</si>
  <si>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</si>
  <si>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</si>
  <si>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</si>
  <si>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Mixed Rangeland</t>
  </si>
  <si>
    <t>Sugar Cane</t>
  </si>
  <si>
    <t>sugar cane</t>
  </si>
  <si>
    <t xml:space="preserve"> rangeland and woodland pastures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</si>
  <si>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</si>
  <si>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</si>
  <si>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</si>
  <si>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</si>
  <si>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</si>
  <si>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Calculated Agricultural Reduction Estimates in the Lake O Fisheating Creek Sub-Watershed, Based on SWET 2008 Report Estimates</t>
  </si>
  <si>
    <t>can't enroll</t>
  </si>
  <si>
    <t>citrus</t>
  </si>
  <si>
    <t>Acres</t>
  </si>
  <si>
    <t>sod</t>
  </si>
  <si>
    <t>2100, 2110</t>
  </si>
  <si>
    <t>2400, 2410</t>
  </si>
  <si>
    <t>2500, 2520</t>
  </si>
  <si>
    <t>Horse Farms</t>
  </si>
  <si>
    <t>Cattle Feeding Op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</si>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</sst>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64" fontId="0" fillId="0" borderId="19" xfId="0" applyNumberFormat="1" applyBorder="1"/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1"/>
  <sheetViews>
    <sheetView tabSelected="1" workbookViewId="0">
      <selection activeCell="A20" sqref="A20:E21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154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137</v>
      </c>
      <c r="B2" s="33" t="s">
        <v>4</v>
      </c>
      <c r="C2" s="31" t="s">
        <v>157</v>
      </c>
      <c r="D2" s="32" t="s">
        <v>164</v>
      </c>
      <c r="E2" s="33" t="s">
        <v>165</v>
      </c>
      <c r="F2" s="34" t="s">
        <v>166</v>
      </c>
      <c r="G2" s="34" t="s">
        <v>167</v>
      </c>
    </row>
    <row r="3" spans="1:9" x14ac:dyDescent="0.25">
      <c r="A3" s="22" t="s">
        <v>159</v>
      </c>
      <c r="B3" s="22" t="s">
        <v>131</v>
      </c>
      <c r="C3" s="27">
        <f>8397.6+39743.2</f>
        <v>48140.799999999996</v>
      </c>
      <c r="D3" s="27">
        <f>320+5052.8</f>
        <v>5372.8</v>
      </c>
      <c r="E3" s="27"/>
      <c r="F3" s="21">
        <f>(($D$3*cowcalf!$C$7)/100)</f>
        <v>591.00800000000004</v>
      </c>
      <c r="G3" s="21">
        <f>((E3*cowcalf!$E$7)/100)</f>
        <v>0</v>
      </c>
      <c r="H3" s="19" t="s">
        <v>141</v>
      </c>
      <c r="I3" s="19"/>
    </row>
    <row r="4" spans="1:9" x14ac:dyDescent="0.25">
      <c r="A4" s="22">
        <v>2120</v>
      </c>
      <c r="B4" s="22" t="s">
        <v>129</v>
      </c>
      <c r="C4" s="27">
        <v>13546.1</v>
      </c>
      <c r="D4" s="27">
        <v>610</v>
      </c>
      <c r="E4" s="27"/>
      <c r="F4" s="21">
        <f>((D4*cowcalf!$C$16)/100)</f>
        <v>42.7</v>
      </c>
      <c r="G4" s="21">
        <f>((E4*cowcalf!$E$16)/100)</f>
        <v>0</v>
      </c>
      <c r="H4" s="19" t="s">
        <v>142</v>
      </c>
      <c r="I4" s="19"/>
    </row>
    <row r="5" spans="1:9" x14ac:dyDescent="0.25">
      <c r="A5" s="22">
        <v>2130</v>
      </c>
      <c r="B5" s="22" t="s">
        <v>130</v>
      </c>
      <c r="C5" s="27">
        <v>3669.3</v>
      </c>
      <c r="D5" s="27">
        <v>208.7</v>
      </c>
      <c r="E5" s="27"/>
      <c r="F5" s="21">
        <f>((D5*cowcalf!$C$25)/100)</f>
        <v>8.347999999999999</v>
      </c>
      <c r="G5" s="21">
        <f>((E5*cowcalf!$E$25)/100)</f>
        <v>0</v>
      </c>
      <c r="H5" s="19" t="s">
        <v>143</v>
      </c>
      <c r="I5" s="19"/>
    </row>
    <row r="6" spans="1:9" x14ac:dyDescent="0.25">
      <c r="A6" s="22">
        <v>2140</v>
      </c>
      <c r="B6" s="22" t="s">
        <v>138</v>
      </c>
      <c r="C6" s="27">
        <v>554.79999999999995</v>
      </c>
      <c r="D6" s="27">
        <v>189.6</v>
      </c>
      <c r="E6" s="27"/>
      <c r="F6" s="21">
        <f>((D6*rowcrop!$C$7)/100)</f>
        <v>56.88</v>
      </c>
      <c r="G6" s="17">
        <f>((E6*rowcrop!$E$7)/100)</f>
        <v>0</v>
      </c>
      <c r="H6" s="19" t="s">
        <v>144</v>
      </c>
      <c r="I6" s="19"/>
    </row>
    <row r="7" spans="1:9" x14ac:dyDescent="0.25">
      <c r="A7" s="22">
        <v>2150</v>
      </c>
      <c r="B7" s="22" t="s">
        <v>132</v>
      </c>
      <c r="C7" s="27">
        <v>410.7</v>
      </c>
      <c r="D7" s="27">
        <v>154.30000000000001</v>
      </c>
      <c r="E7" s="27"/>
      <c r="F7" s="21">
        <f>((D7*hay!$C$7)/100)</f>
        <v>23.145</v>
      </c>
      <c r="G7" s="21">
        <f>((E7*hay!$E$7)/100)</f>
        <v>0</v>
      </c>
      <c r="I7" s="19"/>
    </row>
    <row r="8" spans="1:9" x14ac:dyDescent="0.25">
      <c r="A8" s="22">
        <v>2156</v>
      </c>
      <c r="B8" s="22" t="s">
        <v>146</v>
      </c>
      <c r="C8" s="27">
        <v>2381.8000000000002</v>
      </c>
      <c r="D8" s="27">
        <v>88.9</v>
      </c>
      <c r="E8" s="27"/>
      <c r="F8" s="21">
        <f>((D8*sugarcane!$C$7)/100)</f>
        <v>8.89</v>
      </c>
      <c r="G8" s="21">
        <f>((E8*sugarcane!$E$7)/100)</f>
        <v>0</v>
      </c>
      <c r="H8" s="19" t="s">
        <v>147</v>
      </c>
      <c r="I8" s="19"/>
    </row>
    <row r="9" spans="1:9" x14ac:dyDescent="0.25">
      <c r="A9" s="22">
        <v>2210</v>
      </c>
      <c r="B9" s="22" t="s">
        <v>133</v>
      </c>
      <c r="C9" s="27">
        <v>51536.800000000003</v>
      </c>
      <c r="D9" s="27">
        <v>1467.2</v>
      </c>
      <c r="E9" s="27"/>
      <c r="F9" s="21">
        <f>((D9*citrus!$C$7)/100)</f>
        <v>176.06400000000002</v>
      </c>
      <c r="G9" s="21">
        <f>((E9*citrus!$E$7)/100)</f>
        <v>0</v>
      </c>
      <c r="H9" s="19" t="s">
        <v>140</v>
      </c>
      <c r="I9" s="19"/>
    </row>
    <row r="10" spans="1:9" x14ac:dyDescent="0.25">
      <c r="A10" s="22">
        <v>2230</v>
      </c>
      <c r="B10" s="22" t="s">
        <v>149</v>
      </c>
      <c r="C10" s="27">
        <v>111.9</v>
      </c>
      <c r="D10" s="27">
        <v>57.6</v>
      </c>
      <c r="E10" s="27"/>
      <c r="F10" s="21">
        <f>((D10*citrus!$C$7)/100)</f>
        <v>6.9120000000000008</v>
      </c>
      <c r="G10" s="21">
        <f>((E10*citrus!$E$7)/100)</f>
        <v>0</v>
      </c>
      <c r="H10" s="19" t="s">
        <v>140</v>
      </c>
      <c r="I10" s="19"/>
    </row>
    <row r="11" spans="1:9" x14ac:dyDescent="0.25">
      <c r="A11" s="22">
        <v>2240</v>
      </c>
      <c r="B11" s="22" t="s">
        <v>149</v>
      </c>
      <c r="C11" s="27">
        <v>324.39999999999998</v>
      </c>
      <c r="D11" s="27">
        <v>167</v>
      </c>
      <c r="E11" s="27"/>
      <c r="F11" s="21">
        <f>((D11*citrus!$C$7)/100)</f>
        <v>20.04</v>
      </c>
      <c r="G11" s="21">
        <f>((E11*citrus!$E$7)/100)</f>
        <v>0</v>
      </c>
      <c r="H11" s="19" t="s">
        <v>156</v>
      </c>
      <c r="I11" s="19"/>
    </row>
    <row r="12" spans="1:9" s="25" customFormat="1" x14ac:dyDescent="0.25">
      <c r="A12" s="26">
        <v>2310</v>
      </c>
      <c r="B12" s="26" t="s">
        <v>163</v>
      </c>
      <c r="C12" s="27">
        <v>5.7</v>
      </c>
      <c r="D12" s="27">
        <v>1.3</v>
      </c>
      <c r="E12" s="27"/>
      <c r="F12" s="27">
        <f>((D12*dairies!C7)/100)</f>
        <v>0.11700000000000001</v>
      </c>
      <c r="G12" s="27">
        <f>((E12*dairies!E7)/100)</f>
        <v>0</v>
      </c>
    </row>
    <row r="13" spans="1:9" x14ac:dyDescent="0.25">
      <c r="A13" s="22" t="s">
        <v>160</v>
      </c>
      <c r="B13" s="22" t="s">
        <v>134</v>
      </c>
      <c r="C13" s="27">
        <f>1073.7+1169.9</f>
        <v>2243.6000000000004</v>
      </c>
      <c r="D13" s="27">
        <f>1169.9+205.2</f>
        <v>1375.1000000000001</v>
      </c>
      <c r="E13" s="27"/>
      <c r="F13" s="21">
        <f>((D13*ornamentals!$C$7)/100)</f>
        <v>440.03200000000004</v>
      </c>
      <c r="G13" s="21">
        <f>((E13*ornamentals!$E$7)/100)</f>
        <v>0</v>
      </c>
      <c r="H13" s="19" t="s">
        <v>139</v>
      </c>
      <c r="I13" s="19"/>
    </row>
    <row r="14" spans="1:9" s="25" customFormat="1" x14ac:dyDescent="0.25">
      <c r="A14" s="26">
        <v>2420</v>
      </c>
      <c r="B14" s="23" t="s">
        <v>150</v>
      </c>
      <c r="C14" s="14">
        <v>180.1</v>
      </c>
      <c r="D14" s="14">
        <v>49.8</v>
      </c>
      <c r="E14" s="14"/>
      <c r="F14" s="27">
        <f>((D14*sod!C7)/100)</f>
        <v>9.9600000000000009</v>
      </c>
      <c r="G14" s="27">
        <f>((E14*sod!E7)/100)</f>
        <v>0</v>
      </c>
      <c r="H14" s="25" t="s">
        <v>158</v>
      </c>
    </row>
    <row r="15" spans="1:9" x14ac:dyDescent="0.25">
      <c r="A15" s="22">
        <v>2430</v>
      </c>
      <c r="B15" s="22" t="s">
        <v>135</v>
      </c>
      <c r="C15" s="27">
        <v>245.9</v>
      </c>
      <c r="D15" s="27">
        <v>5.9</v>
      </c>
      <c r="E15" s="27"/>
      <c r="F15" s="21">
        <f>((D15*ornamentals!$C$7)/100)</f>
        <v>1.8880000000000001</v>
      </c>
      <c r="G15" s="21">
        <f>((E15*ornamentals!$E$7)/100)</f>
        <v>0</v>
      </c>
      <c r="H15" s="19" t="s">
        <v>139</v>
      </c>
      <c r="I15" s="19"/>
    </row>
    <row r="16" spans="1:9" s="25" customFormat="1" x14ac:dyDescent="0.25">
      <c r="A16" s="26" t="s">
        <v>161</v>
      </c>
      <c r="B16" s="23" t="s">
        <v>151</v>
      </c>
      <c r="C16" s="14">
        <f>121.1+3036.7</f>
        <v>3157.7999999999997</v>
      </c>
      <c r="D16" s="14">
        <f>36.9+925.3</f>
        <v>962.19999999999993</v>
      </c>
      <c r="E16" s="14"/>
      <c r="F16" s="27">
        <f>((D16*dairies!C7)/100)</f>
        <v>86.597999999999999</v>
      </c>
      <c r="G16" s="27">
        <f>((E16*dairies!E7)/100)</f>
        <v>0</v>
      </c>
    </row>
    <row r="17" spans="1:9" s="25" customFormat="1" x14ac:dyDescent="0.25">
      <c r="A17" s="26">
        <v>2510</v>
      </c>
      <c r="B17" s="26" t="s">
        <v>162</v>
      </c>
      <c r="C17" s="14">
        <v>17.100000000000001</v>
      </c>
      <c r="D17" s="14">
        <v>1.6</v>
      </c>
      <c r="E17" s="14"/>
      <c r="F17" s="27">
        <f>((D17*equine!C7)/100)</f>
        <v>0.32</v>
      </c>
      <c r="G17" s="27">
        <f>((E17*equine!E7)/100)</f>
        <v>0</v>
      </c>
    </row>
    <row r="18" spans="1:9" x14ac:dyDescent="0.25">
      <c r="A18" s="22">
        <v>2600</v>
      </c>
      <c r="B18" s="22" t="s">
        <v>145</v>
      </c>
      <c r="C18" s="35">
        <v>4968.3</v>
      </c>
      <c r="D18" s="35">
        <v>38.200000000000003</v>
      </c>
      <c r="E18" s="27"/>
      <c r="F18" s="21">
        <f>((D18*cowcalf!$C$25)/100)</f>
        <v>1.528</v>
      </c>
      <c r="G18" s="21">
        <f>((E18*cowcalf!$E$25)/100)</f>
        <v>0</v>
      </c>
      <c r="H18" s="19" t="s">
        <v>148</v>
      </c>
      <c r="I18" s="19"/>
    </row>
    <row r="19" spans="1:9" s="25" customFormat="1" x14ac:dyDescent="0.25">
      <c r="A19" s="26">
        <v>2610</v>
      </c>
      <c r="B19" s="26" t="s">
        <v>136</v>
      </c>
      <c r="C19" s="35">
        <v>64</v>
      </c>
      <c r="D19" s="35">
        <v>0.5</v>
      </c>
      <c r="E19" s="27"/>
      <c r="F19" s="27" t="s">
        <v>155</v>
      </c>
      <c r="G19" s="27" t="s">
        <v>155</v>
      </c>
    </row>
    <row r="20" spans="1:9" x14ac:dyDescent="0.25">
      <c r="A20" s="36" t="s">
        <v>168</v>
      </c>
      <c r="B20" s="36"/>
      <c r="C20" s="36"/>
      <c r="D20" s="36"/>
      <c r="E20" s="36"/>
      <c r="F20" s="16">
        <f>SUM(F3:F19)</f>
        <v>1474.4299999999998</v>
      </c>
      <c r="G20" s="16">
        <f>SUM(G3:G19)</f>
        <v>0</v>
      </c>
      <c r="H20" s="19"/>
      <c r="I20" s="19"/>
    </row>
    <row r="21" spans="1:9" x14ac:dyDescent="0.25">
      <c r="A21" s="36" t="s">
        <v>169</v>
      </c>
      <c r="B21" s="36"/>
      <c r="C21" s="36"/>
      <c r="D21" s="36"/>
      <c r="E21" s="36"/>
      <c r="F21" s="15">
        <f>F20/SUM($D$3:$D$19)</f>
        <v>0.13714734854474589</v>
      </c>
      <c r="G21" s="15" t="e">
        <f>G20/SUM($E$3:$E$19)</f>
        <v>#DIV/0!</v>
      </c>
      <c r="H21" s="19"/>
      <c r="I21" s="19"/>
    </row>
  </sheetData>
  <mergeCells count="2">
    <mergeCell ref="A20:E20"/>
    <mergeCell ref="A21:E21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153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152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153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Fisheating Creek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2014-02-16T16:44:35Z</dcterms:modified>
</cp:coreProperties>
</file>