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BMP reductions since 2009\"/>
    </mc:Choice>
  </mc:AlternateContent>
  <bookViews>
    <workbookView xWindow="0" yWindow="90" windowWidth="23955" windowHeight="14370"/>
  </bookViews>
  <sheets>
    <sheet name="Lower Kissimmee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E18" i="13" l="1"/>
  <c r="D18" i="13"/>
  <c r="C18" i="13"/>
  <c r="E17" i="13"/>
  <c r="D17" i="13"/>
  <c r="C17" i="13"/>
  <c r="E14" i="13"/>
  <c r="D14" i="13"/>
  <c r="C14" i="13"/>
  <c r="E11" i="13"/>
  <c r="D11" i="13"/>
  <c r="C11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E4" i="13"/>
  <c r="D4" i="13"/>
  <c r="C4" i="13"/>
  <c r="E3" i="13"/>
  <c r="D3" i="13"/>
  <c r="C3" i="13"/>
  <c r="G11" i="13" l="1"/>
  <c r="F11" i="13"/>
  <c r="G10" i="13" l="1"/>
  <c r="F10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2" i="13"/>
  <c r="G12" i="13"/>
  <c r="F13" i="13"/>
  <c r="G13" i="13"/>
  <c r="F15" i="13"/>
  <c r="G15" i="13"/>
  <c r="G19" i="13" l="1"/>
  <c r="G20" i="13" s="1"/>
  <c r="F19" i="13"/>
  <c r="F20" i="13" s="1"/>
</calcChain>
</file>

<file path=xl/sharedStrings.xml><?xml version="1.0" encoding="utf-8"?>
<sst xmlns="http://schemas.openxmlformats.org/spreadsheetml/2006/main" count="461" uniqueCount="164">
  <si>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</si>
  <si>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</si>
  <si>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</si>
  <si>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</si>
  <si>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</si>
  <si>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</si>
  <si>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</si>
  <si>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</si>
  <si>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</si>
  <si>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</si>
  <si>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</si>
  <si>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</si>
  <si>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</si>
  <si>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</si>
  <si>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</si>
  <si>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</si>
  <si>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</si>
  <si>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</si>
  <si>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</si>
  <si>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</si>
  <si>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</si>
  <si>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</si>
  <si>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</si>
  <si>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</si>
  <si>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</si>
  <si>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</si>
  <si>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</si>
  <si>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</si>
  <si>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</si>
  <si>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</si>
  <si>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</si>
  <si>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</si>
  <si>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</si>
  <si>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</si>
  <si>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</si>
  <si>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</si>
  <si>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</si>
  <si>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</si>
  <si>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</si>
  <si>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</si>
  <si>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</si>
  <si>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</si>
  <si>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</si>
  <si>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</si>
  <si>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</si>
  <si>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</si>
  <si>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</si>
  <si>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</si>
  <si>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</si>
  <si>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</si>
  <si>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</si>
  <si>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</si>
  <si>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</si>
  <si>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</si>
  <si>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</si>
  <si>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</si>
  <si>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</si>
  <si>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</si>
  <si>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</si>
  <si>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</si>
  <si>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</si>
  <si>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</si>
  <si>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</si>
  <si>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</si>
  <si>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</si>
  <si>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</si>
  <si>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</si>
  <si>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</si>
  <si>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</si>
  <si>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</si>
  <si>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</si>
  <si>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</si>
  <si>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</si>
  <si>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</si>
  <si>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</si>
  <si>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</si>
  <si>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</si>
  <si>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</si>
  <si>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</si>
  <si>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</si>
  <si>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</si>
  <si>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</si>
  <si>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</si>
  <si>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</si>
  <si>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</si>
  <si>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</si>
  <si>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</si>
  <si>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</si>
  <si>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</si>
  <si>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</si>
  <si>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</si>
  <si>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</si>
  <si>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</si>
  <si>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</si>
  <si>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</si>
  <si>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</si>
  <si>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</si>
  <si>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</si>
  <si>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</si>
  <si>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</si>
  <si>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</si>
  <si>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</si>
  <si>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</si>
  <si>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</si>
  <si>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</si>
  <si>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</si>
  <si>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</si>
  <si>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</si>
  <si>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</si>
  <si>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</si>
  <si>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</si>
  <si>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</si>
  <si>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</si>
  <si>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</si>
  <si>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</si>
  <si>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</si>
  <si>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</si>
  <si>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</si>
  <si>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</si>
  <si>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</si>
  <si>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</si>
  <si>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</si>
  <si>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</si>
  <si>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</si>
  <si>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</si>
  <si>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</si>
  <si>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</si>
  <si>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</si>
  <si>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</si>
  <si>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</si>
  <si>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</si>
  <si>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</si>
  <si>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</si>
  <si>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</si>
  <si>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</si>
  <si>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</si>
  <si>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</si>
  <si>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</si>
  <si>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</si>
  <si>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</si>
  <si>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</si>
  <si>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</si>
  <si>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</si>
  <si>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</si>
  <si>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</si>
  <si>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</si>
  <si>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</si>
  <si>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>Other Groves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</si>
  <si>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</si>
  <si>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</si>
  <si>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</si>
  <si>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can't enroll</t>
  </si>
  <si>
    <t>citrus</t>
  </si>
  <si>
    <t>Acres</t>
  </si>
  <si>
    <t>Calculated Agricultural Reduction Estimates in the Lake O Lower Kissimmee Sub-Watershed, Based on SWET 2008 Report Estimates</t>
  </si>
  <si>
    <t>Cattle Feeding Op</t>
  </si>
  <si>
    <t>Horse Farms</t>
  </si>
  <si>
    <t>Inactive Dairy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</si>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</sst>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2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0"/>
  <sheetViews>
    <sheetView tabSelected="1" workbookViewId="0">
      <selection activeCell="A15" sqref="A15:XFD15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3" customFormat="1" ht="15.75" thickBot="1" x14ac:dyDescent="0.3">
      <c r="A1" s="27" t="s">
        <v>154</v>
      </c>
      <c r="B1" s="28"/>
      <c r="C1" s="28"/>
      <c r="D1" s="28"/>
      <c r="E1" s="28"/>
      <c r="F1" s="28"/>
      <c r="G1" s="28"/>
      <c r="H1" s="29"/>
      <c r="I1" s="29"/>
    </row>
    <row r="2" spans="1:9" s="5" customFormat="1" ht="39.75" thickTop="1" x14ac:dyDescent="0.25">
      <c r="A2" s="32" t="s">
        <v>138</v>
      </c>
      <c r="B2" s="32" t="s">
        <v>4</v>
      </c>
      <c r="C2" s="30" t="s">
        <v>153</v>
      </c>
      <c r="D2" s="31" t="s">
        <v>158</v>
      </c>
      <c r="E2" s="32" t="s">
        <v>159</v>
      </c>
      <c r="F2" s="33" t="s">
        <v>160</v>
      </c>
      <c r="G2" s="33" t="s">
        <v>161</v>
      </c>
    </row>
    <row r="3" spans="1:9" x14ac:dyDescent="0.25">
      <c r="A3" s="22">
        <v>2110</v>
      </c>
      <c r="B3" s="22" t="s">
        <v>131</v>
      </c>
      <c r="C3" s="26">
        <f>129985.3-59565.1</f>
        <v>70420.200000000012</v>
      </c>
      <c r="D3" s="26">
        <f>46705.2-21402.4</f>
        <v>25302.799999999996</v>
      </c>
      <c r="E3" s="26">
        <f>345726.9-158359.7</f>
        <v>187367.2</v>
      </c>
      <c r="F3" s="21">
        <f>(($D$3*cowcalf!$C$7)/100)</f>
        <v>2783.3079999999991</v>
      </c>
      <c r="G3" s="21">
        <f>((E3*cowcalf!$E$7)/100)</f>
        <v>31852.424000000003</v>
      </c>
      <c r="H3" s="19" t="s">
        <v>143</v>
      </c>
      <c r="I3" s="19"/>
    </row>
    <row r="4" spans="1:9" x14ac:dyDescent="0.25">
      <c r="A4" s="22">
        <v>2120</v>
      </c>
      <c r="B4" s="22" t="s">
        <v>129</v>
      </c>
      <c r="C4" s="26">
        <f>44505.7-18997.7</f>
        <v>25507.999999999996</v>
      </c>
      <c r="D4" s="26">
        <f>6419.1-2740.1</f>
        <v>3679.0000000000005</v>
      </c>
      <c r="E4" s="26">
        <f>122412.8-52251.1</f>
        <v>70161.700000000012</v>
      </c>
      <c r="F4" s="21">
        <f>((D4*cowcalf!$C$16)/100)</f>
        <v>257.53000000000003</v>
      </c>
      <c r="G4" s="21">
        <f>((E4*cowcalf!$E$16)/100)</f>
        <v>7717.7870000000021</v>
      </c>
      <c r="H4" s="19" t="s">
        <v>144</v>
      </c>
      <c r="I4" s="19"/>
    </row>
    <row r="5" spans="1:9" x14ac:dyDescent="0.25">
      <c r="A5" s="22">
        <v>2130</v>
      </c>
      <c r="B5" s="22" t="s">
        <v>130</v>
      </c>
      <c r="C5" s="26">
        <f>10931-4579.3</f>
        <v>6351.7</v>
      </c>
      <c r="D5" s="26">
        <f>2224.8-932</f>
        <v>1292.8000000000002</v>
      </c>
      <c r="E5" s="26">
        <f>26760.4-11210.6</f>
        <v>15549.800000000001</v>
      </c>
      <c r="F5" s="21">
        <f>((D5*cowcalf!$C$25)/100)</f>
        <v>51.71200000000001</v>
      </c>
      <c r="G5" s="21">
        <f>((E5*cowcalf!$E$25)/100)</f>
        <v>621.99200000000008</v>
      </c>
      <c r="H5" s="19" t="s">
        <v>145</v>
      </c>
      <c r="I5" s="19"/>
    </row>
    <row r="6" spans="1:9" x14ac:dyDescent="0.25">
      <c r="A6" s="22">
        <v>2140</v>
      </c>
      <c r="B6" s="22" t="s">
        <v>139</v>
      </c>
      <c r="C6" s="26">
        <f>4613.5-4534.7</f>
        <v>78.800000000000182</v>
      </c>
      <c r="D6" s="26">
        <f>4917.9-4834</f>
        <v>83.899999999999636</v>
      </c>
      <c r="E6" s="26">
        <f>117111.8-115119.3</f>
        <v>1992.5</v>
      </c>
      <c r="F6" s="21">
        <f>((D6*rowcrop!$C$7)/100)</f>
        <v>25.169999999999892</v>
      </c>
      <c r="G6" s="17">
        <f>((E6*rowcrop!$E$7)/100)</f>
        <v>597.75</v>
      </c>
      <c r="H6" s="19" t="s">
        <v>146</v>
      </c>
      <c r="I6" s="19"/>
    </row>
    <row r="7" spans="1:9" x14ac:dyDescent="0.25">
      <c r="A7" s="22">
        <v>2150</v>
      </c>
      <c r="B7" s="22" t="s">
        <v>132</v>
      </c>
      <c r="C7" s="26">
        <f>8233.8-2626.7</f>
        <v>5607.0999999999995</v>
      </c>
      <c r="D7" s="26">
        <f>9501.4-3031.2</f>
        <v>6470.2</v>
      </c>
      <c r="E7" s="26">
        <f>25563.2-8155.3</f>
        <v>17407.900000000001</v>
      </c>
      <c r="F7" s="21">
        <f>((D7*hay!$C$7)/100)</f>
        <v>970.53</v>
      </c>
      <c r="G7" s="21">
        <f>((E7*hay!$E$7)/100)</f>
        <v>2611.1850000000004</v>
      </c>
      <c r="I7" s="19"/>
    </row>
    <row r="8" spans="1:9" x14ac:dyDescent="0.25">
      <c r="A8" s="22">
        <v>2210</v>
      </c>
      <c r="B8" s="22" t="s">
        <v>133</v>
      </c>
      <c r="C8" s="26">
        <f>10511.4-2235.6</f>
        <v>8275.7999999999993</v>
      </c>
      <c r="D8" s="26">
        <f>3010.6-640.3</f>
        <v>2370.3000000000002</v>
      </c>
      <c r="E8" s="26">
        <f>193179.6-41084.8</f>
        <v>152094.79999999999</v>
      </c>
      <c r="F8" s="21">
        <f>((D8*citrus!$C$7)/100)</f>
        <v>284.43600000000004</v>
      </c>
      <c r="G8" s="21">
        <f>((E8*citrus!$E$7)/100)</f>
        <v>15209.48</v>
      </c>
      <c r="H8" s="19" t="s">
        <v>142</v>
      </c>
      <c r="I8" s="19"/>
    </row>
    <row r="9" spans="1:9" x14ac:dyDescent="0.25">
      <c r="A9" s="22">
        <v>2230</v>
      </c>
      <c r="B9" s="22" t="s">
        <v>147</v>
      </c>
      <c r="C9" s="26">
        <f>8.6-8.5</f>
        <v>9.9999999999999645E-2</v>
      </c>
      <c r="D9" s="26">
        <f>13.8-13.4</f>
        <v>0.40000000000000036</v>
      </c>
      <c r="E9" s="26">
        <f>37-36.1</f>
        <v>0.89999999999999858</v>
      </c>
      <c r="F9" s="21">
        <f>((D9*citrus!$C$7)/100)</f>
        <v>4.8000000000000043E-2</v>
      </c>
      <c r="G9" s="21">
        <f>((E9*citrus!$E$7)/100)</f>
        <v>8.9999999999999858E-2</v>
      </c>
      <c r="H9" s="19" t="s">
        <v>142</v>
      </c>
      <c r="I9" s="19"/>
    </row>
    <row r="10" spans="1:9" x14ac:dyDescent="0.25">
      <c r="A10" s="22">
        <v>2240</v>
      </c>
      <c r="B10" s="22" t="s">
        <v>147</v>
      </c>
      <c r="C10" s="26">
        <v>598.20000000000005</v>
      </c>
      <c r="D10" s="26">
        <v>948.9</v>
      </c>
      <c r="E10" s="26">
        <v>2547.9</v>
      </c>
      <c r="F10" s="21">
        <f>((D10*citrus!$C$7)/100)</f>
        <v>113.86799999999999</v>
      </c>
      <c r="G10" s="21">
        <f>((E10*citrus!$E$7)/100)</f>
        <v>254.79</v>
      </c>
      <c r="H10" s="19" t="s">
        <v>152</v>
      </c>
      <c r="I10" s="19"/>
    </row>
    <row r="11" spans="1:9" x14ac:dyDescent="0.25">
      <c r="A11" s="22">
        <v>2310</v>
      </c>
      <c r="B11" s="22" t="s">
        <v>155</v>
      </c>
      <c r="C11" s="26">
        <f>44.7-8.7</f>
        <v>36</v>
      </c>
      <c r="D11" s="26">
        <f>42.3-8.2</f>
        <v>34.099999999999994</v>
      </c>
      <c r="E11" s="26">
        <f>308.2-60</f>
        <v>248.2</v>
      </c>
      <c r="F11" s="21">
        <f>((D11*dairies!C7)/100)</f>
        <v>3.069</v>
      </c>
      <c r="G11" s="21">
        <f>((E11*dairies!E7)/100)</f>
        <v>49.64</v>
      </c>
      <c r="H11" s="19"/>
      <c r="I11" s="19"/>
    </row>
    <row r="12" spans="1:9" x14ac:dyDescent="0.25">
      <c r="A12" s="22">
        <v>2410</v>
      </c>
      <c r="B12" s="22" t="s">
        <v>134</v>
      </c>
      <c r="C12" s="26">
        <v>9.4</v>
      </c>
      <c r="D12" s="26">
        <v>31</v>
      </c>
      <c r="E12" s="26">
        <v>132.19999999999999</v>
      </c>
      <c r="F12" s="21">
        <f>((D12*ornamentals!$C$7)/100)</f>
        <v>9.92</v>
      </c>
      <c r="G12" s="21">
        <f>((E12*ornamentals!$E$7)/100)</f>
        <v>33.049999999999997</v>
      </c>
      <c r="H12" s="19" t="s">
        <v>141</v>
      </c>
      <c r="I12" s="19"/>
    </row>
    <row r="13" spans="1:9" x14ac:dyDescent="0.25">
      <c r="A13" s="22">
        <v>2430</v>
      </c>
      <c r="B13" s="22" t="s">
        <v>135</v>
      </c>
      <c r="C13" s="26">
        <v>17.100000000000001</v>
      </c>
      <c r="D13" s="26">
        <v>1.3</v>
      </c>
      <c r="E13" s="26">
        <v>138.1</v>
      </c>
      <c r="F13" s="21">
        <f>((D13*ornamentals!$C$7)/100)</f>
        <v>0.41600000000000004</v>
      </c>
      <c r="G13" s="21">
        <f>((E13*ornamentals!$E$7)/100)</f>
        <v>34.524999999999999</v>
      </c>
      <c r="H13" s="19" t="s">
        <v>141</v>
      </c>
      <c r="I13" s="19"/>
    </row>
    <row r="14" spans="1:9" s="24" customFormat="1" x14ac:dyDescent="0.25">
      <c r="A14" s="25">
        <v>2510</v>
      </c>
      <c r="B14" s="25" t="s">
        <v>156</v>
      </c>
      <c r="C14" s="26">
        <f>264.9-146.1</f>
        <v>118.79999999999998</v>
      </c>
      <c r="D14" s="26">
        <f>70.1-38.7</f>
        <v>31.399999999999991</v>
      </c>
      <c r="E14" s="26">
        <f>484.9-267.5</f>
        <v>217.39999999999998</v>
      </c>
      <c r="F14" s="26"/>
      <c r="G14" s="26"/>
    </row>
    <row r="15" spans="1:9" s="18" customFormat="1" x14ac:dyDescent="0.25">
      <c r="A15" s="34">
        <v>2520</v>
      </c>
      <c r="B15" s="34" t="s">
        <v>148</v>
      </c>
      <c r="C15" s="14">
        <v>0</v>
      </c>
      <c r="D15" s="14">
        <v>0</v>
      </c>
      <c r="E15" s="14">
        <v>0</v>
      </c>
      <c r="F15" s="14">
        <f>((D15*dairies!C7)/100)</f>
        <v>0</v>
      </c>
      <c r="G15" s="14">
        <f>((E15*dairies!E7)/100)</f>
        <v>0</v>
      </c>
    </row>
    <row r="16" spans="1:9" s="18" customFormat="1" x14ac:dyDescent="0.25">
      <c r="A16" s="34">
        <v>2540</v>
      </c>
      <c r="B16" s="34" t="s">
        <v>137</v>
      </c>
      <c r="C16" s="14">
        <v>23.7</v>
      </c>
      <c r="D16" s="14">
        <v>24.1</v>
      </c>
      <c r="E16" s="14">
        <v>27.8</v>
      </c>
      <c r="F16" s="14" t="s">
        <v>140</v>
      </c>
      <c r="G16" s="14" t="s">
        <v>140</v>
      </c>
    </row>
    <row r="17" spans="1:9" s="24" customFormat="1" x14ac:dyDescent="0.25">
      <c r="A17" s="25">
        <v>2610</v>
      </c>
      <c r="B17" s="25" t="s">
        <v>136</v>
      </c>
      <c r="C17" s="26">
        <f>2528.9-510.7</f>
        <v>2018.2</v>
      </c>
      <c r="D17" s="26">
        <f>56-11.3</f>
        <v>44.7</v>
      </c>
      <c r="E17" s="26">
        <f>5149.5-1039.8</f>
        <v>4109.7</v>
      </c>
      <c r="F17" s="26" t="s">
        <v>151</v>
      </c>
      <c r="G17" s="26" t="s">
        <v>151</v>
      </c>
    </row>
    <row r="18" spans="1:9" s="24" customFormat="1" x14ac:dyDescent="0.25">
      <c r="A18" s="25">
        <v>9520</v>
      </c>
      <c r="B18" s="25" t="s">
        <v>157</v>
      </c>
      <c r="C18" s="26">
        <f>2220.2-16.3</f>
        <v>2203.8999999999996</v>
      </c>
      <c r="D18" s="26">
        <f>2451.8-18</f>
        <v>2433.8000000000002</v>
      </c>
      <c r="E18" s="26">
        <f>7032-51.6</f>
        <v>6980.4</v>
      </c>
      <c r="F18" s="26" t="s">
        <v>151</v>
      </c>
      <c r="G18" s="26" t="s">
        <v>151</v>
      </c>
    </row>
    <row r="19" spans="1:9" x14ac:dyDescent="0.25">
      <c r="A19" s="35" t="s">
        <v>162</v>
      </c>
      <c r="B19" s="35"/>
      <c r="C19" s="35"/>
      <c r="D19" s="35"/>
      <c r="E19" s="35"/>
      <c r="F19" s="16">
        <f>SUM(F3:F18)</f>
        <v>4500.0069999999996</v>
      </c>
      <c r="G19" s="16">
        <f>SUM(G3:G18)</f>
        <v>58982.713000000003</v>
      </c>
      <c r="H19" s="19"/>
      <c r="I19" s="19"/>
    </row>
    <row r="20" spans="1:9" x14ac:dyDescent="0.25">
      <c r="A20" s="35" t="s">
        <v>163</v>
      </c>
      <c r="B20" s="35"/>
      <c r="C20" s="35"/>
      <c r="D20" s="35"/>
      <c r="E20" s="35"/>
      <c r="F20" s="15">
        <f>F19/SUM($D$3:$D$18)</f>
        <v>0.10526652272466765</v>
      </c>
      <c r="G20" s="15">
        <f>G19/SUM($E$3:$E$18)</f>
        <v>0.12850922214971788</v>
      </c>
      <c r="H20" s="19"/>
      <c r="I20" s="19"/>
    </row>
  </sheetData>
  <mergeCells count="2">
    <mergeCell ref="A19:E19"/>
    <mergeCell ref="A20:E20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100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6" t="s">
        <v>49</v>
      </c>
      <c r="C5" s="36" t="s">
        <v>95</v>
      </c>
      <c r="D5" s="36" t="s">
        <v>49</v>
      </c>
      <c r="E5" s="36" t="s">
        <v>95</v>
      </c>
    </row>
    <row r="6" spans="1:5" ht="45" x14ac:dyDescent="0.25">
      <c r="A6" s="5" t="s">
        <v>149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103</v>
      </c>
      <c r="D7" s="36" t="s">
        <v>20</v>
      </c>
      <c r="E7" s="37" t="s">
        <v>103</v>
      </c>
    </row>
    <row r="8" spans="1:5" x14ac:dyDescent="0.25">
      <c r="A8" s="5" t="s">
        <v>150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104</v>
      </c>
      <c r="D9" s="36" t="s">
        <v>18</v>
      </c>
      <c r="E9" s="36" t="s">
        <v>104</v>
      </c>
    </row>
    <row r="10" spans="1:5" ht="30" x14ac:dyDescent="0.25">
      <c r="A10" s="5" t="s">
        <v>16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105</v>
      </c>
      <c r="D11" s="36" t="s">
        <v>116</v>
      </c>
      <c r="E11" s="36" t="s">
        <v>105</v>
      </c>
    </row>
    <row r="12" spans="1:5" ht="30" x14ac:dyDescent="0.25">
      <c r="A12" s="5" t="s">
        <v>17</v>
      </c>
      <c r="B12" s="36"/>
      <c r="C12" s="36"/>
      <c r="D12" s="36"/>
      <c r="E12" s="36"/>
    </row>
    <row r="14" spans="1:5" x14ac:dyDescent="0.25">
      <c r="A14" s="11" t="s">
        <v>102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106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6" t="s">
        <v>111</v>
      </c>
      <c r="C5" s="36" t="s">
        <v>21</v>
      </c>
      <c r="D5" s="36" t="s">
        <v>111</v>
      </c>
      <c r="E5" s="36" t="s">
        <v>103</v>
      </c>
    </row>
    <row r="6" spans="1:5" x14ac:dyDescent="0.25">
      <c r="A6" s="5" t="s">
        <v>108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112</v>
      </c>
      <c r="D7" s="36" t="s">
        <v>127</v>
      </c>
      <c r="E7" s="37" t="s">
        <v>12</v>
      </c>
    </row>
    <row r="8" spans="1:5" x14ac:dyDescent="0.25">
      <c r="A8" s="5" t="s">
        <v>6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31</v>
      </c>
      <c r="D9" s="36" t="s">
        <v>128</v>
      </c>
      <c r="E9" s="36" t="s">
        <v>31</v>
      </c>
    </row>
    <row r="10" spans="1:5" x14ac:dyDescent="0.25">
      <c r="A10" s="5" t="s">
        <v>109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29</v>
      </c>
      <c r="C11" s="36" t="s">
        <v>43</v>
      </c>
      <c r="D11" s="36" t="s">
        <v>11</v>
      </c>
      <c r="E11" s="36" t="s">
        <v>104</v>
      </c>
    </row>
    <row r="12" spans="1:5" x14ac:dyDescent="0.25">
      <c r="A12" s="5" t="s">
        <v>110</v>
      </c>
      <c r="B12" s="36"/>
      <c r="C12" s="36"/>
      <c r="D12" s="36"/>
      <c r="E12" s="36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8"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8" t="s">
        <v>35</v>
      </c>
      <c r="B1" s="38"/>
      <c r="C1" s="38"/>
      <c r="D1" s="3"/>
      <c r="E1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6" t="s">
        <v>18</v>
      </c>
      <c r="C5" s="36" t="s">
        <v>19</v>
      </c>
      <c r="D5" s="36" t="s">
        <v>18</v>
      </c>
      <c r="E5" s="36" t="s">
        <v>64</v>
      </c>
    </row>
    <row r="6" spans="1:5" ht="45" x14ac:dyDescent="0.25">
      <c r="A6" s="5" t="s">
        <v>149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21</v>
      </c>
      <c r="D7" s="36" t="s">
        <v>20</v>
      </c>
      <c r="E7" s="37" t="s">
        <v>57</v>
      </c>
    </row>
    <row r="8" spans="1:5" x14ac:dyDescent="0.25">
      <c r="A8" s="5" t="s">
        <v>150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22</v>
      </c>
      <c r="D9" s="36" t="s">
        <v>18</v>
      </c>
      <c r="E9" s="36" t="s">
        <v>31</v>
      </c>
    </row>
    <row r="10" spans="1:5" ht="30" x14ac:dyDescent="0.25">
      <c r="A10" s="5" t="s">
        <v>16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23</v>
      </c>
      <c r="D11" s="36" t="s">
        <v>114</v>
      </c>
      <c r="E11" s="36" t="s">
        <v>19</v>
      </c>
    </row>
    <row r="12" spans="1:5" ht="30" x14ac:dyDescent="0.25">
      <c r="A12" s="5" t="s">
        <v>17</v>
      </c>
      <c r="B12" s="36"/>
      <c r="C12" s="36"/>
      <c r="D12" s="36"/>
      <c r="E12" s="36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6" t="s">
        <v>24</v>
      </c>
      <c r="C14" s="36" t="s">
        <v>25</v>
      </c>
      <c r="D14" s="36" t="s">
        <v>24</v>
      </c>
      <c r="E14" s="36" t="s">
        <v>22</v>
      </c>
    </row>
    <row r="15" spans="1:5" ht="45" x14ac:dyDescent="0.25">
      <c r="A15" s="5" t="s">
        <v>15</v>
      </c>
      <c r="B15" s="36"/>
      <c r="C15" s="36"/>
      <c r="D15" s="36"/>
      <c r="E15" s="36"/>
    </row>
    <row r="16" spans="1:5" x14ac:dyDescent="0.25">
      <c r="A16" s="1" t="s">
        <v>5</v>
      </c>
      <c r="B16" s="36" t="s">
        <v>9</v>
      </c>
      <c r="C16" s="37" t="s">
        <v>26</v>
      </c>
      <c r="D16" s="36" t="s">
        <v>9</v>
      </c>
      <c r="E16" s="37" t="s">
        <v>21</v>
      </c>
    </row>
    <row r="17" spans="1:5" x14ac:dyDescent="0.25">
      <c r="A17" s="5" t="s">
        <v>150</v>
      </c>
      <c r="B17" s="36"/>
      <c r="C17" s="37"/>
      <c r="D17" s="36"/>
      <c r="E17" s="37"/>
    </row>
    <row r="18" spans="1:5" x14ac:dyDescent="0.25">
      <c r="A18" s="1" t="s">
        <v>7</v>
      </c>
      <c r="B18" s="36" t="s">
        <v>27</v>
      </c>
      <c r="C18" s="36" t="s">
        <v>28</v>
      </c>
      <c r="D18" s="36" t="s">
        <v>24</v>
      </c>
      <c r="E18" s="36" t="s">
        <v>115</v>
      </c>
    </row>
    <row r="19" spans="1:5" ht="30" x14ac:dyDescent="0.25">
      <c r="A19" s="5" t="s">
        <v>16</v>
      </c>
      <c r="B19" s="36"/>
      <c r="C19" s="36"/>
      <c r="D19" s="36"/>
      <c r="E19" s="36"/>
    </row>
    <row r="20" spans="1:5" x14ac:dyDescent="0.25">
      <c r="A20" s="1" t="s">
        <v>8</v>
      </c>
      <c r="B20" s="36" t="s">
        <v>29</v>
      </c>
      <c r="C20" s="36" t="s">
        <v>30</v>
      </c>
      <c r="D20" s="36" t="s">
        <v>114</v>
      </c>
      <c r="E20" s="36" t="s">
        <v>19</v>
      </c>
    </row>
    <row r="21" spans="1:5" ht="30" x14ac:dyDescent="0.25">
      <c r="A21" s="5" t="s">
        <v>17</v>
      </c>
      <c r="B21" s="36"/>
      <c r="C21" s="36"/>
      <c r="D21" s="36"/>
      <c r="E21" s="36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6" t="s">
        <v>24</v>
      </c>
      <c r="C23" s="36" t="s">
        <v>31</v>
      </c>
      <c r="D23" s="36" t="s">
        <v>24</v>
      </c>
      <c r="E23" s="36" t="s">
        <v>31</v>
      </c>
    </row>
    <row r="24" spans="1:5" ht="45" x14ac:dyDescent="0.25">
      <c r="A24" s="5" t="s">
        <v>149</v>
      </c>
      <c r="B24" s="36"/>
      <c r="C24" s="36"/>
      <c r="D24" s="36"/>
      <c r="E24" s="36"/>
    </row>
    <row r="25" spans="1:5" x14ac:dyDescent="0.25">
      <c r="A25" s="1" t="s">
        <v>5</v>
      </c>
      <c r="B25" s="36" t="s">
        <v>9</v>
      </c>
      <c r="C25" s="37" t="s">
        <v>32</v>
      </c>
      <c r="D25" s="36" t="s">
        <v>9</v>
      </c>
      <c r="E25" s="37" t="s">
        <v>32</v>
      </c>
    </row>
    <row r="26" spans="1:5" x14ac:dyDescent="0.25">
      <c r="A26" s="5" t="s">
        <v>150</v>
      </c>
      <c r="B26" s="36"/>
      <c r="C26" s="37"/>
      <c r="D26" s="36"/>
      <c r="E26" s="37"/>
    </row>
    <row r="27" spans="1:5" x14ac:dyDescent="0.25">
      <c r="A27" s="1" t="s">
        <v>7</v>
      </c>
      <c r="B27" s="36" t="s">
        <v>27</v>
      </c>
      <c r="C27" s="36" t="s">
        <v>33</v>
      </c>
      <c r="D27" s="36" t="s">
        <v>27</v>
      </c>
      <c r="E27" s="36" t="s">
        <v>33</v>
      </c>
    </row>
    <row r="28" spans="1:5" ht="30" x14ac:dyDescent="0.25">
      <c r="A28" s="5" t="s">
        <v>16</v>
      </c>
      <c r="B28" s="36"/>
      <c r="C28" s="36"/>
      <c r="D28" s="36"/>
      <c r="E28" s="36"/>
    </row>
    <row r="29" spans="1:5" x14ac:dyDescent="0.25">
      <c r="A29" s="1" t="s">
        <v>8</v>
      </c>
      <c r="B29" s="36" t="s">
        <v>29</v>
      </c>
      <c r="C29" s="36" t="s">
        <v>34</v>
      </c>
      <c r="D29" s="36" t="s">
        <v>11</v>
      </c>
      <c r="E29" s="36" t="s">
        <v>25</v>
      </c>
    </row>
    <row r="30" spans="1:5" ht="30" x14ac:dyDescent="0.25">
      <c r="A30" s="5" t="s">
        <v>17</v>
      </c>
      <c r="B30" s="36"/>
      <c r="C30" s="36"/>
      <c r="D30" s="36"/>
      <c r="E30" s="36"/>
    </row>
  </sheetData>
  <mergeCells count="52">
    <mergeCell ref="D29:D30"/>
    <mergeCell ref="E29:E30"/>
    <mergeCell ref="D23:D24"/>
    <mergeCell ref="E23:E24"/>
    <mergeCell ref="D25:D26"/>
    <mergeCell ref="E25:E26"/>
    <mergeCell ref="D27:D28"/>
    <mergeCell ref="E27:E28"/>
    <mergeCell ref="D16:D17"/>
    <mergeCell ref="E16:E17"/>
    <mergeCell ref="D18:D19"/>
    <mergeCell ref="E18:E19"/>
    <mergeCell ref="D20:D21"/>
    <mergeCell ref="E20:E21"/>
    <mergeCell ref="D9:D10"/>
    <mergeCell ref="E9:E10"/>
    <mergeCell ref="D11:D12"/>
    <mergeCell ref="E11:E12"/>
    <mergeCell ref="D14:D15"/>
    <mergeCell ref="E14:E15"/>
    <mergeCell ref="A1:C1"/>
    <mergeCell ref="A2:A3"/>
    <mergeCell ref="D2:E2"/>
    <mergeCell ref="D5:D6"/>
    <mergeCell ref="E5:E6"/>
    <mergeCell ref="B2:C2"/>
    <mergeCell ref="B5:B6"/>
    <mergeCell ref="C5:C6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B29:B30"/>
    <mergeCell ref="C29:C30"/>
    <mergeCell ref="B18:B19"/>
    <mergeCell ref="C18:C19"/>
    <mergeCell ref="B20:B21"/>
    <mergeCell ref="C20:C21"/>
    <mergeCell ref="B23:B24"/>
    <mergeCell ref="C23:C24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8" t="s">
        <v>36</v>
      </c>
      <c r="B1" s="38"/>
      <c r="C1" s="38"/>
      <c r="D1" s="3"/>
      <c r="E1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6" t="s">
        <v>41</v>
      </c>
      <c r="C5" s="36" t="s">
        <v>42</v>
      </c>
      <c r="D5" s="36" t="s">
        <v>41</v>
      </c>
      <c r="E5" s="36" t="s">
        <v>42</v>
      </c>
    </row>
    <row r="6" spans="1:5" ht="30" x14ac:dyDescent="0.25">
      <c r="A6" s="5" t="s">
        <v>37</v>
      </c>
      <c r="B6" s="36"/>
      <c r="C6" s="36"/>
      <c r="D6" s="36"/>
      <c r="E6" s="36"/>
    </row>
    <row r="7" spans="1:5" x14ac:dyDescent="0.25">
      <c r="A7" s="1" t="s">
        <v>5</v>
      </c>
      <c r="B7" s="36" t="s">
        <v>29</v>
      </c>
      <c r="C7" s="37" t="s">
        <v>19</v>
      </c>
      <c r="D7" s="36" t="s">
        <v>29</v>
      </c>
      <c r="E7" s="37" t="s">
        <v>19</v>
      </c>
    </row>
    <row r="8" spans="1:5" x14ac:dyDescent="0.25">
      <c r="A8" s="5" t="s">
        <v>38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19</v>
      </c>
      <c r="D9" s="36" t="s">
        <v>18</v>
      </c>
      <c r="E9" s="36" t="s">
        <v>19</v>
      </c>
    </row>
    <row r="10" spans="1:5" ht="30" x14ac:dyDescent="0.25">
      <c r="A10" s="5" t="s">
        <v>39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43</v>
      </c>
      <c r="D11" s="36" t="s">
        <v>116</v>
      </c>
      <c r="E11" s="36" t="s">
        <v>43</v>
      </c>
    </row>
    <row r="12" spans="1:5" ht="30" x14ac:dyDescent="0.25">
      <c r="A12" s="5" t="s">
        <v>40</v>
      </c>
      <c r="B12" s="36"/>
      <c r="C12" s="36"/>
      <c r="D12" s="36"/>
      <c r="E12" s="36"/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44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6" t="s">
        <v>47</v>
      </c>
      <c r="C5" s="36" t="s">
        <v>48</v>
      </c>
      <c r="D5" s="36" t="s">
        <v>47</v>
      </c>
      <c r="E5" s="36" t="s">
        <v>48</v>
      </c>
    </row>
    <row r="6" spans="1:5" x14ac:dyDescent="0.25">
      <c r="A6" s="5" t="s">
        <v>45</v>
      </c>
      <c r="B6" s="36"/>
      <c r="C6" s="36"/>
      <c r="D6" s="36"/>
      <c r="E6" s="36"/>
    </row>
    <row r="7" spans="1:5" x14ac:dyDescent="0.25">
      <c r="A7" s="1" t="s">
        <v>5</v>
      </c>
      <c r="B7" s="36" t="s">
        <v>18</v>
      </c>
      <c r="C7" s="37" t="s">
        <v>31</v>
      </c>
      <c r="D7" s="36" t="s">
        <v>18</v>
      </c>
      <c r="E7" s="37" t="s">
        <v>31</v>
      </c>
    </row>
    <row r="8" spans="1:5" x14ac:dyDescent="0.25">
      <c r="A8" s="5" t="s">
        <v>38</v>
      </c>
      <c r="B8" s="36"/>
      <c r="C8" s="37"/>
      <c r="D8" s="36"/>
      <c r="E8" s="37"/>
    </row>
    <row r="9" spans="1:5" x14ac:dyDescent="0.25">
      <c r="A9" s="1" t="s">
        <v>7</v>
      </c>
      <c r="B9" s="36" t="s">
        <v>49</v>
      </c>
      <c r="C9" s="36" t="s">
        <v>50</v>
      </c>
      <c r="D9" s="36" t="s">
        <v>49</v>
      </c>
      <c r="E9" s="36" t="s">
        <v>50</v>
      </c>
    </row>
    <row r="10" spans="1:5" x14ac:dyDescent="0.25">
      <c r="A10" s="5" t="s">
        <v>46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51</v>
      </c>
      <c r="D11" s="36" t="s">
        <v>13</v>
      </c>
      <c r="E11" s="36" t="s">
        <v>51</v>
      </c>
    </row>
    <row r="12" spans="1:5" ht="30" x14ac:dyDescent="0.25">
      <c r="A12" s="5" t="s">
        <v>40</v>
      </c>
      <c r="B12" s="36"/>
      <c r="C12" s="36"/>
      <c r="D12" s="36"/>
      <c r="E12" s="36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52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6" t="s">
        <v>18</v>
      </c>
      <c r="C5" s="36" t="s">
        <v>57</v>
      </c>
      <c r="D5" s="36" t="s">
        <v>18</v>
      </c>
      <c r="E5" s="36" t="s">
        <v>103</v>
      </c>
    </row>
    <row r="6" spans="1:5" ht="30" x14ac:dyDescent="0.25">
      <c r="A6" s="5" t="s">
        <v>53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58</v>
      </c>
      <c r="D7" s="36" t="s">
        <v>20</v>
      </c>
      <c r="E7" s="37" t="s">
        <v>31</v>
      </c>
    </row>
    <row r="8" spans="1:5" x14ac:dyDescent="0.25">
      <c r="A8" s="5" t="s">
        <v>54</v>
      </c>
      <c r="B8" s="36"/>
      <c r="C8" s="37"/>
      <c r="D8" s="36"/>
      <c r="E8" s="37"/>
    </row>
    <row r="9" spans="1:5" x14ac:dyDescent="0.25">
      <c r="A9" s="1" t="s">
        <v>7</v>
      </c>
      <c r="B9" s="36" t="s">
        <v>9</v>
      </c>
      <c r="C9" s="36" t="s">
        <v>12</v>
      </c>
      <c r="D9" s="36" t="s">
        <v>9</v>
      </c>
      <c r="E9" s="36" t="s">
        <v>12</v>
      </c>
    </row>
    <row r="10" spans="1:5" x14ac:dyDescent="0.25">
      <c r="A10" s="5" t="s">
        <v>55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51</v>
      </c>
      <c r="D11" s="36" t="s">
        <v>116</v>
      </c>
      <c r="E11" s="36" t="s">
        <v>51</v>
      </c>
    </row>
    <row r="12" spans="1:5" x14ac:dyDescent="0.25">
      <c r="A12" s="5" t="s">
        <v>56</v>
      </c>
      <c r="B12" s="36"/>
      <c r="C12" s="36"/>
      <c r="D12" s="36"/>
      <c r="E12" s="36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59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6" t="s">
        <v>47</v>
      </c>
      <c r="C5" s="36" t="s">
        <v>63</v>
      </c>
      <c r="D5" s="36" t="s">
        <v>47</v>
      </c>
      <c r="E5" s="36" t="s">
        <v>63</v>
      </c>
    </row>
    <row r="6" spans="1:5" ht="30" x14ac:dyDescent="0.25">
      <c r="A6" s="5" t="s">
        <v>60</v>
      </c>
      <c r="B6" s="36"/>
      <c r="C6" s="36"/>
      <c r="D6" s="36"/>
      <c r="E6" s="36"/>
    </row>
    <row r="7" spans="1:5" x14ac:dyDescent="0.25">
      <c r="A7" s="1" t="s">
        <v>5</v>
      </c>
      <c r="B7" s="36" t="s">
        <v>18</v>
      </c>
      <c r="C7" s="37" t="s">
        <v>25</v>
      </c>
      <c r="D7" s="36" t="s">
        <v>18</v>
      </c>
      <c r="E7" s="37" t="s">
        <v>25</v>
      </c>
    </row>
    <row r="8" spans="1:5" x14ac:dyDescent="0.25">
      <c r="A8" s="5" t="s">
        <v>38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64</v>
      </c>
      <c r="D9" s="36" t="s">
        <v>18</v>
      </c>
      <c r="E9" s="36" t="s">
        <v>64</v>
      </c>
    </row>
    <row r="10" spans="1:5" x14ac:dyDescent="0.25">
      <c r="A10" s="5" t="s">
        <v>61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29</v>
      </c>
      <c r="C11" s="36" t="s">
        <v>43</v>
      </c>
      <c r="D11" s="36" t="s">
        <v>29</v>
      </c>
      <c r="E11" s="36" t="s">
        <v>43</v>
      </c>
    </row>
    <row r="12" spans="1:5" x14ac:dyDescent="0.25">
      <c r="A12" s="5" t="s">
        <v>62</v>
      </c>
      <c r="B12" s="36"/>
      <c r="C12" s="36"/>
      <c r="D12" s="36"/>
      <c r="E12" s="36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65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6" t="s">
        <v>41</v>
      </c>
      <c r="C5" s="36" t="s">
        <v>67</v>
      </c>
      <c r="D5" s="36" t="s">
        <v>41</v>
      </c>
      <c r="E5" s="36" t="s">
        <v>43</v>
      </c>
    </row>
    <row r="6" spans="1:5" ht="30" x14ac:dyDescent="0.25">
      <c r="A6" s="5" t="s">
        <v>37</v>
      </c>
      <c r="B6" s="36"/>
      <c r="C6" s="36"/>
      <c r="D6" s="36"/>
      <c r="E6" s="36"/>
    </row>
    <row r="7" spans="1:5" x14ac:dyDescent="0.25">
      <c r="A7" s="1" t="s">
        <v>5</v>
      </c>
      <c r="B7" s="36" t="s">
        <v>29</v>
      </c>
      <c r="C7" s="37" t="s">
        <v>68</v>
      </c>
      <c r="D7" s="36" t="s">
        <v>18</v>
      </c>
      <c r="E7" s="37" t="s">
        <v>104</v>
      </c>
    </row>
    <row r="8" spans="1:5" x14ac:dyDescent="0.25">
      <c r="A8" s="5" t="s">
        <v>38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34</v>
      </c>
      <c r="D9" s="36" t="s">
        <v>18</v>
      </c>
      <c r="E9" s="36" t="s">
        <v>104</v>
      </c>
    </row>
    <row r="10" spans="1:5" ht="30" x14ac:dyDescent="0.25">
      <c r="A10" s="5" t="s">
        <v>39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43</v>
      </c>
      <c r="D11" s="36" t="s">
        <v>18</v>
      </c>
      <c r="E11" s="36" t="s">
        <v>104</v>
      </c>
    </row>
    <row r="12" spans="1:5" ht="30" x14ac:dyDescent="0.25">
      <c r="A12" s="5" t="s">
        <v>66</v>
      </c>
      <c r="B12" s="36"/>
      <c r="C12" s="36"/>
      <c r="D12" s="36"/>
      <c r="E12" s="36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69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6" t="s">
        <v>18</v>
      </c>
      <c r="C5" s="36" t="s">
        <v>71</v>
      </c>
      <c r="D5" s="36" t="s">
        <v>47</v>
      </c>
      <c r="E5" s="36" t="s">
        <v>51</v>
      </c>
    </row>
    <row r="6" spans="1:5" ht="45" x14ac:dyDescent="0.25">
      <c r="A6" s="5" t="s">
        <v>149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25</v>
      </c>
      <c r="D7" s="36" t="s">
        <v>125</v>
      </c>
      <c r="E7" s="37" t="s">
        <v>19</v>
      </c>
    </row>
    <row r="8" spans="1:5" x14ac:dyDescent="0.25">
      <c r="A8" s="5" t="s">
        <v>150</v>
      </c>
      <c r="B8" s="36"/>
      <c r="C8" s="37"/>
      <c r="D8" s="36"/>
      <c r="E8" s="37"/>
    </row>
    <row r="9" spans="1:5" x14ac:dyDescent="0.25">
      <c r="A9" s="1" t="s">
        <v>7</v>
      </c>
      <c r="B9" s="36" t="s">
        <v>18</v>
      </c>
      <c r="C9" s="36" t="s">
        <v>72</v>
      </c>
      <c r="D9" s="36" t="s">
        <v>18</v>
      </c>
      <c r="E9" s="36" t="s">
        <v>72</v>
      </c>
    </row>
    <row r="10" spans="1:5" ht="30" x14ac:dyDescent="0.25">
      <c r="A10" s="5" t="s">
        <v>16</v>
      </c>
      <c r="B10" s="36"/>
      <c r="C10" s="36"/>
      <c r="D10" s="36"/>
      <c r="E10" s="36"/>
    </row>
    <row r="11" spans="1:5" x14ac:dyDescent="0.25">
      <c r="A11" s="1" t="s">
        <v>8</v>
      </c>
      <c r="B11" s="36" t="s">
        <v>13</v>
      </c>
      <c r="C11" s="36" t="s">
        <v>23</v>
      </c>
      <c r="D11" s="36" t="s">
        <v>114</v>
      </c>
      <c r="E11" s="36" t="s">
        <v>19</v>
      </c>
    </row>
    <row r="12" spans="1:5" ht="30" x14ac:dyDescent="0.25">
      <c r="A12" s="5" t="s">
        <v>74</v>
      </c>
      <c r="B12" s="36"/>
      <c r="C12" s="36"/>
      <c r="D12" s="36"/>
      <c r="E12" s="36"/>
    </row>
    <row r="14" spans="1:5" x14ac:dyDescent="0.25">
      <c r="A14" s="11" t="s">
        <v>73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B1"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8" t="s">
        <v>75</v>
      </c>
      <c r="B1" s="38"/>
      <c r="C1" s="38"/>
      <c r="D1" s="10"/>
      <c r="E1" s="10"/>
    </row>
    <row r="2" spans="1:5" x14ac:dyDescent="0.25">
      <c r="A2" s="38" t="s">
        <v>4</v>
      </c>
      <c r="B2" s="39" t="s">
        <v>1</v>
      </c>
      <c r="C2" s="39"/>
      <c r="D2" s="39" t="s">
        <v>113</v>
      </c>
      <c r="E2" s="39"/>
    </row>
    <row r="3" spans="1:5" ht="11.25" customHeight="1" x14ac:dyDescent="0.25">
      <c r="A3" s="38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6" t="s">
        <v>78</v>
      </c>
      <c r="C5" s="36" t="s">
        <v>79</v>
      </c>
      <c r="D5" s="36" t="s">
        <v>78</v>
      </c>
      <c r="E5" s="36" t="s">
        <v>42</v>
      </c>
    </row>
    <row r="6" spans="1:5" x14ac:dyDescent="0.25">
      <c r="A6" s="5" t="s">
        <v>77</v>
      </c>
      <c r="B6" s="36"/>
      <c r="C6" s="36"/>
      <c r="D6" s="36"/>
      <c r="E6" s="36"/>
    </row>
    <row r="7" spans="1:5" x14ac:dyDescent="0.25">
      <c r="A7" s="1" t="s">
        <v>5</v>
      </c>
      <c r="B7" s="36" t="s">
        <v>20</v>
      </c>
      <c r="C7" s="37" t="s">
        <v>80</v>
      </c>
      <c r="D7" s="36" t="s">
        <v>126</v>
      </c>
      <c r="E7" s="37" t="s">
        <v>25</v>
      </c>
    </row>
    <row r="8" spans="1:5" x14ac:dyDescent="0.25">
      <c r="A8" s="5" t="s">
        <v>98</v>
      </c>
      <c r="B8" s="36"/>
      <c r="C8" s="37"/>
      <c r="D8" s="36"/>
      <c r="E8" s="37"/>
    </row>
    <row r="9" spans="1:5" x14ac:dyDescent="0.25">
      <c r="A9" s="1" t="s">
        <v>7</v>
      </c>
      <c r="B9" s="36" t="s">
        <v>81</v>
      </c>
      <c r="C9" s="36" t="s">
        <v>82</v>
      </c>
      <c r="D9" s="36" t="s">
        <v>81</v>
      </c>
      <c r="E9" s="36" t="s">
        <v>95</v>
      </c>
    </row>
    <row r="10" spans="1:5" x14ac:dyDescent="0.25">
      <c r="A10" s="5" t="s">
        <v>99</v>
      </c>
      <c r="B10" s="36"/>
      <c r="C10" s="36"/>
      <c r="D10" s="36"/>
      <c r="E10" s="36"/>
    </row>
    <row r="11" spans="1:5" x14ac:dyDescent="0.25">
      <c r="A11" s="41" t="s">
        <v>8</v>
      </c>
      <c r="B11" s="41"/>
      <c r="C11" s="41"/>
      <c r="D11" s="13" t="s">
        <v>13</v>
      </c>
      <c r="E11" s="13">
        <v>48</v>
      </c>
    </row>
    <row r="12" spans="1:5" x14ac:dyDescent="0.25">
      <c r="A12" s="40" t="s">
        <v>83</v>
      </c>
      <c r="B12" s="40"/>
      <c r="C12" s="40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0" t="s">
        <v>88</v>
      </c>
      <c r="B16" s="40"/>
      <c r="C16" s="40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D2:E2"/>
    <mergeCell ref="D5:D6"/>
    <mergeCell ref="E5:E6"/>
    <mergeCell ref="D7:D8"/>
    <mergeCell ref="E7:E8"/>
    <mergeCell ref="D9:D10"/>
    <mergeCell ref="E9:E10"/>
    <mergeCell ref="B9:B10"/>
    <mergeCell ref="C9:C10"/>
    <mergeCell ref="A12:C12"/>
    <mergeCell ref="A16:C16"/>
    <mergeCell ref="A11:C11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Lower Kissimmee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2014-03-11T18:41:55Z</dcterms:modified>
</cp:coreProperties>
</file>