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Summary of reductions\"/>
    </mc:Choice>
  </mc:AlternateContent>
  <bookViews>
    <workbookView xWindow="0" yWindow="0" windowWidth="28800" windowHeight="12435"/>
  </bookViews>
  <sheets>
    <sheet name="Summary of TP Load Reductions" sheetId="1" r:id="rId1"/>
    <sheet name="Summary of TN Load Reductio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1" l="1"/>
  <c r="P4" i="2" l="1"/>
  <c r="S15" i="1" l="1"/>
  <c r="P8" i="1"/>
  <c r="P6" i="1" l="1"/>
  <c r="S11" i="1" l="1"/>
  <c r="S8" i="2" l="1"/>
  <c r="S7" i="2"/>
  <c r="S6" i="2"/>
  <c r="S5" i="2"/>
  <c r="S4" i="2"/>
  <c r="S3" i="2"/>
  <c r="S11" i="2" l="1"/>
  <c r="S6" i="1"/>
  <c r="S8" i="1"/>
  <c r="S7" i="1"/>
  <c r="S5" i="1"/>
  <c r="S4" i="1"/>
  <c r="S3" i="1"/>
  <c r="S10" i="1" l="1"/>
  <c r="S12" i="1" l="1"/>
  <c r="S16" i="1"/>
</calcChain>
</file>

<file path=xl/sharedStrings.xml><?xml version="1.0" encoding="utf-8"?>
<sst xmlns="http://schemas.openxmlformats.org/spreadsheetml/2006/main" count="207" uniqueCount="39">
  <si>
    <t>Sub-Watershed</t>
  </si>
  <si>
    <t>Fisheating Creek</t>
  </si>
  <si>
    <t>Indian Prairie</t>
  </si>
  <si>
    <t>Lake Istokpoga</t>
  </si>
  <si>
    <t>Lower Kissimmee</t>
  </si>
  <si>
    <t>Taylor Creek/Nubbin Slough</t>
  </si>
  <si>
    <t>Upper Kissimmee</t>
  </si>
  <si>
    <t>Agriculture</t>
  </si>
  <si>
    <t>City of Edgewood</t>
  </si>
  <si>
    <t>City of Kissimmee</t>
  </si>
  <si>
    <t>City of Orlando</t>
  </si>
  <si>
    <t>FDOT D1</t>
  </si>
  <si>
    <t>FDOT D5</t>
  </si>
  <si>
    <t>Osceola County</t>
  </si>
  <si>
    <t>Spring Lake ID</t>
  </si>
  <si>
    <t>N/A</t>
  </si>
  <si>
    <t>Summary of TP Reductions (kg/yr) by Sub-Watershed</t>
  </si>
  <si>
    <t>Sub-Watershed Total (kg/yr)</t>
  </si>
  <si>
    <t>TBD</t>
  </si>
  <si>
    <t>Summary of TN Reductions (kg/yr) by Sub-Watershed</t>
  </si>
  <si>
    <t>Highlands County</t>
  </si>
  <si>
    <t>* Waiting on CAD files</t>
  </si>
  <si>
    <t>Okeechobee County*</t>
  </si>
  <si>
    <t>Orange County</t>
  </si>
  <si>
    <t>*Waiting on CAD files</t>
  </si>
  <si>
    <t>Total project reductions (kg/yr)</t>
  </si>
  <si>
    <t>Total required reductions to meet the TMDL (kg/yr)</t>
  </si>
  <si>
    <t>% required reductions achieved</t>
  </si>
  <si>
    <t>City of Sebring</t>
  </si>
  <si>
    <t>** Includes DWM project - in process of making calculations.</t>
  </si>
  <si>
    <t>City of Avon Park</t>
  </si>
  <si>
    <t>Polk County**</t>
  </si>
  <si>
    <t>SFWMD ***</t>
  </si>
  <si>
    <t>*** Includes DWM and HWWT projects - in process of making calculations.</t>
  </si>
  <si>
    <t>Istokpoga Marsh ID</t>
  </si>
  <si>
    <t>Not quantified</t>
  </si>
  <si>
    <t>FDACS</t>
  </si>
  <si>
    <t>40% of required reductions (kg/yr)</t>
  </si>
  <si>
    <t>Remaining reductions (kg/yr)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</si>
</sst>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164" fontId="2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ill="1" applyBorder="1"/>
    <xf numFmtId="0" fontId="0" fillId="0" borderId="2" xfId="0" applyFill="1" applyBorder="1"/>
    <xf numFmtId="0" fontId="1" fillId="0" borderId="0" xfId="0" applyFont="1"/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/>
    <xf numFmtId="165" fontId="1" fillId="0" borderId="0" xfId="0" applyNumberFormat="1" applyFont="1"/>
    <xf numFmtId="164" fontId="0" fillId="0" borderId="1" xfId="0" applyNumberFormat="1" applyFill="1" applyBorder="1" applyAlignment="1">
      <alignment horizontal="right"/>
    </xf>
    <xf numFmtId="0" fontId="3" fillId="2" borderId="1" xfId="0" applyFont="1" applyFill="1" applyBorder="1" applyAlignment="1">
      <alignment horizontal="center" wrapText="1"/>
    </xf>
    <xf numFmtId="10" fontId="0" fillId="0" borderId="0" xfId="0" applyNumberFormat="1"/>
    <xf numFmtId="164" fontId="0" fillId="0" borderId="1" xfId="0" applyNumberFormat="1" applyFill="1" applyBorder="1"/>
    <xf numFmtId="164" fontId="2" fillId="0" borderId="1" xfId="0" applyNumberFormat="1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workbookViewId="0">
      <selection activeCell="P5" sqref="P5"/>
    </sheetView>
  </sheetViews>
  <sheetFormatPr defaultRowHeight="15" x14ac:dyDescent="0.25"/>
  <cols>
    <col min="1" max="1" width="26.42578125" bestFit="1" customWidth="1"/>
    <col min="2" max="4" width="10.85546875" customWidth="1"/>
    <col min="5" max="5" width="11.140625" customWidth="1"/>
    <col min="6" max="9" width="9.140625" customWidth="1"/>
    <col min="10" max="10" width="11.140625" customWidth="1"/>
    <col min="11" max="11" width="12.28515625" customWidth="1"/>
    <col min="12" max="13" width="9.140625" customWidth="1"/>
    <col min="14" max="15" width="10.85546875" customWidth="1"/>
    <col min="16" max="16" width="10" customWidth="1"/>
    <col min="17" max="17" width="11.7109375" customWidth="1"/>
    <col min="19" max="19" width="15.42578125" customWidth="1"/>
    <col min="21" max="21" width="12.140625" bestFit="1" customWidth="1"/>
  </cols>
  <sheetData>
    <row r="1" spans="1:21" x14ac:dyDescent="0.25">
      <c r="A1" s="1" t="s">
        <v>16</v>
      </c>
      <c r="B1" s="5"/>
      <c r="C1" s="5"/>
    </row>
    <row r="2" spans="1:21" s="4" customFormat="1" ht="30" x14ac:dyDescent="0.25">
      <c r="A2" s="8" t="s">
        <v>0</v>
      </c>
      <c r="B2" s="17" t="s">
        <v>7</v>
      </c>
      <c r="C2" s="17" t="s">
        <v>30</v>
      </c>
      <c r="D2" s="17" t="s">
        <v>8</v>
      </c>
      <c r="E2" s="17" t="s">
        <v>9</v>
      </c>
      <c r="F2" s="17" t="s">
        <v>10</v>
      </c>
      <c r="G2" s="17" t="s">
        <v>28</v>
      </c>
      <c r="H2" s="17" t="s">
        <v>11</v>
      </c>
      <c r="I2" s="17" t="s">
        <v>12</v>
      </c>
      <c r="J2" s="17" t="s">
        <v>20</v>
      </c>
      <c r="K2" s="17" t="s">
        <v>22</v>
      </c>
      <c r="L2" s="17" t="s">
        <v>23</v>
      </c>
      <c r="M2" s="17" t="s">
        <v>13</v>
      </c>
      <c r="N2" s="17" t="s">
        <v>31</v>
      </c>
      <c r="O2" s="17" t="s">
        <v>36</v>
      </c>
      <c r="P2" s="17" t="s">
        <v>32</v>
      </c>
      <c r="Q2" s="17" t="s">
        <v>34</v>
      </c>
      <c r="R2" s="17" t="s">
        <v>14</v>
      </c>
      <c r="S2" s="8" t="s">
        <v>17</v>
      </c>
    </row>
    <row r="3" spans="1:21" x14ac:dyDescent="0.25">
      <c r="A3" s="2" t="s">
        <v>1</v>
      </c>
      <c r="B3" s="3">
        <v>5981.86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15</v>
      </c>
      <c r="H3" s="7" t="s">
        <v>15</v>
      </c>
      <c r="I3" s="7" t="s">
        <v>15</v>
      </c>
      <c r="J3" s="7">
        <v>29.5</v>
      </c>
      <c r="K3" s="7" t="s">
        <v>15</v>
      </c>
      <c r="L3" s="7" t="s">
        <v>15</v>
      </c>
      <c r="M3" s="7" t="s">
        <v>15</v>
      </c>
      <c r="N3" s="7" t="s">
        <v>15</v>
      </c>
      <c r="O3" s="7">
        <v>3867.7</v>
      </c>
      <c r="P3" s="7">
        <v>191.1</v>
      </c>
      <c r="Q3" s="7" t="s">
        <v>15</v>
      </c>
      <c r="R3" s="7" t="s">
        <v>15</v>
      </c>
      <c r="S3" s="6">
        <f>SUM(B3:R3)</f>
        <v>10070.16</v>
      </c>
    </row>
    <row r="4" spans="1:21" x14ac:dyDescent="0.25">
      <c r="A4" s="2" t="s">
        <v>2</v>
      </c>
      <c r="B4" s="3">
        <v>5496.25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16">
        <v>29.6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15</v>
      </c>
      <c r="P4" s="7">
        <f>388.7+3777.7+1087.2</f>
        <v>5253.5999999999995</v>
      </c>
      <c r="Q4" s="7">
        <v>698</v>
      </c>
      <c r="R4" s="7" t="s">
        <v>15</v>
      </c>
      <c r="S4" s="6">
        <f t="shared" ref="S4:S8" si="0">SUM(B4:R4)</f>
        <v>11477.45</v>
      </c>
    </row>
    <row r="5" spans="1:21" x14ac:dyDescent="0.25">
      <c r="A5" s="21" t="s">
        <v>3</v>
      </c>
      <c r="B5" s="19">
        <v>1427.12</v>
      </c>
      <c r="C5" s="19">
        <v>2.2000000000000002</v>
      </c>
      <c r="D5" s="16" t="s">
        <v>15</v>
      </c>
      <c r="E5" s="16" t="s">
        <v>15</v>
      </c>
      <c r="F5" s="16" t="s">
        <v>15</v>
      </c>
      <c r="G5" s="16">
        <v>50.9</v>
      </c>
      <c r="H5" s="16" t="s">
        <v>15</v>
      </c>
      <c r="I5" s="16" t="s">
        <v>15</v>
      </c>
      <c r="J5" s="16">
        <v>156.5</v>
      </c>
      <c r="K5" s="16" t="s">
        <v>15</v>
      </c>
      <c r="L5" s="16" t="s">
        <v>15</v>
      </c>
      <c r="M5" s="16" t="s">
        <v>15</v>
      </c>
      <c r="N5" s="16">
        <v>38.799999999999997</v>
      </c>
      <c r="O5" s="7" t="s">
        <v>15</v>
      </c>
      <c r="P5" s="16">
        <v>7.4</v>
      </c>
      <c r="Q5" s="16" t="s">
        <v>15</v>
      </c>
      <c r="R5" s="16">
        <v>4.5</v>
      </c>
      <c r="S5" s="20">
        <f t="shared" si="0"/>
        <v>1687.42</v>
      </c>
    </row>
    <row r="6" spans="1:21" x14ac:dyDescent="0.25">
      <c r="A6" s="2" t="s">
        <v>4</v>
      </c>
      <c r="B6" s="3">
        <v>4500.01</v>
      </c>
      <c r="C6" s="16" t="s">
        <v>15</v>
      </c>
      <c r="D6" s="7" t="s">
        <v>15</v>
      </c>
      <c r="E6" s="7" t="s">
        <v>15</v>
      </c>
      <c r="F6" s="7" t="s">
        <v>15</v>
      </c>
      <c r="G6" s="7" t="s">
        <v>15</v>
      </c>
      <c r="H6" s="7" t="s">
        <v>15</v>
      </c>
      <c r="I6" s="7" t="s">
        <v>15</v>
      </c>
      <c r="J6" s="7">
        <v>136</v>
      </c>
      <c r="K6" s="7" t="s">
        <v>18</v>
      </c>
      <c r="L6" s="7" t="s">
        <v>15</v>
      </c>
      <c r="M6" s="7">
        <v>2.5</v>
      </c>
      <c r="N6" s="7">
        <v>22.7</v>
      </c>
      <c r="O6" s="7" t="s">
        <v>15</v>
      </c>
      <c r="P6" s="7">
        <f>14399-14.7</f>
        <v>14384.3</v>
      </c>
      <c r="Q6" s="7" t="s">
        <v>15</v>
      </c>
      <c r="R6" s="7" t="s">
        <v>15</v>
      </c>
      <c r="S6" s="20">
        <f t="shared" si="0"/>
        <v>19045.509999999998</v>
      </c>
    </row>
    <row r="7" spans="1:21" x14ac:dyDescent="0.25">
      <c r="A7" s="2" t="s">
        <v>5</v>
      </c>
      <c r="B7" s="3">
        <v>10331.58</v>
      </c>
      <c r="C7" s="16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>
        <v>101.4</v>
      </c>
      <c r="I7" s="7" t="s">
        <v>15</v>
      </c>
      <c r="J7" s="7" t="s">
        <v>15</v>
      </c>
      <c r="K7" s="7" t="s">
        <v>18</v>
      </c>
      <c r="L7" s="7" t="s">
        <v>15</v>
      </c>
      <c r="M7" s="7" t="s">
        <v>15</v>
      </c>
      <c r="N7" s="7" t="s">
        <v>15</v>
      </c>
      <c r="O7" s="7">
        <v>7477.4</v>
      </c>
      <c r="P7" s="7">
        <v>12160</v>
      </c>
      <c r="Q7" s="7" t="s">
        <v>15</v>
      </c>
      <c r="R7" s="7" t="s">
        <v>15</v>
      </c>
      <c r="S7" s="20">
        <f t="shared" si="0"/>
        <v>30070.379999999997</v>
      </c>
    </row>
    <row r="8" spans="1:21" x14ac:dyDescent="0.25">
      <c r="A8" s="21" t="s">
        <v>6</v>
      </c>
      <c r="B8" s="19">
        <v>3505.09</v>
      </c>
      <c r="C8" s="16" t="s">
        <v>15</v>
      </c>
      <c r="D8" s="16">
        <v>0.6</v>
      </c>
      <c r="E8" s="16">
        <v>109.2</v>
      </c>
      <c r="F8" s="16">
        <v>353</v>
      </c>
      <c r="G8" s="16" t="s">
        <v>15</v>
      </c>
      <c r="H8" s="16" t="s">
        <v>15</v>
      </c>
      <c r="I8" s="16">
        <v>61.1</v>
      </c>
      <c r="J8" s="16" t="s">
        <v>15</v>
      </c>
      <c r="K8" s="16" t="s">
        <v>15</v>
      </c>
      <c r="L8" s="16">
        <v>645.20000000000005</v>
      </c>
      <c r="M8" s="16">
        <v>1020.3</v>
      </c>
      <c r="N8" s="16">
        <v>118.8</v>
      </c>
      <c r="O8" s="7" t="s">
        <v>15</v>
      </c>
      <c r="P8" s="16">
        <f>66+260.4</f>
        <v>326.39999999999998</v>
      </c>
      <c r="Q8" s="16" t="s">
        <v>15</v>
      </c>
      <c r="R8" s="16" t="s">
        <v>15</v>
      </c>
      <c r="S8" s="20">
        <f t="shared" si="0"/>
        <v>6139.69</v>
      </c>
    </row>
    <row r="9" spans="1:21" x14ac:dyDescent="0.25">
      <c r="A9" s="11" t="s">
        <v>21</v>
      </c>
      <c r="J9" s="9"/>
      <c r="N9" s="9"/>
      <c r="O9" s="9"/>
      <c r="P9" s="9"/>
    </row>
    <row r="10" spans="1:21" x14ac:dyDescent="0.25">
      <c r="A10" s="10" t="s">
        <v>29</v>
      </c>
      <c r="J10" s="9"/>
      <c r="P10" s="12"/>
      <c r="Q10" s="12"/>
      <c r="R10" s="13" t="s">
        <v>25</v>
      </c>
      <c r="S10" s="14">
        <f>SUM(S3:S8)</f>
        <v>78490.609999999986</v>
      </c>
    </row>
    <row r="11" spans="1:21" x14ac:dyDescent="0.25">
      <c r="A11" s="10" t="s">
        <v>33</v>
      </c>
      <c r="J11" s="9"/>
      <c r="K11" s="9"/>
      <c r="N11" s="12"/>
      <c r="O11" s="12"/>
      <c r="P11" s="12"/>
      <c r="Q11" s="12"/>
      <c r="R11" s="13" t="s">
        <v>26</v>
      </c>
      <c r="S11" s="14">
        <f>448332-105000</f>
        <v>343332</v>
      </c>
    </row>
    <row r="12" spans="1:21" x14ac:dyDescent="0.25">
      <c r="N12" s="12"/>
      <c r="O12" s="12"/>
      <c r="P12" s="12"/>
      <c r="Q12" s="12"/>
      <c r="R12" s="13" t="s">
        <v>27</v>
      </c>
      <c r="S12" s="15">
        <f>S10/S11</f>
        <v>0.22861431500704854</v>
      </c>
      <c r="U12" s="18"/>
    </row>
    <row r="13" spans="1:21" x14ac:dyDescent="0.25">
      <c r="N13" s="12"/>
      <c r="O13" s="12"/>
    </row>
    <row r="15" spans="1:21" x14ac:dyDescent="0.25">
      <c r="R15" s="13" t="s">
        <v>37</v>
      </c>
      <c r="S15" s="9">
        <f>ROUND(S11*0.4,1)</f>
        <v>137332.79999999999</v>
      </c>
    </row>
    <row r="16" spans="1:21" x14ac:dyDescent="0.25">
      <c r="R16" s="13" t="s">
        <v>38</v>
      </c>
      <c r="S16" s="9">
        <f>S15-S10</f>
        <v>58842.19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activeCell="P5" sqref="P5"/>
    </sheetView>
  </sheetViews>
  <sheetFormatPr defaultRowHeight="15" x14ac:dyDescent="0.25"/>
  <cols>
    <col min="1" max="1" width="26.42578125" bestFit="1" customWidth="1"/>
    <col min="2" max="4" width="10.85546875" customWidth="1"/>
    <col min="5" max="5" width="11.140625" customWidth="1"/>
    <col min="6" max="9" width="9.140625" customWidth="1"/>
    <col min="10" max="10" width="11.140625" customWidth="1"/>
    <col min="11" max="11" width="12.28515625" customWidth="1"/>
    <col min="12" max="13" width="9.140625" customWidth="1"/>
    <col min="14" max="15" width="11.5703125" customWidth="1"/>
    <col min="17" max="17" width="14.140625" bestFit="1" customWidth="1"/>
    <col min="19" max="19" width="15.42578125" customWidth="1"/>
  </cols>
  <sheetData>
    <row r="1" spans="1:19" x14ac:dyDescent="0.25">
      <c r="A1" s="1" t="s">
        <v>19</v>
      </c>
      <c r="B1" s="5"/>
      <c r="C1" s="5"/>
    </row>
    <row r="2" spans="1:19" s="4" customFormat="1" ht="30" x14ac:dyDescent="0.25">
      <c r="A2" s="8" t="s">
        <v>0</v>
      </c>
      <c r="B2" s="17" t="s">
        <v>7</v>
      </c>
      <c r="C2" s="17" t="s">
        <v>30</v>
      </c>
      <c r="D2" s="17" t="s">
        <v>8</v>
      </c>
      <c r="E2" s="17" t="s">
        <v>9</v>
      </c>
      <c r="F2" s="17" t="s">
        <v>10</v>
      </c>
      <c r="G2" s="17" t="s">
        <v>28</v>
      </c>
      <c r="H2" s="17" t="s">
        <v>11</v>
      </c>
      <c r="I2" s="17" t="s">
        <v>12</v>
      </c>
      <c r="J2" s="17" t="s">
        <v>20</v>
      </c>
      <c r="K2" s="17" t="s">
        <v>22</v>
      </c>
      <c r="L2" s="17" t="s">
        <v>23</v>
      </c>
      <c r="M2" s="17" t="s">
        <v>13</v>
      </c>
      <c r="N2" s="17" t="s">
        <v>31</v>
      </c>
      <c r="O2" s="17" t="s">
        <v>36</v>
      </c>
      <c r="P2" s="17" t="s">
        <v>32</v>
      </c>
      <c r="Q2" s="17" t="s">
        <v>34</v>
      </c>
      <c r="R2" s="17" t="s">
        <v>14</v>
      </c>
      <c r="S2" s="17" t="s">
        <v>17</v>
      </c>
    </row>
    <row r="3" spans="1:19" x14ac:dyDescent="0.25">
      <c r="A3" s="2" t="s">
        <v>1</v>
      </c>
      <c r="B3" s="3">
        <v>57868.47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15</v>
      </c>
      <c r="H3" s="7" t="s">
        <v>15</v>
      </c>
      <c r="I3" s="7" t="s">
        <v>15</v>
      </c>
      <c r="J3" s="7">
        <v>362.3</v>
      </c>
      <c r="K3" s="7" t="s">
        <v>15</v>
      </c>
      <c r="L3" s="7" t="s">
        <v>15</v>
      </c>
      <c r="M3" s="7" t="s">
        <v>15</v>
      </c>
      <c r="N3" s="7" t="s">
        <v>15</v>
      </c>
      <c r="O3" s="7">
        <v>13128.4</v>
      </c>
      <c r="P3" s="7" t="s">
        <v>18</v>
      </c>
      <c r="Q3" s="7" t="s">
        <v>15</v>
      </c>
      <c r="R3" s="7" t="s">
        <v>15</v>
      </c>
      <c r="S3" s="6">
        <f>SUM(B3:R3)</f>
        <v>71359.17</v>
      </c>
    </row>
    <row r="4" spans="1:19" x14ac:dyDescent="0.25">
      <c r="A4" s="2" t="s">
        <v>2</v>
      </c>
      <c r="B4" s="3">
        <v>97134.25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16">
        <v>415.2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15</v>
      </c>
      <c r="P4" s="7">
        <f>2580.8+18038.7</f>
        <v>20619.5</v>
      </c>
      <c r="Q4" s="7" t="s">
        <v>35</v>
      </c>
      <c r="R4" s="7" t="s">
        <v>15</v>
      </c>
      <c r="S4" s="6">
        <f t="shared" ref="S4:S8" si="0">SUM(B4:R4)</f>
        <v>118168.95</v>
      </c>
    </row>
    <row r="5" spans="1:19" x14ac:dyDescent="0.25">
      <c r="A5" s="21" t="s">
        <v>3</v>
      </c>
      <c r="B5" s="19">
        <v>101784.15</v>
      </c>
      <c r="C5" s="19">
        <v>21.1</v>
      </c>
      <c r="D5" s="16" t="s">
        <v>15</v>
      </c>
      <c r="E5" s="16" t="s">
        <v>15</v>
      </c>
      <c r="F5" s="16" t="s">
        <v>15</v>
      </c>
      <c r="G5" s="16">
        <v>118.4</v>
      </c>
      <c r="H5" s="16" t="s">
        <v>15</v>
      </c>
      <c r="I5" s="16" t="s">
        <v>15</v>
      </c>
      <c r="J5" s="16">
        <v>6604.8</v>
      </c>
      <c r="K5" s="16" t="s">
        <v>15</v>
      </c>
      <c r="L5" s="16" t="s">
        <v>15</v>
      </c>
      <c r="M5" s="16" t="s">
        <v>15</v>
      </c>
      <c r="N5" s="16">
        <v>1086.9000000000001</v>
      </c>
      <c r="O5" s="7" t="s">
        <v>15</v>
      </c>
      <c r="P5" s="16">
        <v>1020.9</v>
      </c>
      <c r="Q5" s="16" t="s">
        <v>15</v>
      </c>
      <c r="R5" s="16">
        <v>32.9</v>
      </c>
      <c r="S5" s="20">
        <f t="shared" si="0"/>
        <v>110669.14999999998</v>
      </c>
    </row>
    <row r="6" spans="1:19" x14ac:dyDescent="0.25">
      <c r="A6" s="2" t="s">
        <v>4</v>
      </c>
      <c r="B6" s="3">
        <v>58982.71</v>
      </c>
      <c r="C6" s="16" t="s">
        <v>15</v>
      </c>
      <c r="D6" s="7" t="s">
        <v>15</v>
      </c>
      <c r="E6" s="7" t="s">
        <v>15</v>
      </c>
      <c r="F6" s="7" t="s">
        <v>15</v>
      </c>
      <c r="G6" s="7" t="s">
        <v>15</v>
      </c>
      <c r="H6" s="7" t="s">
        <v>15</v>
      </c>
      <c r="I6" s="7" t="s">
        <v>15</v>
      </c>
      <c r="J6" s="7">
        <v>538.6</v>
      </c>
      <c r="K6" s="7" t="s">
        <v>18</v>
      </c>
      <c r="L6" s="7" t="s">
        <v>15</v>
      </c>
      <c r="M6" s="7">
        <v>24.4</v>
      </c>
      <c r="N6" s="7">
        <v>408.9</v>
      </c>
      <c r="O6" s="7" t="s">
        <v>15</v>
      </c>
      <c r="P6" s="16" t="s">
        <v>18</v>
      </c>
      <c r="Q6" s="16" t="s">
        <v>15</v>
      </c>
      <c r="R6" s="7" t="s">
        <v>15</v>
      </c>
      <c r="S6" s="20">
        <f t="shared" si="0"/>
        <v>59954.61</v>
      </c>
    </row>
    <row r="7" spans="1:19" x14ac:dyDescent="0.25">
      <c r="A7" s="2" t="s">
        <v>5</v>
      </c>
      <c r="B7" s="3">
        <v>69919.61</v>
      </c>
      <c r="C7" s="16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>
        <v>137.30000000000001</v>
      </c>
      <c r="I7" s="7" t="s">
        <v>15</v>
      </c>
      <c r="J7" s="7" t="s">
        <v>15</v>
      </c>
      <c r="K7" s="7" t="s">
        <v>18</v>
      </c>
      <c r="L7" s="7" t="s">
        <v>15</v>
      </c>
      <c r="M7" s="7" t="s">
        <v>15</v>
      </c>
      <c r="N7" s="7" t="s">
        <v>15</v>
      </c>
      <c r="O7" s="7">
        <v>11585.8</v>
      </c>
      <c r="P7" s="16" t="s">
        <v>18</v>
      </c>
      <c r="Q7" s="16" t="s">
        <v>15</v>
      </c>
      <c r="R7" s="7" t="s">
        <v>15</v>
      </c>
      <c r="S7" s="20">
        <f t="shared" si="0"/>
        <v>81642.710000000006</v>
      </c>
    </row>
    <row r="8" spans="1:19" x14ac:dyDescent="0.25">
      <c r="A8" s="21" t="s">
        <v>6</v>
      </c>
      <c r="B8" s="19">
        <v>162653</v>
      </c>
      <c r="C8" s="16" t="s">
        <v>15</v>
      </c>
      <c r="D8" s="16">
        <v>17.3</v>
      </c>
      <c r="E8" s="16">
        <v>494.2</v>
      </c>
      <c r="F8" s="16">
        <v>3939.9</v>
      </c>
      <c r="G8" s="16" t="s">
        <v>15</v>
      </c>
      <c r="H8" s="16" t="s">
        <v>15</v>
      </c>
      <c r="I8" s="16">
        <v>218.9</v>
      </c>
      <c r="J8" s="16" t="s">
        <v>15</v>
      </c>
      <c r="K8" s="16" t="s">
        <v>15</v>
      </c>
      <c r="L8" s="16">
        <v>14221.1</v>
      </c>
      <c r="M8" s="16">
        <v>27971.7</v>
      </c>
      <c r="N8" s="16">
        <v>4438.1000000000004</v>
      </c>
      <c r="O8" s="7" t="s">
        <v>15</v>
      </c>
      <c r="P8" s="16" t="s">
        <v>18</v>
      </c>
      <c r="Q8" s="16" t="s">
        <v>15</v>
      </c>
      <c r="R8" s="16" t="s">
        <v>15</v>
      </c>
      <c r="S8" s="20">
        <f t="shared" si="0"/>
        <v>213954.2</v>
      </c>
    </row>
    <row r="9" spans="1:19" x14ac:dyDescent="0.25">
      <c r="A9" s="11" t="s">
        <v>24</v>
      </c>
      <c r="J9" s="9"/>
      <c r="N9" s="9"/>
      <c r="O9" s="9"/>
      <c r="P9" s="9"/>
      <c r="S9" s="9"/>
    </row>
    <row r="10" spans="1:19" x14ac:dyDescent="0.25">
      <c r="A10" s="10" t="s">
        <v>29</v>
      </c>
    </row>
    <row r="11" spans="1:19" x14ac:dyDescent="0.25">
      <c r="A11" s="10" t="s">
        <v>33</v>
      </c>
      <c r="J11" s="9"/>
      <c r="R11" s="13" t="s">
        <v>25</v>
      </c>
      <c r="S11" s="14">
        <f>SUM(S3:S8)</f>
        <v>655748.79</v>
      </c>
    </row>
    <row r="12" spans="1:19" x14ac:dyDescent="0.25">
      <c r="K12" s="9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TP Load Reductions</vt:lpstr>
      <vt:lpstr>Summary of TN Load Reductions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2014-02-16T16:07:19Z</dcterms:created>
  <dcterms:modified xsi:type="dcterms:W3CDTF">2014-04-21T19:03:44Z</dcterms:modified>
</cp:coreProperties>
</file>