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Agriculture\BMP reductions since 2009\"/>
    </mc:Choice>
  </mc:AlternateContent>
  <bookViews>
    <workbookView xWindow="0" yWindow="90" windowWidth="23955" windowHeight="14370"/>
  </bookViews>
  <sheets>
    <sheet name="Indian Prairie Ag" sheetId="13" r:id="rId1"/>
    <sheet name="cowcalf" sheetId="1" r:id="rId2"/>
    <sheet name="rowcrop" sheetId="2" r:id="rId3"/>
    <sheet name="sugarcane" sheetId="3" r:id="rId4"/>
    <sheet name="citrus" sheetId="4" r:id="rId5"/>
    <sheet name="sod" sheetId="5" r:id="rId6"/>
    <sheet name="ornamentals" sheetId="6" r:id="rId7"/>
    <sheet name="equine" sheetId="7" r:id="rId8"/>
    <sheet name="dairies" sheetId="8" r:id="rId9"/>
    <sheet name="hay" sheetId="9" r:id="rId10"/>
    <sheet name="pines" sheetId="10" r:id="rId11"/>
  </sheets>
  <calcPr calcId="152511"/>
</workbook>
</file>

<file path=xl/calcChain.xml><?xml version="1.0" encoding="utf-8"?>
<calcChain xmlns="http://schemas.openxmlformats.org/spreadsheetml/2006/main">
  <c r="E18" i="13" l="1"/>
  <c r="C18" i="13"/>
  <c r="E13" i="13" l="1"/>
  <c r="D13" i="13"/>
  <c r="C13" i="13"/>
  <c r="E11" i="13"/>
  <c r="D11" i="13"/>
  <c r="C11" i="13"/>
  <c r="E9" i="13"/>
  <c r="D9" i="13"/>
  <c r="C9" i="13"/>
  <c r="E8" i="13"/>
  <c r="D8" i="13"/>
  <c r="D7" i="13" l="1"/>
  <c r="D5" i="13"/>
  <c r="D4" i="13"/>
  <c r="D3" i="13"/>
  <c r="C8" i="13" l="1"/>
  <c r="E7" i="13"/>
  <c r="C7" i="13"/>
  <c r="E6" i="13"/>
  <c r="D6" i="13"/>
  <c r="C6" i="13" l="1"/>
  <c r="E5" i="13"/>
  <c r="C5" i="13"/>
  <c r="E4" i="13"/>
  <c r="C4" i="13"/>
  <c r="E3" i="13"/>
  <c r="C3" i="13"/>
  <c r="G16" i="13" l="1"/>
  <c r="F16" i="13"/>
  <c r="G11" i="13" l="1"/>
  <c r="F11" i="13"/>
  <c r="F3" i="13"/>
  <c r="G3" i="13"/>
  <c r="F4" i="13"/>
  <c r="G4" i="13"/>
  <c r="F5" i="13"/>
  <c r="G5" i="13"/>
  <c r="F6" i="13"/>
  <c r="G6" i="13"/>
  <c r="F7" i="13"/>
  <c r="G7" i="13"/>
  <c r="F8" i="13"/>
  <c r="G8" i="13"/>
  <c r="F9" i="13"/>
  <c r="G9" i="13"/>
  <c r="F10" i="13"/>
  <c r="G10" i="13"/>
  <c r="F12" i="13"/>
  <c r="G12" i="13"/>
  <c r="F13" i="13"/>
  <c r="G13" i="13"/>
  <c r="F14" i="13"/>
  <c r="G14" i="13"/>
  <c r="F15" i="13"/>
  <c r="G15" i="13"/>
  <c r="F19" i="13" l="1"/>
  <c r="F20" i="13" s="1"/>
  <c r="G19" i="13"/>
  <c r="G20" i="13" s="1"/>
</calcChain>
</file>

<file path=xl/sharedStrings.xml><?xml version="1.0" encoding="utf-8"?>
<sst xmlns="http://schemas.openxmlformats.org/spreadsheetml/2006/main" count="462" uniqueCount="167">
  <si>
    <t>Owner/Cost-Share BMP Program</t>
  </si>
  <si>
    <t>P Reduction</t>
  </si>
  <si>
    <t>Range %</t>
  </si>
  <si>
    <t>Typical %</t>
  </si>
  <si>
    <t>Description</t>
  </si>
  <si>
    <t>Owner BMP Program</t>
  </si>
  <si>
    <t>Reduced P fertilization</t>
  </si>
  <si>
    <t>Cost Share BMP Program</t>
  </si>
  <si>
    <t>Alternative BMP Program</t>
  </si>
  <si>
    <t>0 - 20</t>
  </si>
  <si>
    <t>0 - 10</t>
  </si>
  <si>
    <t>5 - 50</t>
  </si>
  <si>
    <t>5</t>
  </si>
  <si>
    <t>20 - 90</t>
  </si>
  <si>
    <t>70</t>
  </si>
  <si>
    <t>P reduced to 0, better N management, Rotational Grazing, New Water Facilities, Retention Basin by Working Pens, Improved Grass Management, Feed Placement, Critical Area Fencing, Moderate Wetland Restoration/Retention</t>
  </si>
  <si>
    <t>Rotational Grazing, New Water Facilities, Retention Basin by Working Pens, Critical Area Fencing, Moderate Wetland Restoration/Retention</t>
  </si>
  <si>
    <t>Provide alternative shade to move cattle from streams and Edge-of-Farm Stormwater R/D and Chemical Treatment</t>
  </si>
  <si>
    <t>10 - 50</t>
  </si>
  <si>
    <t>30</t>
  </si>
  <si>
    <t>0 - 25</t>
  </si>
  <si>
    <t>11</t>
  </si>
  <si>
    <t>19</t>
  </si>
  <si>
    <t>49</t>
  </si>
  <si>
    <t>5 - 30</t>
  </si>
  <si>
    <t>20</t>
  </si>
  <si>
    <t>7</t>
  </si>
  <si>
    <t>5 - 25</t>
  </si>
  <si>
    <t>13</t>
  </si>
  <si>
    <t>20 - 70</t>
  </si>
  <si>
    <t>44</t>
  </si>
  <si>
    <t>10</t>
  </si>
  <si>
    <t>4</t>
  </si>
  <si>
    <t>6</t>
  </si>
  <si>
    <t>35</t>
  </si>
  <si>
    <t>BMPs for Cow/Calf Production in the St. Lucie Watershed</t>
  </si>
  <si>
    <t>BMPs for Row Crop Production in the St. Lucie Watershed</t>
  </si>
  <si>
    <t>Reduced P Fertilization, Water Management, additional Stormwater Retention, Cover Crop, and limited Wetland Restoration/Retention</t>
  </si>
  <si>
    <t>Reduced P Fertilization</t>
  </si>
  <si>
    <t>Water Management, additional Stormwater Retention, Cover Crop, and limited Wetland Restoration/Retention</t>
  </si>
  <si>
    <t>Water Reuse from Retention/Detention Ponds, Erosion Control, and Edge-of-Farm stormwater R/D and Chemical Treatment</t>
  </si>
  <si>
    <t>10 - 80</t>
  </si>
  <si>
    <t>60</t>
  </si>
  <si>
    <t>50</t>
  </si>
  <si>
    <t>BMPs for Sugar Cane Production in the St. Lucie Watershed</t>
  </si>
  <si>
    <t>Reduced P Fertilization, Water Management, and limited Wetland Restoration/Retention</t>
  </si>
  <si>
    <t>Water Management and limited Wetland Restoration/Retention</t>
  </si>
  <si>
    <t>10 - 70</t>
  </si>
  <si>
    <t>33</t>
  </si>
  <si>
    <t>10 - 60</t>
  </si>
  <si>
    <t>23</t>
  </si>
  <si>
    <t>52</t>
  </si>
  <si>
    <t>BMPs for Citrus Production in the St. Lucie Watershed</t>
  </si>
  <si>
    <t>Reduced P Fertilization, Better N Management, Grass Management between Trees, additional Stormwater Retention, and limited Wetland Restoration/Retention</t>
  </si>
  <si>
    <t>Reduced P Fertilization, Better N Management, Grass Management between Trees</t>
  </si>
  <si>
    <t>Water Management (irrigation and drainage)</t>
  </si>
  <si>
    <t>Fertigation, Grassed Waterways, and Edge-of-Farm Stormwater R/D with Chemical Treatment</t>
  </si>
  <si>
    <t>17</t>
  </si>
  <si>
    <t>12</t>
  </si>
  <si>
    <t>BMPs for Sod/Turf Production in the St. Lucie Watershed</t>
  </si>
  <si>
    <t>Reduced P Fertilization, Water Management, additional Stormwater Retention, and limited Wetland Restoration/Retention</t>
  </si>
  <si>
    <t>Water Management, additional Stormwater Retention, and limited Wetland Restoration/Retention</t>
  </si>
  <si>
    <t>Erosion Control, Edge-of-Farm Stormwater R/D and Chemical Treatment</t>
  </si>
  <si>
    <t>47</t>
  </si>
  <si>
    <t>27</t>
  </si>
  <si>
    <t>BMPs for Ornamental Production in the St. Lucie Watershed</t>
  </si>
  <si>
    <t>Water Reuse from Retention/Detention Ponds, Erosion Control, Edge-of-Farm Stormwater R/D and Chemical Treatment</t>
  </si>
  <si>
    <t>67</t>
  </si>
  <si>
    <t>32</t>
  </si>
  <si>
    <t>BMPs for Horse Farms in the St. Lucie Watershed</t>
  </si>
  <si>
    <t>Horse Farm (1 ac/horse, 10ac avg, 5lbs/ac P/yr)</t>
  </si>
  <si>
    <t>42</t>
  </si>
  <si>
    <t>22</t>
  </si>
  <si>
    <t>**Del's table says cattle in the Alternative description</t>
  </si>
  <si>
    <t>Provide alternative shade to move cattle [sic] from streams and Edge-of-Farm Stormwater R/D and Chemical Treatment</t>
  </si>
  <si>
    <t>BMPs for Dairies in the St. Lucie Watershed</t>
  </si>
  <si>
    <t>Dairy (1000 head dairy, 700ac avg, 0lbs/ac P/yr)</t>
  </si>
  <si>
    <t>Stormwater R/D and Wetland Restoration, Feed Management</t>
  </si>
  <si>
    <t>20 - 65</t>
  </si>
  <si>
    <t>37</t>
  </si>
  <si>
    <t>9</t>
  </si>
  <si>
    <t>20 - 60</t>
  </si>
  <si>
    <t>28</t>
  </si>
  <si>
    <t>Barn Waste</t>
  </si>
  <si>
    <t xml:space="preserve"> Solids Separation for Off site Disposal</t>
  </si>
  <si>
    <t xml:space="preserve"> Expanded Waste Storage Ponds</t>
  </si>
  <si>
    <t xml:space="preserve"> Expanded Sprayfields</t>
  </si>
  <si>
    <t>3</t>
  </si>
  <si>
    <t>HIA Management</t>
  </si>
  <si>
    <t xml:space="preserve"> Add Housing to Move Animals off Fields</t>
  </si>
  <si>
    <t xml:space="preserve"> Stormwater Rention/Expanded Sprayfield</t>
  </si>
  <si>
    <t xml:space="preserve"> Edge-of-Field Chemical Treatment</t>
  </si>
  <si>
    <t>Buffer Strips</t>
  </si>
  <si>
    <t>Edge-of-Farm stormwater R/D and Chemical Treatment</t>
  </si>
  <si>
    <t>30 - 70</t>
  </si>
  <si>
    <t>40</t>
  </si>
  <si>
    <t>50 - 90</t>
  </si>
  <si>
    <t>-</t>
  </si>
  <si>
    <t>Feed Rotation Management</t>
  </si>
  <si>
    <t>Stormwater R/D and Wetland Restoration</t>
  </si>
  <si>
    <t>BMPs for Field Crops (Hayland) Production in the St. Lucie Watershed</t>
  </si>
  <si>
    <t>Field Crops (500ac avg, 60lbs/yr P/ac, various landuses incl poultry, hay, orchards, etc)</t>
  </si>
  <si>
    <t>**Del's table for this section looks like it may have been copied from the cow/calf table</t>
  </si>
  <si>
    <t>15</t>
  </si>
  <si>
    <t>25</t>
  </si>
  <si>
    <t>36</t>
  </si>
  <si>
    <t>BMPs for Pine Production in the St. Lucie Watershed</t>
  </si>
  <si>
    <t>Pine Plantation (200ac avg, 5lbs/yr P/ac)</t>
  </si>
  <si>
    <t>Reduced P fertilization, Stormwater R/D, and limited Wetland Restoration</t>
  </si>
  <si>
    <t>Stormwater R/D and limited Wetland Restoration</t>
  </si>
  <si>
    <t>Edge-of-Farm Stormwater R/D and Chemical Treatment</t>
  </si>
  <si>
    <t>2 - 25</t>
  </si>
  <si>
    <t>1</t>
  </si>
  <si>
    <t>N Reduction</t>
  </si>
  <si>
    <t>5 - 60</t>
  </si>
  <si>
    <t>8</t>
  </si>
  <si>
    <t>5 - 70</t>
  </si>
  <si>
    <t>Ornamentals (10 ac avg, overhead irrigation, 160lbs P, 160lbs N)</t>
  </si>
  <si>
    <t>Sod/Turf (bermudagrass, 100 ac avg, seepage, 70lbs P, 190lbs N)</t>
  </si>
  <si>
    <t>Citrus (200 ac avg, microjet, no N/P assumptions listed)</t>
  </si>
  <si>
    <t>Sugar Cane (400 ac avg, seepage, 30lbs P, 30lbs N)</t>
  </si>
  <si>
    <t>Row Crops (potatoes, 100ac avg, seepage, 100lbs P, 225lbs N)</t>
  </si>
  <si>
    <t>Rangeland and Woodland Pastures (16 ac/cow, 500ac avg, 0lb P, 10lbs N)</t>
  </si>
  <si>
    <t>Unimproved Pastures (8 ac/cow, 500ac avg, 1lb P, 60lbs N)</t>
  </si>
  <si>
    <t>Improved Pastures (3 ac/cow, 500ac avg, 3lbs P, 120lbs N)</t>
  </si>
  <si>
    <t>0 - 60</t>
  </si>
  <si>
    <t>10 - 40</t>
  </si>
  <si>
    <t>0 - 15</t>
  </si>
  <si>
    <t>3 - 20</t>
  </si>
  <si>
    <t>Unimproved Pasture</t>
  </si>
  <si>
    <t>Woodland Pasture</t>
  </si>
  <si>
    <t>Improved Pasture</t>
  </si>
  <si>
    <t>Field Crops</t>
  </si>
  <si>
    <t>Citrus</t>
  </si>
  <si>
    <t>Tree Nurseries</t>
  </si>
  <si>
    <t>Ornamentals</t>
  </si>
  <si>
    <t>Fallow Cropland</t>
  </si>
  <si>
    <t>Aquaculture</t>
  </si>
  <si>
    <t>LULC</t>
  </si>
  <si>
    <t>Row Crops</t>
  </si>
  <si>
    <t>Poultry Feeding Op</t>
  </si>
  <si>
    <t>Not OAWP program</t>
  </si>
  <si>
    <t xml:space="preserve"> ornamentals</t>
  </si>
  <si>
    <t xml:space="preserve"> citrus</t>
  </si>
  <si>
    <t xml:space="preserve"> cow calf, improved</t>
  </si>
  <si>
    <t xml:space="preserve"> cow calf, unimproved</t>
  </si>
  <si>
    <t xml:space="preserve"> cow calf, woodland</t>
  </si>
  <si>
    <t xml:space="preserve"> row crops</t>
  </si>
  <si>
    <t xml:space="preserve"> used hay/field crops, since it specifically mentions poultry</t>
  </si>
  <si>
    <t>Sugar Cane</t>
  </si>
  <si>
    <t>sugar cane</t>
  </si>
  <si>
    <t>Other Groves</t>
  </si>
  <si>
    <t>Dairies</t>
  </si>
  <si>
    <t>P reduced, better N management, Rotational Grazing, New Water Facilities, Retention Basin by Working Pens, Improved Grass Management, Feed Placement, Critical Area Fencing, Moderate Wetland Restoration/Retention</t>
  </si>
  <si>
    <t>P reduced, better N management, better Grass Management, Feeder/Minerals and Water Placement</t>
  </si>
  <si>
    <t>can't enroll</t>
  </si>
  <si>
    <t>citrus</t>
  </si>
  <si>
    <t>Acres</t>
  </si>
  <si>
    <t>Calculated Agricultural Reduction Estimates in the Lake O Indian Prairie Sub-Watershed, Based on SWET 2008 Report Estimates</t>
  </si>
  <si>
    <t>2500, 2520</t>
  </si>
  <si>
    <t>Horse Farms</t>
  </si>
  <si>
    <t>TP Load (kg/yr)</t>
  </si>
  <si>
    <t>TN Load (kg/yr)</t>
  </si>
  <si>
    <t>TP Load Reduction (kg/yr) (100% Enrollment)</t>
  </si>
  <si>
    <t>TN Load Reduction (kg/yr) (100% Enrollment)</t>
  </si>
  <si>
    <t>Total Estimated Load Reductions (kg/yr)</t>
  </si>
  <si>
    <t>% Total Load Reduced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</si>
</sst>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02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38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52" borderId="0" applyNumberFormat="0" applyBorder="0" applyAlignment="0" applyProtection="0"/>
    <xf numFmtId="0" fontId="22" fillId="36" borderId="0" applyNumberFormat="0" applyBorder="0" applyAlignment="0" applyProtection="0"/>
    <xf numFmtId="0" fontId="23" fillId="53" borderId="10" applyNumberFormat="0" applyAlignment="0" applyProtection="0"/>
    <xf numFmtId="0" fontId="24" fillId="54" borderId="11" applyNumberFormat="0" applyAlignment="0" applyProtection="0"/>
    <xf numFmtId="0" fontId="2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30" fillId="40" borderId="10" applyNumberFormat="0" applyAlignment="0" applyProtection="0"/>
    <xf numFmtId="0" fontId="31" fillId="0" borderId="15" applyNumberFormat="0" applyFill="0" applyAlignment="0" applyProtection="0"/>
    <xf numFmtId="0" fontId="32" fillId="55" borderId="0" applyNumberFormat="0" applyBorder="0" applyAlignment="0" applyProtection="0"/>
    <xf numFmtId="0" fontId="20" fillId="56" borderId="16" applyNumberFormat="0" applyFont="0" applyAlignment="0" applyProtection="0"/>
    <xf numFmtId="0" fontId="33" fillId="53" borderId="17" applyNumberFormat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1" fillId="0" borderId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</cellStyleXfs>
  <cellXfs count="42">
    <xf numFmtId="0" fontId="0" fillId="0" borderId="0" xfId="0"/>
    <xf numFmtId="0" fontId="16" fillId="0" borderId="0" xfId="0" applyFont="1"/>
    <xf numFmtId="0" fontId="0" fillId="0" borderId="0" xfId="0" applyFont="1"/>
    <xf numFmtId="2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16" fillId="33" borderId="0" xfId="0" applyFont="1" applyFill="1"/>
    <xf numFmtId="49" fontId="0" fillId="33" borderId="0" xfId="0" applyNumberFormat="1" applyFill="1"/>
    <xf numFmtId="0" fontId="16" fillId="0" borderId="0" xfId="0" applyFont="1" applyAlignment="1">
      <alignment horizontal="center"/>
    </xf>
    <xf numFmtId="0" fontId="19" fillId="0" borderId="0" xfId="0" applyFont="1"/>
    <xf numFmtId="0" fontId="0" fillId="34" borderId="0" xfId="0" applyFill="1" applyAlignment="1">
      <alignment horizontal="left" wrapText="1"/>
    </xf>
    <xf numFmtId="0" fontId="0" fillId="34" borderId="0" xfId="0" applyFont="1" applyFill="1" applyAlignment="1">
      <alignment horizontal="center"/>
    </xf>
    <xf numFmtId="4" fontId="0" fillId="0" borderId="19" xfId="0" applyNumberFormat="1" applyFill="1" applyBorder="1"/>
    <xf numFmtId="9" fontId="16" fillId="0" borderId="19" xfId="1" applyFont="1" applyBorder="1"/>
    <xf numFmtId="4" fontId="16" fillId="0" borderId="19" xfId="0" applyNumberFormat="1" applyFont="1" applyBorder="1"/>
    <xf numFmtId="4" fontId="37" fillId="0" borderId="19" xfId="0" applyNumberFormat="1" applyFont="1" applyBorder="1"/>
    <xf numFmtId="0" fontId="0" fillId="0" borderId="0" xfId="0" applyFill="1"/>
    <xf numFmtId="0" fontId="0" fillId="0" borderId="0" xfId="0"/>
    <xf numFmtId="4" fontId="0" fillId="0" borderId="0" xfId="0" applyNumberFormat="1"/>
    <xf numFmtId="4" fontId="0" fillId="0" borderId="19" xfId="0" applyNumberFormat="1" applyBorder="1"/>
    <xf numFmtId="1" fontId="0" fillId="0" borderId="19" xfId="0" applyNumberFormat="1" applyBorder="1" applyAlignment="1">
      <alignment horizontal="left"/>
    </xf>
    <xf numFmtId="0" fontId="0" fillId="0" borderId="0" xfId="0" applyBorder="1"/>
    <xf numFmtId="0" fontId="0" fillId="0" borderId="0" xfId="0"/>
    <xf numFmtId="1" fontId="0" fillId="0" borderId="19" xfId="0" applyNumberFormat="1" applyBorder="1" applyAlignment="1">
      <alignment horizontal="left"/>
    </xf>
    <xf numFmtId="4" fontId="0" fillId="0" borderId="19" xfId="0" applyNumberFormat="1" applyBorder="1"/>
    <xf numFmtId="0" fontId="16" fillId="0" borderId="22" xfId="0" applyFont="1" applyBorder="1" applyAlignment="1"/>
    <xf numFmtId="0" fontId="16" fillId="0" borderId="2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8" fillId="0" borderId="21" xfId="0" applyFont="1" applyBorder="1" applyAlignment="1">
      <alignment horizontal="center" wrapText="1"/>
    </xf>
    <xf numFmtId="0" fontId="18" fillId="0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4" fontId="18" fillId="0" borderId="20" xfId="0" applyNumberFormat="1" applyFont="1" applyFill="1" applyBorder="1" applyAlignment="1">
      <alignment horizontal="center" wrapText="1"/>
    </xf>
    <xf numFmtId="1" fontId="0" fillId="0" borderId="19" xfId="0" applyNumberFormat="1" applyFill="1" applyBorder="1" applyAlignment="1">
      <alignment horizontal="left"/>
    </xf>
    <xf numFmtId="0" fontId="16" fillId="0" borderId="19" xfId="0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57" borderId="0" xfId="0" applyNumberFormat="1" applyFill="1" applyAlignment="1">
      <alignment horizontal="center" vertical="center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0" fillId="34" borderId="0" xfId="0" applyFill="1" applyAlignment="1">
      <alignment horizontal="left" wrapText="1"/>
    </xf>
    <xf numFmtId="0" fontId="16" fillId="34" borderId="0" xfId="0" applyFont="1" applyFill="1"/>
  </cellXfs>
  <cellStyles count="102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5 2" xfId="48"/>
    <cellStyle name="20% - Accent6" xfId="40" builtinId="50" customBuiltin="1"/>
    <cellStyle name="20% - Accent6 2" xfId="49"/>
    <cellStyle name="40% - Accent1" xfId="21" builtinId="31" customBuiltin="1"/>
    <cellStyle name="40% - Accent1 2" xfId="50"/>
    <cellStyle name="40% - Accent2" xfId="25" builtinId="35" customBuiltin="1"/>
    <cellStyle name="40% - Accent2 2" xfId="51"/>
    <cellStyle name="40% - Accent3" xfId="29" builtinId="39" customBuiltin="1"/>
    <cellStyle name="40% - Accent3 2" xfId="52"/>
    <cellStyle name="40% - Accent4" xfId="33" builtinId="43" customBuiltin="1"/>
    <cellStyle name="40% - Accent4 2" xfId="53"/>
    <cellStyle name="40% - Accent5" xfId="37" builtinId="47" customBuiltin="1"/>
    <cellStyle name="40% - Accent5 2" xfId="54"/>
    <cellStyle name="40% - Accent6" xfId="41" builtinId="51" customBuiltin="1"/>
    <cellStyle name="40% - Accent6 2" xfId="55"/>
    <cellStyle name="60% - Accent1" xfId="22" builtinId="32" customBuiltin="1"/>
    <cellStyle name="60% - Accent1 2" xfId="56"/>
    <cellStyle name="60% - Accent2" xfId="26" builtinId="36" customBuiltin="1"/>
    <cellStyle name="60% - Accent2 2" xfId="57"/>
    <cellStyle name="60% - Accent3" xfId="30" builtinId="40" customBuiltin="1"/>
    <cellStyle name="60% - Accent3 2" xfId="58"/>
    <cellStyle name="60% - Accent4" xfId="34" builtinId="44" customBuiltin="1"/>
    <cellStyle name="60% - Accent4 2" xfId="59"/>
    <cellStyle name="60% - Accent5" xfId="38" builtinId="48" customBuiltin="1"/>
    <cellStyle name="60% - Accent5 2" xfId="60"/>
    <cellStyle name="60% - Accent6" xfId="42" builtinId="52" customBuiltin="1"/>
    <cellStyle name="60% - Accent6 2" xfId="61"/>
    <cellStyle name="Accent1" xfId="19" builtinId="29" customBuiltin="1"/>
    <cellStyle name="Accent1 2" xfId="62"/>
    <cellStyle name="Accent2" xfId="23" builtinId="33" customBuiltin="1"/>
    <cellStyle name="Accent2 2" xfId="63"/>
    <cellStyle name="Accent3" xfId="27" builtinId="37" customBuiltin="1"/>
    <cellStyle name="Accent3 2" xfId="64"/>
    <cellStyle name="Accent4" xfId="31" builtinId="41" customBuiltin="1"/>
    <cellStyle name="Accent4 2" xfId="65"/>
    <cellStyle name="Accent5" xfId="35" builtinId="45" customBuiltin="1"/>
    <cellStyle name="Accent5 2" xfId="66"/>
    <cellStyle name="Accent6" xfId="39" builtinId="49" customBuiltin="1"/>
    <cellStyle name="Accent6 2" xfId="67"/>
    <cellStyle name="Bad" xfId="8" builtinId="27" customBuiltin="1"/>
    <cellStyle name="Bad 2" xfId="68"/>
    <cellStyle name="Calculation" xfId="12" builtinId="22" customBuiltin="1"/>
    <cellStyle name="Calculation 2" xfId="69"/>
    <cellStyle name="Check Cell" xfId="14" builtinId="23" customBuiltin="1"/>
    <cellStyle name="Check Cell 2" xfId="70"/>
    <cellStyle name="Comma 2" xfId="89"/>
    <cellStyle name="Comma 2 2" xfId="94"/>
    <cellStyle name="Explanatory Text" xfId="17" builtinId="53" customBuiltin="1"/>
    <cellStyle name="Explanatory Text 2" xfId="71"/>
    <cellStyle name="Good" xfId="7" builtinId="26" customBuiltin="1"/>
    <cellStyle name="Good 2" xfId="72"/>
    <cellStyle name="Heading 1" xfId="3" builtinId="16" customBuiltin="1"/>
    <cellStyle name="Heading 1 2" xfId="73"/>
    <cellStyle name="Heading 2" xfId="4" builtinId="17" customBuiltin="1"/>
    <cellStyle name="Heading 2 2" xfId="74"/>
    <cellStyle name="Heading 3" xfId="5" builtinId="18" customBuiltin="1"/>
    <cellStyle name="Heading 3 2" xfId="75"/>
    <cellStyle name="Heading 4" xfId="6" builtinId="19" customBuiltin="1"/>
    <cellStyle name="Heading 4 2" xfId="76"/>
    <cellStyle name="Input" xfId="10" builtinId="20" customBuiltin="1"/>
    <cellStyle name="Input 2" xfId="77"/>
    <cellStyle name="Linked Cell" xfId="13" builtinId="24" customBuiltin="1"/>
    <cellStyle name="Linked Cell 2" xfId="78"/>
    <cellStyle name="Neutral" xfId="9" builtinId="28" customBuiltin="1"/>
    <cellStyle name="Neutral 2" xfId="79"/>
    <cellStyle name="Normal" xfId="0" builtinId="0"/>
    <cellStyle name="Normal 2" xfId="43"/>
    <cellStyle name="Normal 2 2" xfId="91"/>
    <cellStyle name="Normal 2 3" xfId="101"/>
    <cellStyle name="Normal 2 4" xfId="97"/>
    <cellStyle name="Normal 2 5" xfId="92"/>
    <cellStyle name="Normal 2 6" xfId="85"/>
    <cellStyle name="Normal 2 7" xfId="93"/>
    <cellStyle name="Normal 2 8" xfId="98"/>
    <cellStyle name="Normal 3" xfId="90"/>
    <cellStyle name="Normal 3 2" xfId="96"/>
    <cellStyle name="Normal 3 3" xfId="100"/>
    <cellStyle name="Normal 4" xfId="86"/>
    <cellStyle name="Normal 4 2" xfId="88"/>
    <cellStyle name="Normal 4 3" xfId="95"/>
    <cellStyle name="Normal 5" xfId="87"/>
    <cellStyle name="Normal 5 2" xfId="99"/>
    <cellStyle name="Note" xfId="16" builtinId="10" customBuiltin="1"/>
    <cellStyle name="Note 2" xfId="80"/>
    <cellStyle name="Output" xfId="11" builtinId="21" customBuiltin="1"/>
    <cellStyle name="Output 2" xfId="81"/>
    <cellStyle name="Percent" xfId="1" builtinId="5"/>
    <cellStyle name="Title" xfId="2" builtinId="15" customBuiltin="1"/>
    <cellStyle name="Title 2" xfId="82"/>
    <cellStyle name="Total" xfId="18" builtinId="25" customBuiltin="1"/>
    <cellStyle name="Total 2" xfId="83"/>
    <cellStyle name="Warning Text" xfId="15" builtinId="11" customBuiltin="1"/>
    <cellStyle name="Warning Text 2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I20"/>
  <sheetViews>
    <sheetView tabSelected="1" workbookViewId="0">
      <selection activeCell="G17" sqref="G17"/>
    </sheetView>
  </sheetViews>
  <sheetFormatPr defaultRowHeight="15" x14ac:dyDescent="0.25"/>
  <cols>
    <col min="1" max="1" width="11.140625" style="19" bestFit="1" customWidth="1"/>
    <col min="2" max="2" width="21" style="19" customWidth="1"/>
    <col min="3" max="3" width="12.42578125" style="19" bestFit="1" customWidth="1"/>
    <col min="4" max="4" width="15" style="18" bestFit="1" customWidth="1"/>
    <col min="5" max="5" width="15.28515625" style="19" bestFit="1" customWidth="1"/>
    <col min="6" max="7" width="18.5703125" style="20" bestFit="1" customWidth="1"/>
    <col min="8" max="9" width="17.42578125" style="20" customWidth="1"/>
    <col min="10" max="16384" width="9.140625" style="19"/>
  </cols>
  <sheetData>
    <row r="1" spans="1:9" s="23" customFormat="1" ht="15.75" thickBot="1" x14ac:dyDescent="0.3">
      <c r="A1" s="27" t="s">
        <v>158</v>
      </c>
      <c r="B1" s="28"/>
      <c r="C1" s="28"/>
      <c r="D1" s="28"/>
      <c r="E1" s="28"/>
      <c r="F1" s="28"/>
      <c r="G1" s="28"/>
      <c r="H1" s="29"/>
      <c r="I1" s="29"/>
    </row>
    <row r="2" spans="1:9" s="5" customFormat="1" ht="39.75" thickTop="1" x14ac:dyDescent="0.25">
      <c r="A2" s="32" t="s">
        <v>138</v>
      </c>
      <c r="B2" s="32" t="s">
        <v>4</v>
      </c>
      <c r="C2" s="30" t="s">
        <v>157</v>
      </c>
      <c r="D2" s="31" t="s">
        <v>161</v>
      </c>
      <c r="E2" s="32" t="s">
        <v>162</v>
      </c>
      <c r="F2" s="33" t="s">
        <v>163</v>
      </c>
      <c r="G2" s="33" t="s">
        <v>164</v>
      </c>
    </row>
    <row r="3" spans="1:9" x14ac:dyDescent="0.25">
      <c r="A3" s="22">
        <v>2110</v>
      </c>
      <c r="B3" s="22" t="s">
        <v>131</v>
      </c>
      <c r="C3" s="26">
        <f>120984.5-26316.7</f>
        <v>94667.8</v>
      </c>
      <c r="D3" s="26">
        <f>41252.6-9209.3</f>
        <v>32043.3</v>
      </c>
      <c r="E3" s="26">
        <f>289684.1-66543.3</f>
        <v>223140.8</v>
      </c>
      <c r="F3" s="21">
        <f>(($D$3*cowcalf!$C$7)/100)</f>
        <v>3524.7629999999999</v>
      </c>
      <c r="G3" s="21">
        <f>((E3*cowcalf!$E$7)/100)</f>
        <v>37933.935999999994</v>
      </c>
      <c r="H3" s="19" t="s">
        <v>144</v>
      </c>
      <c r="I3" s="19"/>
    </row>
    <row r="4" spans="1:9" x14ac:dyDescent="0.25">
      <c r="A4" s="22">
        <v>2120</v>
      </c>
      <c r="B4" s="22" t="s">
        <v>129</v>
      </c>
      <c r="C4" s="26">
        <f>24193.3-2263.4</f>
        <v>21929.899999999998</v>
      </c>
      <c r="D4" s="26">
        <f>3429.2-316.1</f>
        <v>3113.1</v>
      </c>
      <c r="E4" s="26">
        <f>62759.1-5622.3</f>
        <v>57136.799999999996</v>
      </c>
      <c r="F4" s="21">
        <f>((D4*cowcalf!$C$16)/100)</f>
        <v>217.917</v>
      </c>
      <c r="G4" s="21">
        <f>((E4*cowcalf!$E$16)/100)</f>
        <v>6285.0479999999989</v>
      </c>
      <c r="H4" s="19" t="s">
        <v>145</v>
      </c>
      <c r="I4" s="19"/>
    </row>
    <row r="5" spans="1:9" x14ac:dyDescent="0.25">
      <c r="A5" s="22">
        <v>2130</v>
      </c>
      <c r="B5" s="22" t="s">
        <v>130</v>
      </c>
      <c r="C5" s="26">
        <f>21389.4-2304.9</f>
        <v>19084.5</v>
      </c>
      <c r="D5" s="26">
        <f>4234.3-466</f>
        <v>3768.3</v>
      </c>
      <c r="E5" s="26">
        <f>50463.3-5595.3</f>
        <v>44868</v>
      </c>
      <c r="F5" s="21">
        <f>((D5*cowcalf!$C$25)/100)</f>
        <v>150.732</v>
      </c>
      <c r="G5" s="21">
        <f>((E5*cowcalf!$E$25)/100)</f>
        <v>1794.72</v>
      </c>
      <c r="H5" s="19" t="s">
        <v>146</v>
      </c>
      <c r="I5" s="19"/>
    </row>
    <row r="6" spans="1:9" x14ac:dyDescent="0.25">
      <c r="A6" s="22">
        <v>2140</v>
      </c>
      <c r="B6" s="22" t="s">
        <v>139</v>
      </c>
      <c r="C6" s="26">
        <f>1167.8-297.9</f>
        <v>869.9</v>
      </c>
      <c r="D6" s="26">
        <f>1245-317.5</f>
        <v>927.5</v>
      </c>
      <c r="E6" s="26">
        <f>29649.3-7561.7</f>
        <v>22087.599999999999</v>
      </c>
      <c r="F6" s="21">
        <f>((D6*rowcrop!$C$7)/100)</f>
        <v>278.25</v>
      </c>
      <c r="G6" s="17">
        <f>((E6*rowcrop!$E$7)/100)</f>
        <v>6626.28</v>
      </c>
      <c r="H6" s="19" t="s">
        <v>147</v>
      </c>
      <c r="I6" s="19"/>
    </row>
    <row r="7" spans="1:9" x14ac:dyDescent="0.25">
      <c r="A7" s="22">
        <v>2150</v>
      </c>
      <c r="B7" s="22" t="s">
        <v>132</v>
      </c>
      <c r="C7" s="26">
        <f>393.4-261.2</f>
        <v>132.19999999999999</v>
      </c>
      <c r="D7" s="26">
        <f>479.5-301.4</f>
        <v>178.10000000000002</v>
      </c>
      <c r="E7" s="26">
        <f>1241.9-810.9</f>
        <v>431.00000000000011</v>
      </c>
      <c r="F7" s="21">
        <f>((D7*hay!$C$7)/100)</f>
        <v>26.715000000000003</v>
      </c>
      <c r="G7" s="21">
        <f>((E7*hay!$E$7)/100)</f>
        <v>64.65000000000002</v>
      </c>
      <c r="I7" s="19"/>
    </row>
    <row r="8" spans="1:9" x14ac:dyDescent="0.25">
      <c r="A8" s="22">
        <v>2156</v>
      </c>
      <c r="B8" s="22" t="s">
        <v>149</v>
      </c>
      <c r="C8" s="26">
        <f>19207.3-3535.8</f>
        <v>15671.5</v>
      </c>
      <c r="D8" s="26">
        <f>3482.2-654</f>
        <v>2828.2</v>
      </c>
      <c r="E8" s="26">
        <f>25090.3-4731.1</f>
        <v>20359.199999999997</v>
      </c>
      <c r="F8" s="21">
        <f>((D8*sugarcane!$C$7)/100)</f>
        <v>282.82</v>
      </c>
      <c r="G8" s="21">
        <f>((E8*sugarcane!$E$7)/100)</f>
        <v>2035.9199999999996</v>
      </c>
      <c r="H8" s="19" t="s">
        <v>150</v>
      </c>
      <c r="I8" s="19"/>
    </row>
    <row r="9" spans="1:9" x14ac:dyDescent="0.25">
      <c r="A9" s="22">
        <v>2210</v>
      </c>
      <c r="B9" s="22" t="s">
        <v>133</v>
      </c>
      <c r="C9" s="26">
        <f>30232.8-7589.1</f>
        <v>22643.699999999997</v>
      </c>
      <c r="D9" s="26">
        <f>8665.3-2176.5</f>
        <v>6488.7999999999993</v>
      </c>
      <c r="E9" s="26">
        <f>554500.6-139119.8</f>
        <v>415380.8</v>
      </c>
      <c r="F9" s="21">
        <f>((D9*citrus!$C$7)/100)</f>
        <v>778.65599999999995</v>
      </c>
      <c r="G9" s="21">
        <f>((E9*citrus!$E$7)/100)</f>
        <v>41538.080000000002</v>
      </c>
      <c r="H9" s="19" t="s">
        <v>143</v>
      </c>
      <c r="I9" s="19"/>
    </row>
    <row r="10" spans="1:9" x14ac:dyDescent="0.25">
      <c r="A10" s="22">
        <v>2230</v>
      </c>
      <c r="B10" s="22" t="s">
        <v>151</v>
      </c>
      <c r="C10" s="26">
        <v>53.4</v>
      </c>
      <c r="D10" s="26">
        <v>84.6</v>
      </c>
      <c r="E10" s="26">
        <v>227.1</v>
      </c>
      <c r="F10" s="21">
        <f>((D10*citrus!$C$7)/100)</f>
        <v>10.151999999999999</v>
      </c>
      <c r="G10" s="21">
        <f>((E10*citrus!$E$7)/100)</f>
        <v>22.71</v>
      </c>
      <c r="H10" s="19" t="s">
        <v>143</v>
      </c>
      <c r="I10" s="19"/>
    </row>
    <row r="11" spans="1:9" x14ac:dyDescent="0.25">
      <c r="A11" s="22">
        <v>2240</v>
      </c>
      <c r="B11" s="22" t="s">
        <v>151</v>
      </c>
      <c r="C11" s="26">
        <f>72.6-0.4</f>
        <v>72.199999999999989</v>
      </c>
      <c r="D11" s="26">
        <f>115.1-0.7</f>
        <v>114.39999999999999</v>
      </c>
      <c r="E11" s="26">
        <f>308.9-1.8</f>
        <v>307.09999999999997</v>
      </c>
      <c r="F11" s="21">
        <f>((D11*citrus!$C$7)/100)</f>
        <v>13.728</v>
      </c>
      <c r="G11" s="21">
        <f>((E11*citrus!$E$7)/100)</f>
        <v>30.709999999999994</v>
      </c>
      <c r="H11" s="19" t="s">
        <v>156</v>
      </c>
      <c r="I11" s="19"/>
    </row>
    <row r="12" spans="1:9" x14ac:dyDescent="0.25">
      <c r="A12" s="22">
        <v>2320</v>
      </c>
      <c r="B12" s="22" t="s">
        <v>140</v>
      </c>
      <c r="C12" s="26">
        <v>40.299999999999997</v>
      </c>
      <c r="D12" s="26">
        <v>13.3</v>
      </c>
      <c r="E12" s="26">
        <v>6.3</v>
      </c>
      <c r="F12" s="21">
        <f>((D12*hay!$C$7)/100)</f>
        <v>1.9950000000000001</v>
      </c>
      <c r="G12" s="21">
        <f>((E12*hay!$E$7)/100)</f>
        <v>0.94499999999999995</v>
      </c>
      <c r="H12" s="19" t="s">
        <v>148</v>
      </c>
      <c r="I12" s="19"/>
    </row>
    <row r="13" spans="1:9" x14ac:dyDescent="0.25">
      <c r="A13" s="22">
        <v>2410</v>
      </c>
      <c r="B13" s="22" t="s">
        <v>134</v>
      </c>
      <c r="C13" s="26">
        <f>178.2-0.4</f>
        <v>177.79999999999998</v>
      </c>
      <c r="D13" s="26">
        <f>650.6-1.2</f>
        <v>649.4</v>
      </c>
      <c r="E13" s="26">
        <f>2711.1-5.1</f>
        <v>2706</v>
      </c>
      <c r="F13" s="21">
        <f>((D13*ornamentals!$C$7)/100)</f>
        <v>207.80799999999999</v>
      </c>
      <c r="G13" s="21">
        <f>((E13*ornamentals!$E$7)/100)</f>
        <v>676.5</v>
      </c>
      <c r="H13" s="19" t="s">
        <v>142</v>
      </c>
      <c r="I13" s="19"/>
    </row>
    <row r="14" spans="1:9" x14ac:dyDescent="0.25">
      <c r="A14" s="22">
        <v>2430</v>
      </c>
      <c r="B14" s="22" t="s">
        <v>135</v>
      </c>
      <c r="C14" s="26">
        <v>54.6</v>
      </c>
      <c r="D14" s="26">
        <v>4.3</v>
      </c>
      <c r="E14" s="26">
        <v>443.1</v>
      </c>
      <c r="F14" s="21">
        <f>((D14*ornamentals!$C$7)/100)</f>
        <v>1.3759999999999999</v>
      </c>
      <c r="G14" s="21">
        <f>((E14*ornamentals!$E$7)/100)</f>
        <v>110.77500000000001</v>
      </c>
      <c r="H14" s="19" t="s">
        <v>142</v>
      </c>
      <c r="I14" s="19"/>
    </row>
    <row r="15" spans="1:9" s="18" customFormat="1" x14ac:dyDescent="0.25">
      <c r="A15" s="34" t="s">
        <v>159</v>
      </c>
      <c r="B15" s="34" t="s">
        <v>152</v>
      </c>
      <c r="C15" s="14">
        <v>0</v>
      </c>
      <c r="D15" s="14">
        <v>0</v>
      </c>
      <c r="E15" s="14">
        <v>0</v>
      </c>
      <c r="F15" s="14">
        <f>((D15*dairies!C7)/100)</f>
        <v>0</v>
      </c>
      <c r="G15" s="14">
        <f>((E15*dairies!E7)/100)</f>
        <v>0</v>
      </c>
    </row>
    <row r="16" spans="1:9" s="24" customFormat="1" x14ac:dyDescent="0.25">
      <c r="A16" s="25">
        <v>2510</v>
      </c>
      <c r="B16" s="25" t="s">
        <v>160</v>
      </c>
      <c r="C16" s="14">
        <v>25.5</v>
      </c>
      <c r="D16" s="14">
        <v>6.7</v>
      </c>
      <c r="E16" s="14">
        <v>46.6</v>
      </c>
      <c r="F16" s="26">
        <f>((D16*equine!C7)/100)</f>
        <v>1.34</v>
      </c>
      <c r="G16" s="26">
        <f>((E16*equine!E7)/100)</f>
        <v>13.98</v>
      </c>
    </row>
    <row r="17" spans="1:9" s="18" customFormat="1" x14ac:dyDescent="0.25">
      <c r="A17" s="34">
        <v>2540</v>
      </c>
      <c r="B17" s="34" t="s">
        <v>137</v>
      </c>
      <c r="C17" s="14">
        <v>306.2</v>
      </c>
      <c r="D17" s="14">
        <v>318</v>
      </c>
      <c r="E17" s="14">
        <v>312.10000000000002</v>
      </c>
      <c r="F17" s="14" t="s">
        <v>141</v>
      </c>
      <c r="G17" s="14" t="s">
        <v>141</v>
      </c>
    </row>
    <row r="18" spans="1:9" s="24" customFormat="1" x14ac:dyDescent="0.25">
      <c r="A18" s="25">
        <v>2610</v>
      </c>
      <c r="B18" s="25" t="s">
        <v>136</v>
      </c>
      <c r="C18" s="26">
        <f>1170-1.1</f>
        <v>1168.9000000000001</v>
      </c>
      <c r="D18" s="26">
        <v>25.7</v>
      </c>
      <c r="E18" s="26">
        <f>2392.4-2.3</f>
        <v>2390.1</v>
      </c>
      <c r="F18" s="26" t="s">
        <v>155</v>
      </c>
      <c r="G18" s="26" t="s">
        <v>155</v>
      </c>
    </row>
    <row r="19" spans="1:9" x14ac:dyDescent="0.25">
      <c r="A19" s="35" t="s">
        <v>165</v>
      </c>
      <c r="B19" s="35"/>
      <c r="C19" s="35"/>
      <c r="D19" s="35"/>
      <c r="E19" s="35"/>
      <c r="F19" s="16">
        <f>SUM(F3:F18)</f>
        <v>5496.2520000000004</v>
      </c>
      <c r="G19" s="16">
        <f>SUM(G3:G18)</f>
        <v>97134.254000000001</v>
      </c>
      <c r="H19" s="19"/>
      <c r="I19" s="19"/>
    </row>
    <row r="20" spans="1:9" x14ac:dyDescent="0.25">
      <c r="A20" s="35" t="s">
        <v>166</v>
      </c>
      <c r="B20" s="35"/>
      <c r="C20" s="35"/>
      <c r="D20" s="35"/>
      <c r="E20" s="35"/>
      <c r="F20" s="15">
        <f>F19/SUM($D$3:$D$18)</f>
        <v>0.10869956114762171</v>
      </c>
      <c r="G20" s="15">
        <f>G19/SUM($E$3:$E$18)</f>
        <v>0.1229792543476384</v>
      </c>
      <c r="H20" s="19"/>
      <c r="I20" s="19"/>
    </row>
  </sheetData>
  <mergeCells count="2">
    <mergeCell ref="A19:E19"/>
    <mergeCell ref="A20:E20"/>
  </mergeCells>
  <pageMargins left="0.7" right="0.7" top="0.75" bottom="0.75" header="0.3" footer="0.3"/>
  <pageSetup paperSize="5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8" t="s">
        <v>100</v>
      </c>
      <c r="B1" s="38"/>
      <c r="C1" s="38"/>
      <c r="D1" s="10"/>
      <c r="E1" s="10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101</v>
      </c>
      <c r="B4" s="9"/>
      <c r="C4" s="9"/>
      <c r="D4" s="9"/>
      <c r="E4" s="9"/>
    </row>
    <row r="5" spans="1:5" x14ac:dyDescent="0.25">
      <c r="A5" s="1" t="s">
        <v>0</v>
      </c>
      <c r="B5" s="36" t="s">
        <v>49</v>
      </c>
      <c r="C5" s="36" t="s">
        <v>95</v>
      </c>
      <c r="D5" s="36" t="s">
        <v>49</v>
      </c>
      <c r="E5" s="36" t="s">
        <v>95</v>
      </c>
    </row>
    <row r="6" spans="1:5" ht="45" x14ac:dyDescent="0.25">
      <c r="A6" s="5" t="s">
        <v>153</v>
      </c>
      <c r="B6" s="36"/>
      <c r="C6" s="36"/>
      <c r="D6" s="36"/>
      <c r="E6" s="36"/>
    </row>
    <row r="7" spans="1:5" x14ac:dyDescent="0.25">
      <c r="A7" s="1" t="s">
        <v>5</v>
      </c>
      <c r="B7" s="36" t="s">
        <v>20</v>
      </c>
      <c r="C7" s="37" t="s">
        <v>103</v>
      </c>
      <c r="D7" s="36" t="s">
        <v>20</v>
      </c>
      <c r="E7" s="37" t="s">
        <v>103</v>
      </c>
    </row>
    <row r="8" spans="1:5" x14ac:dyDescent="0.25">
      <c r="A8" s="5" t="s">
        <v>154</v>
      </c>
      <c r="B8" s="36"/>
      <c r="C8" s="37"/>
      <c r="D8" s="36"/>
      <c r="E8" s="37"/>
    </row>
    <row r="9" spans="1:5" x14ac:dyDescent="0.25">
      <c r="A9" s="1" t="s">
        <v>7</v>
      </c>
      <c r="B9" s="36" t="s">
        <v>18</v>
      </c>
      <c r="C9" s="36" t="s">
        <v>104</v>
      </c>
      <c r="D9" s="36" t="s">
        <v>18</v>
      </c>
      <c r="E9" s="36" t="s">
        <v>104</v>
      </c>
    </row>
    <row r="10" spans="1:5" ht="30" x14ac:dyDescent="0.25">
      <c r="A10" s="5" t="s">
        <v>16</v>
      </c>
      <c r="B10" s="36"/>
      <c r="C10" s="36"/>
      <c r="D10" s="36"/>
      <c r="E10" s="36"/>
    </row>
    <row r="11" spans="1:5" x14ac:dyDescent="0.25">
      <c r="A11" s="1" t="s">
        <v>8</v>
      </c>
      <c r="B11" s="36" t="s">
        <v>13</v>
      </c>
      <c r="C11" s="36" t="s">
        <v>105</v>
      </c>
      <c r="D11" s="36" t="s">
        <v>116</v>
      </c>
      <c r="E11" s="36" t="s">
        <v>105</v>
      </c>
    </row>
    <row r="12" spans="1:5" ht="30" x14ac:dyDescent="0.25">
      <c r="A12" s="5" t="s">
        <v>17</v>
      </c>
      <c r="B12" s="36"/>
      <c r="C12" s="36"/>
      <c r="D12" s="36"/>
      <c r="E12" s="36"/>
    </row>
    <row r="14" spans="1:5" x14ac:dyDescent="0.25">
      <c r="A14" s="11" t="s">
        <v>102</v>
      </c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8" t="s">
        <v>106</v>
      </c>
      <c r="B1" s="38"/>
      <c r="C1" s="38"/>
      <c r="D1" s="10"/>
      <c r="E1" s="10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107</v>
      </c>
      <c r="B4" s="9"/>
      <c r="C4" s="9"/>
      <c r="D4" s="9"/>
      <c r="E4" s="9"/>
    </row>
    <row r="5" spans="1:5" x14ac:dyDescent="0.25">
      <c r="A5" s="1" t="s">
        <v>0</v>
      </c>
      <c r="B5" s="36" t="s">
        <v>111</v>
      </c>
      <c r="C5" s="36" t="s">
        <v>21</v>
      </c>
      <c r="D5" s="36" t="s">
        <v>111</v>
      </c>
      <c r="E5" s="36" t="s">
        <v>103</v>
      </c>
    </row>
    <row r="6" spans="1:5" x14ac:dyDescent="0.25">
      <c r="A6" s="5" t="s">
        <v>108</v>
      </c>
      <c r="B6" s="36"/>
      <c r="C6" s="36"/>
      <c r="D6" s="36"/>
      <c r="E6" s="36"/>
    </row>
    <row r="7" spans="1:5" x14ac:dyDescent="0.25">
      <c r="A7" s="1" t="s">
        <v>5</v>
      </c>
      <c r="B7" s="36" t="s">
        <v>20</v>
      </c>
      <c r="C7" s="37" t="s">
        <v>112</v>
      </c>
      <c r="D7" s="36" t="s">
        <v>127</v>
      </c>
      <c r="E7" s="37" t="s">
        <v>12</v>
      </c>
    </row>
    <row r="8" spans="1:5" x14ac:dyDescent="0.25">
      <c r="A8" s="5" t="s">
        <v>6</v>
      </c>
      <c r="B8" s="36"/>
      <c r="C8" s="37"/>
      <c r="D8" s="36"/>
      <c r="E8" s="37"/>
    </row>
    <row r="9" spans="1:5" x14ac:dyDescent="0.25">
      <c r="A9" s="1" t="s">
        <v>7</v>
      </c>
      <c r="B9" s="36" t="s">
        <v>18</v>
      </c>
      <c r="C9" s="36" t="s">
        <v>31</v>
      </c>
      <c r="D9" s="36" t="s">
        <v>128</v>
      </c>
      <c r="E9" s="36" t="s">
        <v>31</v>
      </c>
    </row>
    <row r="10" spans="1:5" x14ac:dyDescent="0.25">
      <c r="A10" s="5" t="s">
        <v>109</v>
      </c>
      <c r="B10" s="36"/>
      <c r="C10" s="36"/>
      <c r="D10" s="36"/>
      <c r="E10" s="36"/>
    </row>
    <row r="11" spans="1:5" x14ac:dyDescent="0.25">
      <c r="A11" s="1" t="s">
        <v>8</v>
      </c>
      <c r="B11" s="36" t="s">
        <v>29</v>
      </c>
      <c r="C11" s="36" t="s">
        <v>43</v>
      </c>
      <c r="D11" s="36" t="s">
        <v>11</v>
      </c>
      <c r="E11" s="36" t="s">
        <v>104</v>
      </c>
    </row>
    <row r="12" spans="1:5" x14ac:dyDescent="0.25">
      <c r="A12" s="5" t="s">
        <v>110</v>
      </c>
      <c r="B12" s="36"/>
      <c r="C12" s="36"/>
      <c r="D12" s="36"/>
      <c r="E12" s="36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8" workbookViewId="0">
      <selection activeCell="A27" sqref="A27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8" t="s">
        <v>35</v>
      </c>
      <c r="B1" s="38"/>
      <c r="C1" s="38"/>
      <c r="D1" s="3"/>
      <c r="E1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124</v>
      </c>
      <c r="B4" s="9"/>
      <c r="C4" s="9"/>
      <c r="D4" s="9"/>
      <c r="E4" s="9"/>
    </row>
    <row r="5" spans="1:5" x14ac:dyDescent="0.25">
      <c r="A5" s="1" t="s">
        <v>0</v>
      </c>
      <c r="B5" s="36" t="s">
        <v>18</v>
      </c>
      <c r="C5" s="36" t="s">
        <v>19</v>
      </c>
      <c r="D5" s="36" t="s">
        <v>18</v>
      </c>
      <c r="E5" s="36" t="s">
        <v>64</v>
      </c>
    </row>
    <row r="6" spans="1:5" ht="45" x14ac:dyDescent="0.25">
      <c r="A6" s="5" t="s">
        <v>153</v>
      </c>
      <c r="B6" s="36"/>
      <c r="C6" s="36"/>
      <c r="D6" s="36"/>
      <c r="E6" s="36"/>
    </row>
    <row r="7" spans="1:5" x14ac:dyDescent="0.25">
      <c r="A7" s="1" t="s">
        <v>5</v>
      </c>
      <c r="B7" s="36" t="s">
        <v>20</v>
      </c>
      <c r="C7" s="37" t="s">
        <v>21</v>
      </c>
      <c r="D7" s="36" t="s">
        <v>20</v>
      </c>
      <c r="E7" s="37" t="s">
        <v>57</v>
      </c>
    </row>
    <row r="8" spans="1:5" x14ac:dyDescent="0.25">
      <c r="A8" s="5" t="s">
        <v>154</v>
      </c>
      <c r="B8" s="36"/>
      <c r="C8" s="37"/>
      <c r="D8" s="36"/>
      <c r="E8" s="37"/>
    </row>
    <row r="9" spans="1:5" x14ac:dyDescent="0.25">
      <c r="A9" s="1" t="s">
        <v>7</v>
      </c>
      <c r="B9" s="36" t="s">
        <v>18</v>
      </c>
      <c r="C9" s="36" t="s">
        <v>22</v>
      </c>
      <c r="D9" s="36" t="s">
        <v>18</v>
      </c>
      <c r="E9" s="36" t="s">
        <v>31</v>
      </c>
    </row>
    <row r="10" spans="1:5" ht="30" x14ac:dyDescent="0.25">
      <c r="A10" s="5" t="s">
        <v>16</v>
      </c>
      <c r="B10" s="36"/>
      <c r="C10" s="36"/>
      <c r="D10" s="36"/>
      <c r="E10" s="36"/>
    </row>
    <row r="11" spans="1:5" x14ac:dyDescent="0.25">
      <c r="A11" s="1" t="s">
        <v>8</v>
      </c>
      <c r="B11" s="36" t="s">
        <v>13</v>
      </c>
      <c r="C11" s="36" t="s">
        <v>23</v>
      </c>
      <c r="D11" s="36" t="s">
        <v>114</v>
      </c>
      <c r="E11" s="36" t="s">
        <v>19</v>
      </c>
    </row>
    <row r="12" spans="1:5" ht="30" x14ac:dyDescent="0.25">
      <c r="A12" s="5" t="s">
        <v>17</v>
      </c>
      <c r="B12" s="36"/>
      <c r="C12" s="36"/>
      <c r="D12" s="36"/>
      <c r="E12" s="36"/>
    </row>
    <row r="13" spans="1:5" x14ac:dyDescent="0.25">
      <c r="A13" s="8" t="s">
        <v>123</v>
      </c>
      <c r="B13" s="9"/>
      <c r="C13" s="9"/>
      <c r="D13" s="9"/>
      <c r="E13" s="9"/>
    </row>
    <row r="14" spans="1:5" x14ac:dyDescent="0.25">
      <c r="A14" s="1" t="s">
        <v>0</v>
      </c>
      <c r="B14" s="36" t="s">
        <v>24</v>
      </c>
      <c r="C14" s="36" t="s">
        <v>25</v>
      </c>
      <c r="D14" s="36" t="s">
        <v>24</v>
      </c>
      <c r="E14" s="36" t="s">
        <v>22</v>
      </c>
    </row>
    <row r="15" spans="1:5" ht="45" x14ac:dyDescent="0.25">
      <c r="A15" s="5" t="s">
        <v>15</v>
      </c>
      <c r="B15" s="36"/>
      <c r="C15" s="36"/>
      <c r="D15" s="36"/>
      <c r="E15" s="36"/>
    </row>
    <row r="16" spans="1:5" x14ac:dyDescent="0.25">
      <c r="A16" s="1" t="s">
        <v>5</v>
      </c>
      <c r="B16" s="36" t="s">
        <v>9</v>
      </c>
      <c r="C16" s="37" t="s">
        <v>26</v>
      </c>
      <c r="D16" s="36" t="s">
        <v>9</v>
      </c>
      <c r="E16" s="37" t="s">
        <v>21</v>
      </c>
    </row>
    <row r="17" spans="1:5" x14ac:dyDescent="0.25">
      <c r="A17" s="5" t="s">
        <v>154</v>
      </c>
      <c r="B17" s="36"/>
      <c r="C17" s="37"/>
      <c r="D17" s="36"/>
      <c r="E17" s="37"/>
    </row>
    <row r="18" spans="1:5" x14ac:dyDescent="0.25">
      <c r="A18" s="1" t="s">
        <v>7</v>
      </c>
      <c r="B18" s="36" t="s">
        <v>27</v>
      </c>
      <c r="C18" s="36" t="s">
        <v>28</v>
      </c>
      <c r="D18" s="36" t="s">
        <v>24</v>
      </c>
      <c r="E18" s="36" t="s">
        <v>115</v>
      </c>
    </row>
    <row r="19" spans="1:5" ht="30" x14ac:dyDescent="0.25">
      <c r="A19" s="5" t="s">
        <v>16</v>
      </c>
      <c r="B19" s="36"/>
      <c r="C19" s="36"/>
      <c r="D19" s="36"/>
      <c r="E19" s="36"/>
    </row>
    <row r="20" spans="1:5" x14ac:dyDescent="0.25">
      <c r="A20" s="1" t="s">
        <v>8</v>
      </c>
      <c r="B20" s="36" t="s">
        <v>29</v>
      </c>
      <c r="C20" s="36" t="s">
        <v>30</v>
      </c>
      <c r="D20" s="36" t="s">
        <v>114</v>
      </c>
      <c r="E20" s="36" t="s">
        <v>19</v>
      </c>
    </row>
    <row r="21" spans="1:5" ht="30" x14ac:dyDescent="0.25">
      <c r="A21" s="5" t="s">
        <v>17</v>
      </c>
      <c r="B21" s="36"/>
      <c r="C21" s="36"/>
      <c r="D21" s="36"/>
      <c r="E21" s="36"/>
    </row>
    <row r="22" spans="1:5" x14ac:dyDescent="0.25">
      <c r="A22" s="8" t="s">
        <v>122</v>
      </c>
      <c r="B22" s="9"/>
      <c r="C22" s="9"/>
      <c r="D22" s="9"/>
      <c r="E22" s="9"/>
    </row>
    <row r="23" spans="1:5" x14ac:dyDescent="0.25">
      <c r="A23" s="1" t="s">
        <v>0</v>
      </c>
      <c r="B23" s="36" t="s">
        <v>24</v>
      </c>
      <c r="C23" s="36" t="s">
        <v>31</v>
      </c>
      <c r="D23" s="36" t="s">
        <v>24</v>
      </c>
      <c r="E23" s="36" t="s">
        <v>31</v>
      </c>
    </row>
    <row r="24" spans="1:5" ht="45" x14ac:dyDescent="0.25">
      <c r="A24" s="5" t="s">
        <v>153</v>
      </c>
      <c r="B24" s="36"/>
      <c r="C24" s="36"/>
      <c r="D24" s="36"/>
      <c r="E24" s="36"/>
    </row>
    <row r="25" spans="1:5" x14ac:dyDescent="0.25">
      <c r="A25" s="1" t="s">
        <v>5</v>
      </c>
      <c r="B25" s="36" t="s">
        <v>9</v>
      </c>
      <c r="C25" s="37" t="s">
        <v>32</v>
      </c>
      <c r="D25" s="36" t="s">
        <v>9</v>
      </c>
      <c r="E25" s="37" t="s">
        <v>32</v>
      </c>
    </row>
    <row r="26" spans="1:5" x14ac:dyDescent="0.25">
      <c r="A26" s="5" t="s">
        <v>154</v>
      </c>
      <c r="B26" s="36"/>
      <c r="C26" s="37"/>
      <c r="D26" s="36"/>
      <c r="E26" s="37"/>
    </row>
    <row r="27" spans="1:5" x14ac:dyDescent="0.25">
      <c r="A27" s="1" t="s">
        <v>7</v>
      </c>
      <c r="B27" s="36" t="s">
        <v>27</v>
      </c>
      <c r="C27" s="36" t="s">
        <v>33</v>
      </c>
      <c r="D27" s="36" t="s">
        <v>27</v>
      </c>
      <c r="E27" s="36" t="s">
        <v>33</v>
      </c>
    </row>
    <row r="28" spans="1:5" ht="30" x14ac:dyDescent="0.25">
      <c r="A28" s="5" t="s">
        <v>16</v>
      </c>
      <c r="B28" s="36"/>
      <c r="C28" s="36"/>
      <c r="D28" s="36"/>
      <c r="E28" s="36"/>
    </row>
    <row r="29" spans="1:5" x14ac:dyDescent="0.25">
      <c r="A29" s="1" t="s">
        <v>8</v>
      </c>
      <c r="B29" s="36" t="s">
        <v>29</v>
      </c>
      <c r="C29" s="36" t="s">
        <v>34</v>
      </c>
      <c r="D29" s="36" t="s">
        <v>11</v>
      </c>
      <c r="E29" s="36" t="s">
        <v>25</v>
      </c>
    </row>
    <row r="30" spans="1:5" ht="30" x14ac:dyDescent="0.25">
      <c r="A30" s="5" t="s">
        <v>17</v>
      </c>
      <c r="B30" s="36"/>
      <c r="C30" s="36"/>
      <c r="D30" s="36"/>
      <c r="E30" s="36"/>
    </row>
  </sheetData>
  <mergeCells count="52">
    <mergeCell ref="D29:D30"/>
    <mergeCell ref="E29:E30"/>
    <mergeCell ref="D23:D24"/>
    <mergeCell ref="E23:E24"/>
    <mergeCell ref="D25:D26"/>
    <mergeCell ref="E25:E26"/>
    <mergeCell ref="D27:D28"/>
    <mergeCell ref="E27:E28"/>
    <mergeCell ref="D16:D17"/>
    <mergeCell ref="E16:E17"/>
    <mergeCell ref="D18:D19"/>
    <mergeCell ref="E18:E19"/>
    <mergeCell ref="D20:D21"/>
    <mergeCell ref="E20:E21"/>
    <mergeCell ref="D9:D10"/>
    <mergeCell ref="E9:E10"/>
    <mergeCell ref="D11:D12"/>
    <mergeCell ref="E11:E12"/>
    <mergeCell ref="D14:D15"/>
    <mergeCell ref="E14:E15"/>
    <mergeCell ref="A1:C1"/>
    <mergeCell ref="A2:A3"/>
    <mergeCell ref="D2:E2"/>
    <mergeCell ref="D5:D6"/>
    <mergeCell ref="E5:E6"/>
    <mergeCell ref="B2:C2"/>
    <mergeCell ref="B5:B6"/>
    <mergeCell ref="C5:C6"/>
    <mergeCell ref="D7:D8"/>
    <mergeCell ref="E7:E8"/>
    <mergeCell ref="B25:B26"/>
    <mergeCell ref="C25:C26"/>
    <mergeCell ref="B27:B28"/>
    <mergeCell ref="C27:C28"/>
    <mergeCell ref="B11:B12"/>
    <mergeCell ref="C11:C12"/>
    <mergeCell ref="B14:B15"/>
    <mergeCell ref="C14:C15"/>
    <mergeCell ref="B16:B17"/>
    <mergeCell ref="C16:C17"/>
    <mergeCell ref="B7:B8"/>
    <mergeCell ref="C7:C8"/>
    <mergeCell ref="B9:B10"/>
    <mergeCell ref="C9:C10"/>
    <mergeCell ref="B29:B30"/>
    <mergeCell ref="C29:C30"/>
    <mergeCell ref="B18:B19"/>
    <mergeCell ref="C18:C19"/>
    <mergeCell ref="B20:B21"/>
    <mergeCell ref="C20:C21"/>
    <mergeCell ref="B23:B24"/>
    <mergeCell ref="C23:C24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7" sqref="C7:C8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8" t="s">
        <v>36</v>
      </c>
      <c r="B1" s="38"/>
      <c r="C1" s="38"/>
      <c r="D1" s="3"/>
      <c r="E1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121</v>
      </c>
      <c r="B4" s="9"/>
      <c r="C4" s="9"/>
      <c r="D4" s="9"/>
      <c r="E4" s="9"/>
    </row>
    <row r="5" spans="1:5" x14ac:dyDescent="0.25">
      <c r="A5" s="1" t="s">
        <v>0</v>
      </c>
      <c r="B5" s="36" t="s">
        <v>41</v>
      </c>
      <c r="C5" s="36" t="s">
        <v>42</v>
      </c>
      <c r="D5" s="36" t="s">
        <v>41</v>
      </c>
      <c r="E5" s="36" t="s">
        <v>42</v>
      </c>
    </row>
    <row r="6" spans="1:5" ht="30" x14ac:dyDescent="0.25">
      <c r="A6" s="5" t="s">
        <v>37</v>
      </c>
      <c r="B6" s="36"/>
      <c r="C6" s="36"/>
      <c r="D6" s="36"/>
      <c r="E6" s="36"/>
    </row>
    <row r="7" spans="1:5" x14ac:dyDescent="0.25">
      <c r="A7" s="1" t="s">
        <v>5</v>
      </c>
      <c r="B7" s="36" t="s">
        <v>29</v>
      </c>
      <c r="C7" s="37" t="s">
        <v>19</v>
      </c>
      <c r="D7" s="36" t="s">
        <v>29</v>
      </c>
      <c r="E7" s="37" t="s">
        <v>19</v>
      </c>
    </row>
    <row r="8" spans="1:5" x14ac:dyDescent="0.25">
      <c r="A8" s="5" t="s">
        <v>38</v>
      </c>
      <c r="B8" s="36"/>
      <c r="C8" s="37"/>
      <c r="D8" s="36"/>
      <c r="E8" s="37"/>
    </row>
    <row r="9" spans="1:5" x14ac:dyDescent="0.25">
      <c r="A9" s="1" t="s">
        <v>7</v>
      </c>
      <c r="B9" s="36" t="s">
        <v>18</v>
      </c>
      <c r="C9" s="36" t="s">
        <v>19</v>
      </c>
      <c r="D9" s="36" t="s">
        <v>18</v>
      </c>
      <c r="E9" s="36" t="s">
        <v>19</v>
      </c>
    </row>
    <row r="10" spans="1:5" ht="30" x14ac:dyDescent="0.25">
      <c r="A10" s="5" t="s">
        <v>39</v>
      </c>
      <c r="B10" s="36"/>
      <c r="C10" s="36"/>
      <c r="D10" s="36"/>
      <c r="E10" s="36"/>
    </row>
    <row r="11" spans="1:5" x14ac:dyDescent="0.25">
      <c r="A11" s="1" t="s">
        <v>8</v>
      </c>
      <c r="B11" s="36" t="s">
        <v>13</v>
      </c>
      <c r="C11" s="36" t="s">
        <v>43</v>
      </c>
      <c r="D11" s="36" t="s">
        <v>116</v>
      </c>
      <c r="E11" s="36" t="s">
        <v>43</v>
      </c>
    </row>
    <row r="12" spans="1:5" ht="30" x14ac:dyDescent="0.25">
      <c r="A12" s="5" t="s">
        <v>40</v>
      </c>
      <c r="B12" s="36"/>
      <c r="C12" s="36"/>
      <c r="D12" s="36"/>
      <c r="E12" s="36"/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8" t="s">
        <v>44</v>
      </c>
      <c r="B1" s="38"/>
      <c r="C1" s="38"/>
      <c r="D1" s="10"/>
      <c r="E1" s="10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120</v>
      </c>
      <c r="B4" s="9"/>
      <c r="C4" s="9"/>
      <c r="D4" s="9"/>
      <c r="E4" s="9"/>
    </row>
    <row r="5" spans="1:5" x14ac:dyDescent="0.25">
      <c r="A5" s="1" t="s">
        <v>0</v>
      </c>
      <c r="B5" s="36" t="s">
        <v>47</v>
      </c>
      <c r="C5" s="36" t="s">
        <v>48</v>
      </c>
      <c r="D5" s="36" t="s">
        <v>47</v>
      </c>
      <c r="E5" s="36" t="s">
        <v>48</v>
      </c>
    </row>
    <row r="6" spans="1:5" x14ac:dyDescent="0.25">
      <c r="A6" s="5" t="s">
        <v>45</v>
      </c>
      <c r="B6" s="36"/>
      <c r="C6" s="36"/>
      <c r="D6" s="36"/>
      <c r="E6" s="36"/>
    </row>
    <row r="7" spans="1:5" x14ac:dyDescent="0.25">
      <c r="A7" s="1" t="s">
        <v>5</v>
      </c>
      <c r="B7" s="36" t="s">
        <v>18</v>
      </c>
      <c r="C7" s="37" t="s">
        <v>31</v>
      </c>
      <c r="D7" s="36" t="s">
        <v>18</v>
      </c>
      <c r="E7" s="37" t="s">
        <v>31</v>
      </c>
    </row>
    <row r="8" spans="1:5" x14ac:dyDescent="0.25">
      <c r="A8" s="5" t="s">
        <v>38</v>
      </c>
      <c r="B8" s="36"/>
      <c r="C8" s="37"/>
      <c r="D8" s="36"/>
      <c r="E8" s="37"/>
    </row>
    <row r="9" spans="1:5" x14ac:dyDescent="0.25">
      <c r="A9" s="1" t="s">
        <v>7</v>
      </c>
      <c r="B9" s="36" t="s">
        <v>49</v>
      </c>
      <c r="C9" s="36" t="s">
        <v>50</v>
      </c>
      <c r="D9" s="36" t="s">
        <v>49</v>
      </c>
      <c r="E9" s="36" t="s">
        <v>50</v>
      </c>
    </row>
    <row r="10" spans="1:5" x14ac:dyDescent="0.25">
      <c r="A10" s="5" t="s">
        <v>46</v>
      </c>
      <c r="B10" s="36"/>
      <c r="C10" s="36"/>
      <c r="D10" s="36"/>
      <c r="E10" s="36"/>
    </row>
    <row r="11" spans="1:5" x14ac:dyDescent="0.25">
      <c r="A11" s="1" t="s">
        <v>8</v>
      </c>
      <c r="B11" s="36" t="s">
        <v>13</v>
      </c>
      <c r="C11" s="36" t="s">
        <v>51</v>
      </c>
      <c r="D11" s="36" t="s">
        <v>13</v>
      </c>
      <c r="E11" s="36" t="s">
        <v>51</v>
      </c>
    </row>
    <row r="12" spans="1:5" ht="30" x14ac:dyDescent="0.25">
      <c r="A12" s="5" t="s">
        <v>40</v>
      </c>
      <c r="B12" s="36"/>
      <c r="C12" s="36"/>
      <c r="D12" s="36"/>
      <c r="E12" s="36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8" t="s">
        <v>52</v>
      </c>
      <c r="B1" s="38"/>
      <c r="C1" s="38"/>
      <c r="D1" s="10"/>
      <c r="E1" s="10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119</v>
      </c>
      <c r="B4" s="9"/>
      <c r="C4" s="9"/>
      <c r="D4" s="9"/>
      <c r="E4" s="9"/>
    </row>
    <row r="5" spans="1:5" x14ac:dyDescent="0.25">
      <c r="A5" s="1" t="s">
        <v>0</v>
      </c>
      <c r="B5" s="36" t="s">
        <v>18</v>
      </c>
      <c r="C5" s="36" t="s">
        <v>57</v>
      </c>
      <c r="D5" s="36" t="s">
        <v>18</v>
      </c>
      <c r="E5" s="36" t="s">
        <v>103</v>
      </c>
    </row>
    <row r="6" spans="1:5" ht="30" x14ac:dyDescent="0.25">
      <c r="A6" s="5" t="s">
        <v>53</v>
      </c>
      <c r="B6" s="36"/>
      <c r="C6" s="36"/>
      <c r="D6" s="36"/>
      <c r="E6" s="36"/>
    </row>
    <row r="7" spans="1:5" x14ac:dyDescent="0.25">
      <c r="A7" s="1" t="s">
        <v>5</v>
      </c>
      <c r="B7" s="36" t="s">
        <v>20</v>
      </c>
      <c r="C7" s="37" t="s">
        <v>58</v>
      </c>
      <c r="D7" s="36" t="s">
        <v>20</v>
      </c>
      <c r="E7" s="37" t="s">
        <v>31</v>
      </c>
    </row>
    <row r="8" spans="1:5" x14ac:dyDescent="0.25">
      <c r="A8" s="5" t="s">
        <v>54</v>
      </c>
      <c r="B8" s="36"/>
      <c r="C8" s="37"/>
      <c r="D8" s="36"/>
      <c r="E8" s="37"/>
    </row>
    <row r="9" spans="1:5" x14ac:dyDescent="0.25">
      <c r="A9" s="1" t="s">
        <v>7</v>
      </c>
      <c r="B9" s="36" t="s">
        <v>9</v>
      </c>
      <c r="C9" s="36" t="s">
        <v>12</v>
      </c>
      <c r="D9" s="36" t="s">
        <v>9</v>
      </c>
      <c r="E9" s="36" t="s">
        <v>12</v>
      </c>
    </row>
    <row r="10" spans="1:5" x14ac:dyDescent="0.25">
      <c r="A10" s="5" t="s">
        <v>55</v>
      </c>
      <c r="B10" s="36"/>
      <c r="C10" s="36"/>
      <c r="D10" s="36"/>
      <c r="E10" s="36"/>
    </row>
    <row r="11" spans="1:5" x14ac:dyDescent="0.25">
      <c r="A11" s="1" t="s">
        <v>8</v>
      </c>
      <c r="B11" s="36" t="s">
        <v>13</v>
      </c>
      <c r="C11" s="36" t="s">
        <v>51</v>
      </c>
      <c r="D11" s="36" t="s">
        <v>116</v>
      </c>
      <c r="E11" s="36" t="s">
        <v>51</v>
      </c>
    </row>
    <row r="12" spans="1:5" x14ac:dyDescent="0.25">
      <c r="A12" s="5" t="s">
        <v>56</v>
      </c>
      <c r="B12" s="36"/>
      <c r="C12" s="36"/>
      <c r="D12" s="36"/>
      <c r="E12" s="36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8" t="s">
        <v>59</v>
      </c>
      <c r="B1" s="38"/>
      <c r="C1" s="38"/>
      <c r="D1" s="10"/>
      <c r="E1" s="10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118</v>
      </c>
      <c r="B4" s="9"/>
      <c r="C4" s="9"/>
      <c r="D4" s="9"/>
      <c r="E4" s="9"/>
    </row>
    <row r="5" spans="1:5" x14ac:dyDescent="0.25">
      <c r="A5" s="1" t="s">
        <v>0</v>
      </c>
      <c r="B5" s="36" t="s">
        <v>47</v>
      </c>
      <c r="C5" s="36" t="s">
        <v>63</v>
      </c>
      <c r="D5" s="36" t="s">
        <v>47</v>
      </c>
      <c r="E5" s="36" t="s">
        <v>63</v>
      </c>
    </row>
    <row r="6" spans="1:5" ht="30" x14ac:dyDescent="0.25">
      <c r="A6" s="5" t="s">
        <v>60</v>
      </c>
      <c r="B6" s="36"/>
      <c r="C6" s="36"/>
      <c r="D6" s="36"/>
      <c r="E6" s="36"/>
    </row>
    <row r="7" spans="1:5" x14ac:dyDescent="0.25">
      <c r="A7" s="1" t="s">
        <v>5</v>
      </c>
      <c r="B7" s="36" t="s">
        <v>18</v>
      </c>
      <c r="C7" s="37" t="s">
        <v>25</v>
      </c>
      <c r="D7" s="36" t="s">
        <v>18</v>
      </c>
      <c r="E7" s="37" t="s">
        <v>25</v>
      </c>
    </row>
    <row r="8" spans="1:5" x14ac:dyDescent="0.25">
      <c r="A8" s="5" t="s">
        <v>38</v>
      </c>
      <c r="B8" s="36"/>
      <c r="C8" s="37"/>
      <c r="D8" s="36"/>
      <c r="E8" s="37"/>
    </row>
    <row r="9" spans="1:5" x14ac:dyDescent="0.25">
      <c r="A9" s="1" t="s">
        <v>7</v>
      </c>
      <c r="B9" s="36" t="s">
        <v>18</v>
      </c>
      <c r="C9" s="36" t="s">
        <v>64</v>
      </c>
      <c r="D9" s="36" t="s">
        <v>18</v>
      </c>
      <c r="E9" s="36" t="s">
        <v>64</v>
      </c>
    </row>
    <row r="10" spans="1:5" x14ac:dyDescent="0.25">
      <c r="A10" s="5" t="s">
        <v>61</v>
      </c>
      <c r="B10" s="36"/>
      <c r="C10" s="36"/>
      <c r="D10" s="36"/>
      <c r="E10" s="36"/>
    </row>
    <row r="11" spans="1:5" x14ac:dyDescent="0.25">
      <c r="A11" s="1" t="s">
        <v>8</v>
      </c>
      <c r="B11" s="36" t="s">
        <v>29</v>
      </c>
      <c r="C11" s="36" t="s">
        <v>43</v>
      </c>
      <c r="D11" s="36" t="s">
        <v>29</v>
      </c>
      <c r="E11" s="36" t="s">
        <v>43</v>
      </c>
    </row>
    <row r="12" spans="1:5" x14ac:dyDescent="0.25">
      <c r="A12" s="5" t="s">
        <v>62</v>
      </c>
      <c r="B12" s="36"/>
      <c r="C12" s="36"/>
      <c r="D12" s="36"/>
      <c r="E12" s="36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8" t="s">
        <v>65</v>
      </c>
      <c r="B1" s="38"/>
      <c r="C1" s="38"/>
      <c r="D1" s="10"/>
      <c r="E1" s="10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117</v>
      </c>
      <c r="B4" s="9"/>
      <c r="C4" s="9"/>
      <c r="D4" s="9"/>
      <c r="E4" s="9"/>
    </row>
    <row r="5" spans="1:5" x14ac:dyDescent="0.25">
      <c r="A5" s="1" t="s">
        <v>0</v>
      </c>
      <c r="B5" s="36" t="s">
        <v>41</v>
      </c>
      <c r="C5" s="36" t="s">
        <v>67</v>
      </c>
      <c r="D5" s="36" t="s">
        <v>41</v>
      </c>
      <c r="E5" s="36" t="s">
        <v>43</v>
      </c>
    </row>
    <row r="6" spans="1:5" ht="30" x14ac:dyDescent="0.25">
      <c r="A6" s="5" t="s">
        <v>37</v>
      </c>
      <c r="B6" s="36"/>
      <c r="C6" s="36"/>
      <c r="D6" s="36"/>
      <c r="E6" s="36"/>
    </row>
    <row r="7" spans="1:5" x14ac:dyDescent="0.25">
      <c r="A7" s="1" t="s">
        <v>5</v>
      </c>
      <c r="B7" s="36" t="s">
        <v>29</v>
      </c>
      <c r="C7" s="37" t="s">
        <v>68</v>
      </c>
      <c r="D7" s="36" t="s">
        <v>18</v>
      </c>
      <c r="E7" s="37" t="s">
        <v>104</v>
      </c>
    </row>
    <row r="8" spans="1:5" x14ac:dyDescent="0.25">
      <c r="A8" s="5" t="s">
        <v>38</v>
      </c>
      <c r="B8" s="36"/>
      <c r="C8" s="37"/>
      <c r="D8" s="36"/>
      <c r="E8" s="37"/>
    </row>
    <row r="9" spans="1:5" x14ac:dyDescent="0.25">
      <c r="A9" s="1" t="s">
        <v>7</v>
      </c>
      <c r="B9" s="36" t="s">
        <v>18</v>
      </c>
      <c r="C9" s="36" t="s">
        <v>34</v>
      </c>
      <c r="D9" s="36" t="s">
        <v>18</v>
      </c>
      <c r="E9" s="36" t="s">
        <v>104</v>
      </c>
    </row>
    <row r="10" spans="1:5" ht="30" x14ac:dyDescent="0.25">
      <c r="A10" s="5" t="s">
        <v>39</v>
      </c>
      <c r="B10" s="36"/>
      <c r="C10" s="36"/>
      <c r="D10" s="36"/>
      <c r="E10" s="36"/>
    </row>
    <row r="11" spans="1:5" x14ac:dyDescent="0.25">
      <c r="A11" s="1" t="s">
        <v>8</v>
      </c>
      <c r="B11" s="36" t="s">
        <v>13</v>
      </c>
      <c r="C11" s="36" t="s">
        <v>43</v>
      </c>
      <c r="D11" s="36" t="s">
        <v>18</v>
      </c>
      <c r="E11" s="36" t="s">
        <v>104</v>
      </c>
    </row>
    <row r="12" spans="1:5" ht="30" x14ac:dyDescent="0.25">
      <c r="A12" s="5" t="s">
        <v>66</v>
      </c>
      <c r="B12" s="36"/>
      <c r="C12" s="36"/>
      <c r="D12" s="36"/>
      <c r="E12" s="36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8" t="s">
        <v>69</v>
      </c>
      <c r="B1" s="38"/>
      <c r="C1" s="38"/>
      <c r="D1" s="10"/>
      <c r="E1" s="10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70</v>
      </c>
      <c r="B4" s="9"/>
      <c r="C4" s="9"/>
      <c r="D4" s="9"/>
      <c r="E4" s="9"/>
    </row>
    <row r="5" spans="1:5" x14ac:dyDescent="0.25">
      <c r="A5" s="1" t="s">
        <v>0</v>
      </c>
      <c r="B5" s="36" t="s">
        <v>18</v>
      </c>
      <c r="C5" s="36" t="s">
        <v>71</v>
      </c>
      <c r="D5" s="36" t="s">
        <v>47</v>
      </c>
      <c r="E5" s="36" t="s">
        <v>51</v>
      </c>
    </row>
    <row r="6" spans="1:5" ht="45" x14ac:dyDescent="0.25">
      <c r="A6" s="5" t="s">
        <v>153</v>
      </c>
      <c r="B6" s="36"/>
      <c r="C6" s="36"/>
      <c r="D6" s="36"/>
      <c r="E6" s="36"/>
    </row>
    <row r="7" spans="1:5" x14ac:dyDescent="0.25">
      <c r="A7" s="1" t="s">
        <v>5</v>
      </c>
      <c r="B7" s="36" t="s">
        <v>20</v>
      </c>
      <c r="C7" s="37" t="s">
        <v>25</v>
      </c>
      <c r="D7" s="36" t="s">
        <v>125</v>
      </c>
      <c r="E7" s="37" t="s">
        <v>19</v>
      </c>
    </row>
    <row r="8" spans="1:5" x14ac:dyDescent="0.25">
      <c r="A8" s="5" t="s">
        <v>154</v>
      </c>
      <c r="B8" s="36"/>
      <c r="C8" s="37"/>
      <c r="D8" s="36"/>
      <c r="E8" s="37"/>
    </row>
    <row r="9" spans="1:5" x14ac:dyDescent="0.25">
      <c r="A9" s="1" t="s">
        <v>7</v>
      </c>
      <c r="B9" s="36" t="s">
        <v>18</v>
      </c>
      <c r="C9" s="36" t="s">
        <v>72</v>
      </c>
      <c r="D9" s="36" t="s">
        <v>18</v>
      </c>
      <c r="E9" s="36" t="s">
        <v>72</v>
      </c>
    </row>
    <row r="10" spans="1:5" ht="30" x14ac:dyDescent="0.25">
      <c r="A10" s="5" t="s">
        <v>16</v>
      </c>
      <c r="B10" s="36"/>
      <c r="C10" s="36"/>
      <c r="D10" s="36"/>
      <c r="E10" s="36"/>
    </row>
    <row r="11" spans="1:5" x14ac:dyDescent="0.25">
      <c r="A11" s="1" t="s">
        <v>8</v>
      </c>
      <c r="B11" s="36" t="s">
        <v>13</v>
      </c>
      <c r="C11" s="36" t="s">
        <v>23</v>
      </c>
      <c r="D11" s="36" t="s">
        <v>114</v>
      </c>
      <c r="E11" s="36" t="s">
        <v>19</v>
      </c>
    </row>
    <row r="12" spans="1:5" ht="30" x14ac:dyDescent="0.25">
      <c r="A12" s="5" t="s">
        <v>74</v>
      </c>
      <c r="B12" s="36"/>
      <c r="C12" s="36"/>
      <c r="D12" s="36"/>
      <c r="E12" s="36"/>
    </row>
    <row r="14" spans="1:5" x14ac:dyDescent="0.25">
      <c r="A14" s="11" t="s">
        <v>73</v>
      </c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8" t="s">
        <v>75</v>
      </c>
      <c r="B1" s="38"/>
      <c r="C1" s="38"/>
      <c r="D1" s="10"/>
      <c r="E1" s="10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76</v>
      </c>
      <c r="B4" s="9"/>
      <c r="C4" s="9"/>
      <c r="D4" s="9"/>
      <c r="E4" s="9"/>
    </row>
    <row r="5" spans="1:5" x14ac:dyDescent="0.25">
      <c r="A5" s="1" t="s">
        <v>0</v>
      </c>
      <c r="B5" s="36" t="s">
        <v>78</v>
      </c>
      <c r="C5" s="36" t="s">
        <v>79</v>
      </c>
      <c r="D5" s="36" t="s">
        <v>78</v>
      </c>
      <c r="E5" s="36" t="s">
        <v>42</v>
      </c>
    </row>
    <row r="6" spans="1:5" x14ac:dyDescent="0.25">
      <c r="A6" s="5" t="s">
        <v>77</v>
      </c>
      <c r="B6" s="36"/>
      <c r="C6" s="36"/>
      <c r="D6" s="36"/>
      <c r="E6" s="36"/>
    </row>
    <row r="7" spans="1:5" x14ac:dyDescent="0.25">
      <c r="A7" s="1" t="s">
        <v>5</v>
      </c>
      <c r="B7" s="36" t="s">
        <v>20</v>
      </c>
      <c r="C7" s="37" t="s">
        <v>80</v>
      </c>
      <c r="D7" s="36" t="s">
        <v>126</v>
      </c>
      <c r="E7" s="37" t="s">
        <v>25</v>
      </c>
    </row>
    <row r="8" spans="1:5" x14ac:dyDescent="0.25">
      <c r="A8" s="5" t="s">
        <v>98</v>
      </c>
      <c r="B8" s="36"/>
      <c r="C8" s="37"/>
      <c r="D8" s="36"/>
      <c r="E8" s="37"/>
    </row>
    <row r="9" spans="1:5" x14ac:dyDescent="0.25">
      <c r="A9" s="1" t="s">
        <v>7</v>
      </c>
      <c r="B9" s="36" t="s">
        <v>81</v>
      </c>
      <c r="C9" s="36" t="s">
        <v>82</v>
      </c>
      <c r="D9" s="36" t="s">
        <v>81</v>
      </c>
      <c r="E9" s="36" t="s">
        <v>95</v>
      </c>
    </row>
    <row r="10" spans="1:5" x14ac:dyDescent="0.25">
      <c r="A10" s="5" t="s">
        <v>99</v>
      </c>
      <c r="B10" s="36"/>
      <c r="C10" s="36"/>
      <c r="D10" s="36"/>
      <c r="E10" s="36"/>
    </row>
    <row r="11" spans="1:5" x14ac:dyDescent="0.25">
      <c r="A11" s="41" t="s">
        <v>8</v>
      </c>
      <c r="B11" s="41"/>
      <c r="C11" s="41"/>
      <c r="D11" s="13" t="s">
        <v>13</v>
      </c>
      <c r="E11" s="13">
        <v>48</v>
      </c>
    </row>
    <row r="12" spans="1:5" x14ac:dyDescent="0.25">
      <c r="A12" s="40" t="s">
        <v>83</v>
      </c>
      <c r="B12" s="40"/>
      <c r="C12" s="40"/>
      <c r="D12" s="12"/>
      <c r="E12" s="12"/>
    </row>
    <row r="13" spans="1:5" x14ac:dyDescent="0.25">
      <c r="A13" s="2" t="s">
        <v>84</v>
      </c>
      <c r="B13" s="6" t="s">
        <v>10</v>
      </c>
      <c r="C13" s="6" t="s">
        <v>87</v>
      </c>
      <c r="D13" s="6" t="s">
        <v>10</v>
      </c>
      <c r="E13" s="6" t="s">
        <v>112</v>
      </c>
    </row>
    <row r="14" spans="1:5" x14ac:dyDescent="0.25">
      <c r="A14" t="s">
        <v>85</v>
      </c>
      <c r="B14" s="6" t="s">
        <v>97</v>
      </c>
      <c r="C14" s="6" t="s">
        <v>97</v>
      </c>
      <c r="D14" s="6" t="s">
        <v>97</v>
      </c>
      <c r="E14" s="6" t="s">
        <v>97</v>
      </c>
    </row>
    <row r="15" spans="1:5" x14ac:dyDescent="0.25">
      <c r="A15" t="s">
        <v>86</v>
      </c>
      <c r="B15" s="6" t="s">
        <v>97</v>
      </c>
      <c r="C15" s="6" t="s">
        <v>97</v>
      </c>
      <c r="D15" s="6" t="s">
        <v>97</v>
      </c>
      <c r="E15" s="6" t="s">
        <v>97</v>
      </c>
    </row>
    <row r="16" spans="1:5" x14ac:dyDescent="0.25">
      <c r="A16" s="40" t="s">
        <v>88</v>
      </c>
      <c r="B16" s="40"/>
      <c r="C16" s="40"/>
      <c r="D16" s="12"/>
      <c r="E16" s="12"/>
    </row>
    <row r="17" spans="1:5" x14ac:dyDescent="0.25">
      <c r="A17" t="s">
        <v>89</v>
      </c>
      <c r="B17" s="6" t="s">
        <v>94</v>
      </c>
      <c r="C17" s="6" t="s">
        <v>43</v>
      </c>
      <c r="D17" s="6" t="s">
        <v>94</v>
      </c>
      <c r="E17" s="6" t="s">
        <v>43</v>
      </c>
    </row>
    <row r="18" spans="1:5" x14ac:dyDescent="0.25">
      <c r="A18" t="s">
        <v>90</v>
      </c>
      <c r="B18" s="6" t="s">
        <v>29</v>
      </c>
      <c r="C18" s="6" t="s">
        <v>95</v>
      </c>
      <c r="D18" s="6" t="s">
        <v>29</v>
      </c>
      <c r="E18" s="6" t="s">
        <v>95</v>
      </c>
    </row>
    <row r="19" spans="1:5" x14ac:dyDescent="0.25">
      <c r="A19" t="s">
        <v>91</v>
      </c>
      <c r="B19" s="6" t="s">
        <v>96</v>
      </c>
      <c r="C19" s="6" t="s">
        <v>14</v>
      </c>
      <c r="D19" s="6" t="s">
        <v>24</v>
      </c>
      <c r="E19" s="6" t="s">
        <v>103</v>
      </c>
    </row>
    <row r="20" spans="1:5" x14ac:dyDescent="0.25">
      <c r="A20" t="s">
        <v>92</v>
      </c>
      <c r="B20" s="6" t="s">
        <v>10</v>
      </c>
      <c r="C20" s="6" t="s">
        <v>12</v>
      </c>
      <c r="D20" s="6" t="s">
        <v>10</v>
      </c>
      <c r="E20" s="6" t="s">
        <v>12</v>
      </c>
    </row>
    <row r="21" spans="1:5" x14ac:dyDescent="0.25">
      <c r="A21" t="s">
        <v>93</v>
      </c>
      <c r="B21" s="6" t="s">
        <v>96</v>
      </c>
      <c r="C21" s="6" t="s">
        <v>14</v>
      </c>
      <c r="D21" s="6" t="s">
        <v>116</v>
      </c>
      <c r="E21" s="6" t="s">
        <v>43</v>
      </c>
    </row>
  </sheetData>
  <mergeCells count="19">
    <mergeCell ref="D2:E2"/>
    <mergeCell ref="D5:D6"/>
    <mergeCell ref="E5:E6"/>
    <mergeCell ref="D7:D8"/>
    <mergeCell ref="E7:E8"/>
    <mergeCell ref="D9:D10"/>
    <mergeCell ref="E9:E10"/>
    <mergeCell ref="B9:B10"/>
    <mergeCell ref="C9:C10"/>
    <mergeCell ref="A12:C12"/>
    <mergeCell ref="A16:C16"/>
    <mergeCell ref="A11:C11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Indian Prairie Ag</vt:lpstr>
      <vt:lpstr>cowcalf</vt:lpstr>
      <vt:lpstr>rowcrop</vt:lpstr>
      <vt:lpstr>sugarcane</vt:lpstr>
      <vt:lpstr>citrus</vt:lpstr>
      <vt:lpstr>sod</vt:lpstr>
      <vt:lpstr>ornamentals</vt:lpstr>
      <vt:lpstr>equine</vt:lpstr>
      <vt:lpstr>dairies</vt:lpstr>
      <vt:lpstr>hay</vt:lpstr>
      <vt:lpstr>pines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Stone</dc:creator>
  <cp:lastModifiedBy>Marcy</cp:lastModifiedBy>
  <cp:lastPrinted>2013-02-08T00:13:59Z</cp:lastPrinted>
  <dcterms:created xsi:type="dcterms:W3CDTF">2011-10-28T19:09:16Z</dcterms:created>
  <dcterms:modified xsi:type="dcterms:W3CDTF">2014-03-11T18:40:32Z</dcterms:modified>
</cp:coreProperties>
</file>