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WPCS\BASINS\Lake_Okeechobee\2020 Revised BMAP\OSTDS\"/>
    </mc:Choice>
  </mc:AlternateContent>
  <xr:revisionPtr revIDLastSave="0" documentId="13_ncr:1_{42F94648-35C0-45C0-ABC7-5FA31AEC2624}" xr6:coauthVersionLast="41" xr6:coauthVersionMax="41" xr10:uidLastSave="{00000000-0000-0000-0000-000000000000}"/>
  <bookViews>
    <workbookView xWindow="4650" yWindow="345" windowWidth="23670" windowHeight="15870" tabRatio="756" xr2:uid="{68552BAD-AADB-4708-ABFE-33D940C55598}"/>
  </bookViews>
  <sheets>
    <sheet name="Calculations" sheetId="2" r:id="rId1"/>
    <sheet name="Persons per house" sheetId="1" r:id="rId2"/>
    <sheet name="Septic by County" sheetId="4" r:id="rId3"/>
    <sheet name="septic_by_Co_and_Urban" sheetId="3" r:id="rId4"/>
  </sheets>
  <definedNames>
    <definedName name="_xlnm._FilterDatabase" localSheetId="3" hidden="1">septic_by_Co_and_Urban!$A$1:$G$141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2" l="1"/>
  <c r="I44" i="2" s="1"/>
  <c r="F52" i="2" l="1"/>
  <c r="J45" i="2" s="1"/>
  <c r="E52" i="2"/>
  <c r="I45" i="2" s="1"/>
  <c r="F47" i="2"/>
  <c r="J42" i="2" s="1"/>
  <c r="E47" i="2"/>
  <c r="I42" i="2" s="1"/>
  <c r="E41" i="2"/>
  <c r="I39" i="2" s="1"/>
  <c r="F41" i="2"/>
  <c r="J39" i="2" s="1"/>
  <c r="F40" i="2"/>
  <c r="J38" i="2" s="1"/>
  <c r="E40" i="2"/>
  <c r="I38" i="2" s="1"/>
  <c r="F44" i="2"/>
  <c r="J46" i="2" s="1"/>
  <c r="E44" i="2"/>
  <c r="I46" i="2" s="1"/>
  <c r="F42" i="2"/>
  <c r="J40" i="2" s="1"/>
  <c r="E42" i="2"/>
  <c r="I40" i="2" s="1"/>
  <c r="F38" i="2"/>
  <c r="J44" i="2" s="1"/>
  <c r="D25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19" i="2"/>
  <c r="D19" i="2"/>
  <c r="D20" i="2"/>
  <c r="D21" i="2"/>
  <c r="D22" i="2"/>
  <c r="D23" i="2"/>
  <c r="D24" i="2"/>
  <c r="D26" i="2"/>
  <c r="D27" i="2"/>
  <c r="D28" i="2"/>
  <c r="D29" i="2"/>
  <c r="D30" i="2"/>
  <c r="D31" i="2"/>
  <c r="D32" i="2"/>
  <c r="D33" i="2"/>
  <c r="M21" i="2" l="1"/>
  <c r="R21" i="2" s="1"/>
  <c r="W21" i="2" s="1"/>
  <c r="AB21" i="2" s="1"/>
  <c r="N21" i="2"/>
  <c r="S21" i="2" s="1"/>
  <c r="X21" i="2" s="1"/>
  <c r="AC21" i="2" s="1"/>
  <c r="AF21" i="2" s="1"/>
  <c r="K21" i="2"/>
  <c r="P21" i="2" s="1"/>
  <c r="U21" i="2" s="1"/>
  <c r="Z21" i="2" s="1"/>
  <c r="O21" i="2"/>
  <c r="T21" i="2" s="1"/>
  <c r="Y21" i="2" s="1"/>
  <c r="AD21" i="2" s="1"/>
  <c r="L21" i="2"/>
  <c r="Q21" i="2" s="1"/>
  <c r="V21" i="2" s="1"/>
  <c r="AA21" i="2" s="1"/>
  <c r="N30" i="2"/>
  <c r="K30" i="2"/>
  <c r="P30" i="2" s="1"/>
  <c r="U30" i="2" s="1"/>
  <c r="Z30" i="2" s="1"/>
  <c r="AE30" i="2" s="1"/>
  <c r="O30" i="2"/>
  <c r="L30" i="2"/>
  <c r="Q30" i="2" s="1"/>
  <c r="V30" i="2" s="1"/>
  <c r="AA30" i="2" s="1"/>
  <c r="M30" i="2"/>
  <c r="K20" i="2"/>
  <c r="P20" i="2" s="1"/>
  <c r="U20" i="2" s="1"/>
  <c r="Z20" i="2" s="1"/>
  <c r="L20" i="2"/>
  <c r="Q20" i="2" s="1"/>
  <c r="V20" i="2" s="1"/>
  <c r="AA20" i="2" s="1"/>
  <c r="M20" i="2"/>
  <c r="R20" i="2" s="1"/>
  <c r="N20" i="2"/>
  <c r="S20" i="2" s="1"/>
  <c r="X20" i="2" s="1"/>
  <c r="AC20" i="2" s="1"/>
  <c r="O20" i="2"/>
  <c r="T20" i="2" s="1"/>
  <c r="Y20" i="2" s="1"/>
  <c r="AD20" i="2" s="1"/>
  <c r="O19" i="2"/>
  <c r="T19" i="2" s="1"/>
  <c r="K19" i="2"/>
  <c r="L19" i="2"/>
  <c r="M19" i="2"/>
  <c r="R19" i="2" s="1"/>
  <c r="N19" i="2"/>
  <c r="N25" i="2"/>
  <c r="K25" i="2"/>
  <c r="P25" i="2" s="1"/>
  <c r="U25" i="2" s="1"/>
  <c r="Z25" i="2" s="1"/>
  <c r="L25" i="2"/>
  <c r="Q25" i="2" s="1"/>
  <c r="V25" i="2" s="1"/>
  <c r="AA25" i="2" s="1"/>
  <c r="O25" i="2"/>
  <c r="T25" i="2" s="1"/>
  <c r="Y25" i="2" s="1"/>
  <c r="AD25" i="2" s="1"/>
  <c r="M25" i="2"/>
  <c r="R25" i="2" s="1"/>
  <c r="W25" i="2" s="1"/>
  <c r="AB25" i="2" s="1"/>
  <c r="K31" i="2"/>
  <c r="P31" i="2" s="1"/>
  <c r="U31" i="2" s="1"/>
  <c r="Z31" i="2" s="1"/>
  <c r="L31" i="2"/>
  <c r="Q31" i="2" s="1"/>
  <c r="V31" i="2" s="1"/>
  <c r="AA31" i="2" s="1"/>
  <c r="M31" i="2"/>
  <c r="N31" i="2"/>
  <c r="S31" i="2" s="1"/>
  <c r="X31" i="2" s="1"/>
  <c r="AC31" i="2" s="1"/>
  <c r="AF31" i="2" s="1"/>
  <c r="O31" i="2"/>
  <c r="T28" i="2"/>
  <c r="Y28" i="2" s="1"/>
  <c r="AD28" i="2" s="1"/>
  <c r="K28" i="2"/>
  <c r="P28" i="2" s="1"/>
  <c r="U28" i="2" s="1"/>
  <c r="Z28" i="2" s="1"/>
  <c r="O28" i="2"/>
  <c r="L28" i="2"/>
  <c r="Q28" i="2" s="1"/>
  <c r="V28" i="2" s="1"/>
  <c r="AA28" i="2" s="1"/>
  <c r="M28" i="2"/>
  <c r="R28" i="2" s="1"/>
  <c r="W28" i="2" s="1"/>
  <c r="AB28" i="2" s="1"/>
  <c r="N28" i="2"/>
  <c r="S28" i="2" s="1"/>
  <c r="X28" i="2" s="1"/>
  <c r="AC28" i="2" s="1"/>
  <c r="AF28" i="2" s="1"/>
  <c r="O27" i="2"/>
  <c r="T27" i="2" s="1"/>
  <c r="Y27" i="2" s="1"/>
  <c r="AD27" i="2" s="1"/>
  <c r="M27" i="2"/>
  <c r="R27" i="2" s="1"/>
  <c r="W27" i="2" s="1"/>
  <c r="AB27" i="2" s="1"/>
  <c r="N27" i="2"/>
  <c r="S27" i="2" s="1"/>
  <c r="X27" i="2" s="1"/>
  <c r="AC27" i="2" s="1"/>
  <c r="AF27" i="2" s="1"/>
  <c r="K27" i="2"/>
  <c r="P27" i="2" s="1"/>
  <c r="U27" i="2" s="1"/>
  <c r="Z27" i="2" s="1"/>
  <c r="L27" i="2"/>
  <c r="Q27" i="2" s="1"/>
  <c r="V27" i="2" s="1"/>
  <c r="AA27" i="2" s="1"/>
  <c r="M29" i="2"/>
  <c r="N29" i="2"/>
  <c r="S29" i="2" s="1"/>
  <c r="X29" i="2" s="1"/>
  <c r="AC29" i="2" s="1"/>
  <c r="O29" i="2"/>
  <c r="T29" i="2" s="1"/>
  <c r="Y29" i="2" s="1"/>
  <c r="AD29" i="2" s="1"/>
  <c r="K29" i="2"/>
  <c r="P29" i="2" s="1"/>
  <c r="U29" i="2" s="1"/>
  <c r="Z29" i="2" s="1"/>
  <c r="L29" i="2"/>
  <c r="Q29" i="2" s="1"/>
  <c r="V29" i="2" s="1"/>
  <c r="AA29" i="2" s="1"/>
  <c r="S26" i="2"/>
  <c r="X26" i="2" s="1"/>
  <c r="AC26" i="2" s="1"/>
  <c r="AF26" i="2" s="1"/>
  <c r="L26" i="2"/>
  <c r="Q26" i="2" s="1"/>
  <c r="V26" i="2" s="1"/>
  <c r="AA26" i="2" s="1"/>
  <c r="M26" i="2"/>
  <c r="R26" i="2" s="1"/>
  <c r="W26" i="2" s="1"/>
  <c r="AB26" i="2" s="1"/>
  <c r="K26" i="2"/>
  <c r="P26" i="2" s="1"/>
  <c r="U26" i="2" s="1"/>
  <c r="Z26" i="2" s="1"/>
  <c r="N26" i="2"/>
  <c r="O26" i="2"/>
  <c r="T26" i="2" s="1"/>
  <c r="Y26" i="2" s="1"/>
  <c r="AD26" i="2" s="1"/>
  <c r="L33" i="2"/>
  <c r="Q33" i="2" s="1"/>
  <c r="V33" i="2" s="1"/>
  <c r="AA33" i="2" s="1"/>
  <c r="M33" i="2"/>
  <c r="R33" i="2" s="1"/>
  <c r="W33" i="2" s="1"/>
  <c r="AB33" i="2" s="1"/>
  <c r="K33" i="2"/>
  <c r="P33" i="2" s="1"/>
  <c r="U33" i="2" s="1"/>
  <c r="Z33" i="2" s="1"/>
  <c r="AE33" i="2" s="1"/>
  <c r="N33" i="2"/>
  <c r="S33" i="2" s="1"/>
  <c r="X33" i="2" s="1"/>
  <c r="AC33" i="2" s="1"/>
  <c r="O33" i="2"/>
  <c r="T33" i="2" s="1"/>
  <c r="Y33" i="2" s="1"/>
  <c r="AD33" i="2" s="1"/>
  <c r="N24" i="2"/>
  <c r="O24" i="2"/>
  <c r="T24" i="2" s="1"/>
  <c r="Y24" i="2" s="1"/>
  <c r="AD24" i="2" s="1"/>
  <c r="K24" i="2"/>
  <c r="P24" i="2" s="1"/>
  <c r="U24" i="2" s="1"/>
  <c r="Z24" i="2" s="1"/>
  <c r="L24" i="2"/>
  <c r="Q24" i="2" s="1"/>
  <c r="V24" i="2" s="1"/>
  <c r="AA24" i="2" s="1"/>
  <c r="M24" i="2"/>
  <c r="R24" i="2" s="1"/>
  <c r="W24" i="2" s="1"/>
  <c r="AB24" i="2" s="1"/>
  <c r="N32" i="2"/>
  <c r="S32" i="2" s="1"/>
  <c r="X32" i="2" s="1"/>
  <c r="AC32" i="2" s="1"/>
  <c r="AF32" i="2" s="1"/>
  <c r="O32" i="2"/>
  <c r="K32" i="2"/>
  <c r="P32" i="2" s="1"/>
  <c r="U32" i="2" s="1"/>
  <c r="Z32" i="2" s="1"/>
  <c r="M32" i="2"/>
  <c r="R32" i="2" s="1"/>
  <c r="L32" i="2"/>
  <c r="Q32" i="2" s="1"/>
  <c r="V32" i="2" s="1"/>
  <c r="AA32" i="2" s="1"/>
  <c r="K23" i="2"/>
  <c r="P23" i="2" s="1"/>
  <c r="U23" i="2" s="1"/>
  <c r="Z23" i="2" s="1"/>
  <c r="L23" i="2"/>
  <c r="Q23" i="2" s="1"/>
  <c r="V23" i="2" s="1"/>
  <c r="AA23" i="2" s="1"/>
  <c r="M23" i="2"/>
  <c r="R23" i="2" s="1"/>
  <c r="W23" i="2" s="1"/>
  <c r="AB23" i="2" s="1"/>
  <c r="N23" i="2"/>
  <c r="S23" i="2" s="1"/>
  <c r="X23" i="2" s="1"/>
  <c r="AC23" i="2" s="1"/>
  <c r="AF23" i="2" s="1"/>
  <c r="O23" i="2"/>
  <c r="M22" i="2"/>
  <c r="R22" i="2" s="1"/>
  <c r="W22" i="2" s="1"/>
  <c r="AB22" i="2" s="1"/>
  <c r="N22" i="2"/>
  <c r="S22" i="2" s="1"/>
  <c r="X22" i="2" s="1"/>
  <c r="AC22" i="2" s="1"/>
  <c r="K22" i="2"/>
  <c r="P22" i="2" s="1"/>
  <c r="U22" i="2" s="1"/>
  <c r="Z22" i="2" s="1"/>
  <c r="L22" i="2"/>
  <c r="Q22" i="2" s="1"/>
  <c r="V22" i="2" s="1"/>
  <c r="AA22" i="2" s="1"/>
  <c r="O22" i="2"/>
  <c r="T22" i="2" s="1"/>
  <c r="Y22" i="2" s="1"/>
  <c r="AD22" i="2" s="1"/>
  <c r="S25" i="2"/>
  <c r="X25" i="2" s="1"/>
  <c r="AC25" i="2" s="1"/>
  <c r="AF25" i="2" s="1"/>
  <c r="W32" i="2"/>
  <c r="AB32" i="2" s="1"/>
  <c r="S30" i="2"/>
  <c r="X30" i="2" s="1"/>
  <c r="AC30" i="2" s="1"/>
  <c r="S24" i="2"/>
  <c r="X24" i="2" s="1"/>
  <c r="AC24" i="2" s="1"/>
  <c r="AF24" i="2" s="1"/>
  <c r="W20" i="2"/>
  <c r="AB20" i="2" s="1"/>
  <c r="R29" i="2"/>
  <c r="W29" i="2" s="1"/>
  <c r="AB29" i="2" s="1"/>
  <c r="R31" i="2"/>
  <c r="W31" i="2" s="1"/>
  <c r="AB31" i="2" s="1"/>
  <c r="R30" i="2"/>
  <c r="W30" i="2" s="1"/>
  <c r="AB30" i="2" s="1"/>
  <c r="T32" i="2"/>
  <c r="Y32" i="2" s="1"/>
  <c r="AD32" i="2" s="1"/>
  <c r="T23" i="2"/>
  <c r="Y23" i="2" s="1"/>
  <c r="AD23" i="2" s="1"/>
  <c r="T31" i="2"/>
  <c r="Y31" i="2" s="1"/>
  <c r="AD31" i="2" s="1"/>
  <c r="T30" i="2"/>
  <c r="Y30" i="2" s="1"/>
  <c r="AD30" i="2" s="1"/>
  <c r="B13" i="2"/>
  <c r="AE23" i="2" l="1"/>
  <c r="AE24" i="2"/>
  <c r="AE29" i="2"/>
  <c r="AE22" i="2"/>
  <c r="AF29" i="2"/>
  <c r="AE20" i="2"/>
  <c r="AE21" i="2"/>
  <c r="AF30" i="2"/>
  <c r="AF22" i="2"/>
  <c r="AE26" i="2"/>
  <c r="AE31" i="2"/>
  <c r="AE32" i="2"/>
  <c r="AF33" i="2"/>
  <c r="AE27" i="2"/>
  <c r="AE28" i="2"/>
  <c r="AE25" i="2"/>
  <c r="AF20" i="2"/>
  <c r="W19" i="2"/>
  <c r="AB19" i="2" s="1"/>
  <c r="R34" i="2"/>
  <c r="Q19" i="2"/>
  <c r="V19" i="2" s="1"/>
  <c r="L34" i="2"/>
  <c r="Q34" i="2" s="1"/>
  <c r="P19" i="2"/>
  <c r="U19" i="2" s="1"/>
  <c r="K34" i="2"/>
  <c r="P34" i="2" s="1"/>
  <c r="E48" i="2"/>
  <c r="S19" i="2"/>
  <c r="N34" i="2"/>
  <c r="Y19" i="2"/>
  <c r="T34" i="2"/>
  <c r="M34" i="2"/>
  <c r="O34" i="2"/>
  <c r="B12" i="1"/>
  <c r="E53" i="2" l="1"/>
  <c r="I43" i="2"/>
  <c r="I47" i="2" s="1"/>
  <c r="Z19" i="2"/>
  <c r="U34" i="2"/>
  <c r="AA19" i="2"/>
  <c r="AA34" i="2" s="1"/>
  <c r="V34" i="2"/>
  <c r="F48" i="2"/>
  <c r="Y34" i="2"/>
  <c r="AD19" i="2"/>
  <c r="AD34" i="2" s="1"/>
  <c r="X19" i="2"/>
  <c r="S34" i="2"/>
  <c r="AE19" i="2" l="1"/>
  <c r="Z34" i="2"/>
  <c r="F53" i="2"/>
  <c r="J43" i="2"/>
  <c r="J47" i="2" s="1"/>
  <c r="X34" i="2"/>
  <c r="AC19" i="2"/>
  <c r="AF19" i="2" s="1"/>
  <c r="W34" i="2"/>
  <c r="AB34" i="2" l="1"/>
  <c r="AE34" i="2"/>
  <c r="AC34" i="2"/>
  <c r="AF34" i="2"/>
</calcChain>
</file>

<file path=xl/sharedStrings.xml><?xml version="1.0" encoding="utf-8"?>
<sst xmlns="http://schemas.openxmlformats.org/spreadsheetml/2006/main" count="928" uniqueCount="94">
  <si>
    <t>Glades</t>
  </si>
  <si>
    <t>Hendry</t>
  </si>
  <si>
    <t>Highlands</t>
  </si>
  <si>
    <t>Martin</t>
  </si>
  <si>
    <t>Okeechobee</t>
  </si>
  <si>
    <t>Orange</t>
  </si>
  <si>
    <t>Osceola</t>
  </si>
  <si>
    <t>Palm Beach</t>
  </si>
  <si>
    <t>Polk</t>
  </si>
  <si>
    <t>County</t>
  </si>
  <si>
    <t>Persons per Household, 2013-2017</t>
  </si>
  <si>
    <t>Average</t>
  </si>
  <si>
    <t>U.S. Census Bureau: http://www.census.gov/quickfacts/table/PST045215/00</t>
  </si>
  <si>
    <t>Lake Okeechobee Watershed Counties</t>
  </si>
  <si>
    <t>C</t>
  </si>
  <si>
    <t>Moore Haven, FL</t>
  </si>
  <si>
    <t>West Lake Okeechobee</t>
  </si>
  <si>
    <t>SWLSeptic</t>
  </si>
  <si>
    <t xml:space="preserve"> </t>
  </si>
  <si>
    <t>LikelySeptic</t>
  </si>
  <si>
    <t>KnownSeptic</t>
  </si>
  <si>
    <t>U</t>
  </si>
  <si>
    <t>Winter Haven, FL</t>
  </si>
  <si>
    <t>Upper Kissimmee</t>
  </si>
  <si>
    <t>Poinciana, FL</t>
  </si>
  <si>
    <t>Poinciana Southwest, FL</t>
  </si>
  <si>
    <t>Orlando, FL</t>
  </si>
  <si>
    <t>Kissimmee, FL</t>
  </si>
  <si>
    <t>Four Corners, FL</t>
  </si>
  <si>
    <t>Lake</t>
  </si>
  <si>
    <t>Crooked Lake Park, FL</t>
  </si>
  <si>
    <t>Okeechobee--Taylor Creek, FL</t>
  </si>
  <si>
    <t>Taylor Creek/Nubbin Slough</t>
  </si>
  <si>
    <t>St. Lucie</t>
  </si>
  <si>
    <t>Pahokee, FL</t>
  </si>
  <si>
    <t>South Lake Okeechobee</t>
  </si>
  <si>
    <t>Clewiston, FL</t>
  </si>
  <si>
    <t>Belle Glade, FL</t>
  </si>
  <si>
    <t>Lower Kissimmee</t>
  </si>
  <si>
    <t>Sebring--Avon Park, FL</t>
  </si>
  <si>
    <t>Lake Istokpoga</t>
  </si>
  <si>
    <t>Lake Placid, FL</t>
  </si>
  <si>
    <t>Frostproof, FL</t>
  </si>
  <si>
    <t>Indian Prairie</t>
  </si>
  <si>
    <t>Fisheating Creek</t>
  </si>
  <si>
    <t>Charlotte</t>
  </si>
  <si>
    <t>Miami, FL</t>
  </si>
  <si>
    <t>East Lake Okeechobee</t>
  </si>
  <si>
    <t>Indiantown, FL</t>
  </si>
  <si>
    <t>part</t>
  </si>
  <si>
    <t>NAME</t>
  </si>
  <si>
    <t>UATYP10</t>
  </si>
  <si>
    <t>NAME10</t>
  </si>
  <si>
    <t>SubWtrsh</t>
  </si>
  <si>
    <t>WW</t>
  </si>
  <si>
    <t>FID</t>
  </si>
  <si>
    <t>Grand Total</t>
  </si>
  <si>
    <t>Sum of part</t>
  </si>
  <si>
    <t>Subwatershed</t>
  </si>
  <si>
    <t>Count of Septic Tanks</t>
  </si>
  <si>
    <t>(Multiple Items)</t>
  </si>
  <si>
    <t>N/A</t>
  </si>
  <si>
    <t>Water per day per person (liters)</t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</si>
  <si>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Load (mg/day)</t>
    </r>
  </si>
  <si>
    <t>OrgP Load (mg/day)</t>
  </si>
  <si>
    <r>
      <t>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Load (mg/day)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</si>
  <si>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Load (mg/year)</t>
    </r>
  </si>
  <si>
    <t>OrgP Load (mg/year)</t>
  </si>
  <si>
    <r>
      <t>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Load (mg/year)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</si>
  <si>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Load (kg/year)</t>
    </r>
  </si>
  <si>
    <t>OrgP Load (kg/year)</t>
  </si>
  <si>
    <r>
      <t>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Load (kg/year)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</si>
  <si>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Load (lbs/year)</t>
    </r>
  </si>
  <si>
    <t>OrgP Load (lbs/year)</t>
  </si>
  <si>
    <r>
      <t>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Load (lbs/year)</t>
    </r>
  </si>
  <si>
    <t>TN Load (lbs/year)</t>
  </si>
  <si>
    <t>TP Load (lbs/year)</t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</si>
  <si>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Percolate Concentration (mg/L)</t>
    </r>
  </si>
  <si>
    <t>OrgN Percolate Concentration (mg/L)</t>
  </si>
  <si>
    <r>
      <t>NH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Percolate Concentration (mg/L)</t>
    </r>
  </si>
  <si>
    <t>OrgP Percolate Concentration (mg/L)</t>
  </si>
  <si>
    <r>
      <t>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Percolate Concentration (mg/L)</t>
    </r>
  </si>
  <si>
    <r>
      <t>NH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Percolate Concentration (mg/day)</t>
    </r>
  </si>
  <si>
    <t>OrgN Percolate Concentration (mg/day)</t>
  </si>
  <si>
    <t>OrgN Percolate Concentration (mg/year)</t>
  </si>
  <si>
    <r>
      <t>NH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Percolate Concentration (mg/year)</t>
    </r>
  </si>
  <si>
    <t>OrgN Percolate Concentration (kg/year)</t>
  </si>
  <si>
    <r>
      <t>NH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Percolate Concentration (kg/year)</t>
    </r>
  </si>
  <si>
    <r>
      <t>NH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Percolate Concentration (lbs/year)</t>
    </r>
  </si>
  <si>
    <t>OrgN Percolate Concentration (lbs/year)</t>
  </si>
  <si>
    <t>TN Unattenuated</t>
  </si>
  <si>
    <t>TP Unattenuated</t>
  </si>
  <si>
    <t>TN Attenuated</t>
  </si>
  <si>
    <t>TP Attenuated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</si>
</sst>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charset val="1"/>
    </font>
    <font>
      <b/>
      <sz val="10"/>
      <name val="Arial"/>
      <charset val="1"/>
    </font>
    <font>
      <b/>
      <vertAlign val="subscript"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1"/>
    <xf numFmtId="1" fontId="3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4" borderId="0" xfId="1" applyFont="1" applyFill="1" applyBorder="1" applyAlignment="1" applyProtection="1">
      <alignment horizont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0" fillId="5" borderId="0" xfId="0" applyFill="1"/>
    <xf numFmtId="3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3" fontId="0" fillId="0" borderId="1" xfId="0" applyNumberFormat="1" applyBorder="1"/>
    <xf numFmtId="3" fontId="0" fillId="5" borderId="1" xfId="0" applyNumberFormat="1" applyFill="1" applyBorder="1"/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3" fontId="0" fillId="0" borderId="0" xfId="0" applyNumberFormat="1" applyBorder="1"/>
    <xf numFmtId="0" fontId="0" fillId="0" borderId="0" xfId="0" applyBorder="1"/>
    <xf numFmtId="0" fontId="0" fillId="5" borderId="0" xfId="0" applyFill="1" applyBorder="1"/>
    <xf numFmtId="0" fontId="0" fillId="0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9" borderId="0" xfId="0" applyFill="1"/>
    <xf numFmtId="0" fontId="0" fillId="9" borderId="1" xfId="0" applyFill="1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8EBD3330-421D-4642-9E48-807B65F33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Lake%20O%20OSTDS%20Calc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s, Sara C." refreshedDate="43803.625347800924" createdVersion="6" refreshedVersion="6" minRefreshableVersion="3" recordCount="141" xr:uid="{B241E54C-30FC-4F10-A30E-E6002AA48DC3}">
  <cacheSource type="worksheet">
    <worksheetSource ref="A1:G1048576" sheet="septic_by_Co_and_Urban" r:id="rId2"/>
  </cacheSource>
  <cacheFields count="7">
    <cacheField name="FID" numFmtId="0">
      <sharedItems containsString="0" containsBlank="1" containsNumber="1" containsInteger="1" minValue="0" maxValue="139"/>
    </cacheField>
    <cacheField name="WW" numFmtId="0">
      <sharedItems containsBlank="1" count="4">
        <s v="KnownSeptic"/>
        <s v="LikelySeptic"/>
        <s v="SWLSeptic"/>
        <m/>
      </sharedItems>
    </cacheField>
    <cacheField name="SubWtrsh" numFmtId="0">
      <sharedItems containsBlank="1" count="10">
        <s v="East Lake Okeechobee"/>
        <s v="Fisheating Creek"/>
        <s v="Indian Prairie"/>
        <s v="Lake Istokpoga"/>
        <s v="Lower Kissimmee"/>
        <s v="South Lake Okeechobee"/>
        <s v="Taylor Creek/Nubbin Slough"/>
        <s v="Upper Kissimmee"/>
        <s v="West Lake Okeechobee"/>
        <m/>
      </sharedItems>
    </cacheField>
    <cacheField name="NAME10" numFmtId="0">
      <sharedItems containsBlank="1" count="19">
        <s v=" "/>
        <s v="Indiantown, FL"/>
        <s v="Miami, FL"/>
        <s v="Lake Placid, FL"/>
        <s v="Crooked Lake Park, FL"/>
        <s v="Frostproof, FL"/>
        <s v="Sebring--Avon Park, FL"/>
        <s v="Belle Glade, FL"/>
        <s v="Clewiston, FL"/>
        <s v="Moore Haven, FL"/>
        <s v="Pahokee, FL"/>
        <s v="Okeechobee--Taylor Creek, FL"/>
        <s v="Four Corners, FL"/>
        <s v="Kissimmee, FL"/>
        <s v="Orlando, FL"/>
        <s v="Poinciana Southwest, FL"/>
        <s v="Poinciana, FL"/>
        <s v="Winter Haven, FL"/>
        <m/>
      </sharedItems>
    </cacheField>
    <cacheField name="UATYP10" numFmtId="0">
      <sharedItems containsBlank="1" count="4">
        <s v=" "/>
        <s v="C"/>
        <s v="U"/>
        <m/>
      </sharedItems>
    </cacheField>
    <cacheField name="NAME" numFmtId="0">
      <sharedItems containsBlank="1" count="13">
        <s v="Palm Beach"/>
        <s v="Martin"/>
        <s v="Highlands"/>
        <s v="Glades"/>
        <s v="Charlotte"/>
        <s v="Polk"/>
        <s v="Okeechobee"/>
        <s v="Osceola"/>
        <s v="Hendry"/>
        <s v="St. Lucie"/>
        <s v="Orange"/>
        <s v="Lake"/>
        <m/>
      </sharedItems>
    </cacheField>
    <cacheField name="part" numFmtId="0">
      <sharedItems containsString="0" containsBlank="1" containsNumber="1" containsInteger="1" minValue="1" maxValue="146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">
  <r>
    <n v="0"/>
    <x v="0"/>
    <x v="0"/>
    <x v="0"/>
    <x v="0"/>
    <x v="0"/>
    <n v="159"/>
  </r>
  <r>
    <n v="1"/>
    <x v="0"/>
    <x v="0"/>
    <x v="0"/>
    <x v="0"/>
    <x v="1"/>
    <n v="127"/>
  </r>
  <r>
    <n v="2"/>
    <x v="0"/>
    <x v="0"/>
    <x v="1"/>
    <x v="1"/>
    <x v="1"/>
    <n v="10"/>
  </r>
  <r>
    <n v="3"/>
    <x v="0"/>
    <x v="0"/>
    <x v="2"/>
    <x v="2"/>
    <x v="0"/>
    <n v="4082"/>
  </r>
  <r>
    <n v="46"/>
    <x v="1"/>
    <x v="0"/>
    <x v="0"/>
    <x v="0"/>
    <x v="0"/>
    <n v="254"/>
  </r>
  <r>
    <n v="47"/>
    <x v="1"/>
    <x v="0"/>
    <x v="0"/>
    <x v="0"/>
    <x v="1"/>
    <n v="683"/>
  </r>
  <r>
    <n v="48"/>
    <x v="1"/>
    <x v="0"/>
    <x v="1"/>
    <x v="1"/>
    <x v="1"/>
    <n v="90"/>
  </r>
  <r>
    <n v="49"/>
    <x v="1"/>
    <x v="0"/>
    <x v="2"/>
    <x v="2"/>
    <x v="0"/>
    <n v="7157"/>
  </r>
  <r>
    <n v="98"/>
    <x v="2"/>
    <x v="0"/>
    <x v="0"/>
    <x v="0"/>
    <x v="0"/>
    <n v="1"/>
  </r>
  <r>
    <n v="99"/>
    <x v="2"/>
    <x v="0"/>
    <x v="0"/>
    <x v="0"/>
    <x v="1"/>
    <n v="97"/>
  </r>
  <r>
    <n v="100"/>
    <x v="2"/>
    <x v="0"/>
    <x v="1"/>
    <x v="1"/>
    <x v="1"/>
    <n v="1056"/>
  </r>
  <r>
    <n v="101"/>
    <x v="2"/>
    <x v="0"/>
    <x v="2"/>
    <x v="2"/>
    <x v="0"/>
    <n v="19"/>
  </r>
  <r>
    <n v="4"/>
    <x v="0"/>
    <x v="1"/>
    <x v="0"/>
    <x v="0"/>
    <x v="2"/>
    <n v="197"/>
  </r>
  <r>
    <n v="5"/>
    <x v="0"/>
    <x v="1"/>
    <x v="0"/>
    <x v="0"/>
    <x v="3"/>
    <n v="9"/>
  </r>
  <r>
    <n v="50"/>
    <x v="1"/>
    <x v="1"/>
    <x v="0"/>
    <x v="0"/>
    <x v="2"/>
    <n v="87"/>
  </r>
  <r>
    <n v="51"/>
    <x v="1"/>
    <x v="1"/>
    <x v="0"/>
    <x v="0"/>
    <x v="3"/>
    <n v="169"/>
  </r>
  <r>
    <n v="52"/>
    <x v="1"/>
    <x v="1"/>
    <x v="0"/>
    <x v="0"/>
    <x v="4"/>
    <n v="2"/>
  </r>
  <r>
    <n v="53"/>
    <x v="1"/>
    <x v="1"/>
    <x v="3"/>
    <x v="1"/>
    <x v="2"/>
    <n v="3"/>
  </r>
  <r>
    <n v="102"/>
    <x v="2"/>
    <x v="1"/>
    <x v="0"/>
    <x v="0"/>
    <x v="2"/>
    <n v="37"/>
  </r>
  <r>
    <n v="6"/>
    <x v="0"/>
    <x v="2"/>
    <x v="0"/>
    <x v="0"/>
    <x v="2"/>
    <n v="123"/>
  </r>
  <r>
    <n v="7"/>
    <x v="0"/>
    <x v="2"/>
    <x v="0"/>
    <x v="0"/>
    <x v="3"/>
    <n v="222"/>
  </r>
  <r>
    <n v="8"/>
    <x v="0"/>
    <x v="2"/>
    <x v="3"/>
    <x v="1"/>
    <x v="2"/>
    <n v="98"/>
  </r>
  <r>
    <n v="54"/>
    <x v="1"/>
    <x v="2"/>
    <x v="0"/>
    <x v="0"/>
    <x v="2"/>
    <n v="26"/>
  </r>
  <r>
    <n v="55"/>
    <x v="1"/>
    <x v="2"/>
    <x v="0"/>
    <x v="0"/>
    <x v="3"/>
    <n v="1595"/>
  </r>
  <r>
    <n v="56"/>
    <x v="1"/>
    <x v="2"/>
    <x v="3"/>
    <x v="1"/>
    <x v="2"/>
    <n v="31"/>
  </r>
  <r>
    <n v="103"/>
    <x v="2"/>
    <x v="2"/>
    <x v="0"/>
    <x v="0"/>
    <x v="2"/>
    <n v="34"/>
  </r>
  <r>
    <n v="104"/>
    <x v="2"/>
    <x v="2"/>
    <x v="0"/>
    <x v="0"/>
    <x v="3"/>
    <n v="3"/>
  </r>
  <r>
    <n v="105"/>
    <x v="2"/>
    <x v="2"/>
    <x v="3"/>
    <x v="1"/>
    <x v="2"/>
    <n v="41"/>
  </r>
  <r>
    <n v="9"/>
    <x v="0"/>
    <x v="3"/>
    <x v="0"/>
    <x v="0"/>
    <x v="2"/>
    <n v="1719"/>
  </r>
  <r>
    <n v="10"/>
    <x v="0"/>
    <x v="3"/>
    <x v="0"/>
    <x v="0"/>
    <x v="5"/>
    <n v="361"/>
  </r>
  <r>
    <n v="11"/>
    <x v="0"/>
    <x v="3"/>
    <x v="4"/>
    <x v="1"/>
    <x v="5"/>
    <n v="301"/>
  </r>
  <r>
    <n v="12"/>
    <x v="0"/>
    <x v="3"/>
    <x v="5"/>
    <x v="1"/>
    <x v="5"/>
    <n v="229"/>
  </r>
  <r>
    <n v="13"/>
    <x v="0"/>
    <x v="3"/>
    <x v="3"/>
    <x v="1"/>
    <x v="2"/>
    <n v="1704"/>
  </r>
  <r>
    <n v="14"/>
    <x v="0"/>
    <x v="3"/>
    <x v="6"/>
    <x v="2"/>
    <x v="2"/>
    <n v="2973"/>
  </r>
  <r>
    <n v="57"/>
    <x v="1"/>
    <x v="3"/>
    <x v="0"/>
    <x v="0"/>
    <x v="2"/>
    <n v="4733"/>
  </r>
  <r>
    <n v="58"/>
    <x v="1"/>
    <x v="3"/>
    <x v="0"/>
    <x v="0"/>
    <x v="5"/>
    <n v="842"/>
  </r>
  <r>
    <n v="59"/>
    <x v="1"/>
    <x v="3"/>
    <x v="4"/>
    <x v="1"/>
    <x v="5"/>
    <n v="516"/>
  </r>
  <r>
    <n v="60"/>
    <x v="1"/>
    <x v="3"/>
    <x v="5"/>
    <x v="1"/>
    <x v="5"/>
    <n v="1323"/>
  </r>
  <r>
    <n v="61"/>
    <x v="1"/>
    <x v="3"/>
    <x v="3"/>
    <x v="1"/>
    <x v="2"/>
    <n v="4075"/>
  </r>
  <r>
    <n v="62"/>
    <x v="1"/>
    <x v="3"/>
    <x v="6"/>
    <x v="2"/>
    <x v="2"/>
    <n v="11983"/>
  </r>
  <r>
    <n v="106"/>
    <x v="2"/>
    <x v="3"/>
    <x v="0"/>
    <x v="0"/>
    <x v="2"/>
    <n v="143"/>
  </r>
  <r>
    <n v="107"/>
    <x v="2"/>
    <x v="3"/>
    <x v="0"/>
    <x v="0"/>
    <x v="5"/>
    <n v="24"/>
  </r>
  <r>
    <n v="108"/>
    <x v="2"/>
    <x v="3"/>
    <x v="4"/>
    <x v="1"/>
    <x v="5"/>
    <n v="28"/>
  </r>
  <r>
    <n v="109"/>
    <x v="2"/>
    <x v="3"/>
    <x v="5"/>
    <x v="1"/>
    <x v="5"/>
    <n v="5"/>
  </r>
  <r>
    <n v="110"/>
    <x v="2"/>
    <x v="3"/>
    <x v="3"/>
    <x v="1"/>
    <x v="2"/>
    <n v="108"/>
  </r>
  <r>
    <n v="111"/>
    <x v="2"/>
    <x v="3"/>
    <x v="6"/>
    <x v="2"/>
    <x v="2"/>
    <n v="175"/>
  </r>
  <r>
    <n v="15"/>
    <x v="0"/>
    <x v="4"/>
    <x v="0"/>
    <x v="0"/>
    <x v="2"/>
    <n v="30"/>
  </r>
  <r>
    <n v="16"/>
    <x v="0"/>
    <x v="4"/>
    <x v="0"/>
    <x v="0"/>
    <x v="6"/>
    <n v="317"/>
  </r>
  <r>
    <n v="17"/>
    <x v="0"/>
    <x v="4"/>
    <x v="0"/>
    <x v="0"/>
    <x v="5"/>
    <n v="15"/>
  </r>
  <r>
    <n v="63"/>
    <x v="1"/>
    <x v="4"/>
    <x v="0"/>
    <x v="0"/>
    <x v="2"/>
    <n v="9"/>
  </r>
  <r>
    <n v="64"/>
    <x v="1"/>
    <x v="4"/>
    <x v="0"/>
    <x v="0"/>
    <x v="6"/>
    <n v="543"/>
  </r>
  <r>
    <n v="65"/>
    <x v="1"/>
    <x v="4"/>
    <x v="0"/>
    <x v="0"/>
    <x v="5"/>
    <n v="4"/>
  </r>
  <r>
    <n v="66"/>
    <x v="1"/>
    <x v="4"/>
    <x v="0"/>
    <x v="0"/>
    <x v="7"/>
    <n v="6"/>
  </r>
  <r>
    <n v="112"/>
    <x v="2"/>
    <x v="4"/>
    <x v="0"/>
    <x v="0"/>
    <x v="2"/>
    <n v="10"/>
  </r>
  <r>
    <n v="113"/>
    <x v="2"/>
    <x v="4"/>
    <x v="0"/>
    <x v="0"/>
    <x v="6"/>
    <n v="5"/>
  </r>
  <r>
    <n v="114"/>
    <x v="2"/>
    <x v="4"/>
    <x v="0"/>
    <x v="0"/>
    <x v="5"/>
    <n v="1"/>
  </r>
  <r>
    <n v="18"/>
    <x v="0"/>
    <x v="5"/>
    <x v="0"/>
    <x v="0"/>
    <x v="8"/>
    <n v="29"/>
  </r>
  <r>
    <n v="19"/>
    <x v="0"/>
    <x v="5"/>
    <x v="0"/>
    <x v="0"/>
    <x v="0"/>
    <n v="6"/>
  </r>
  <r>
    <n v="20"/>
    <x v="0"/>
    <x v="5"/>
    <x v="0"/>
    <x v="0"/>
    <x v="3"/>
    <n v="6"/>
  </r>
  <r>
    <n v="21"/>
    <x v="0"/>
    <x v="5"/>
    <x v="7"/>
    <x v="1"/>
    <x v="0"/>
    <n v="17"/>
  </r>
  <r>
    <n v="22"/>
    <x v="0"/>
    <x v="5"/>
    <x v="8"/>
    <x v="1"/>
    <x v="8"/>
    <n v="127"/>
  </r>
  <r>
    <n v="23"/>
    <x v="0"/>
    <x v="5"/>
    <x v="9"/>
    <x v="1"/>
    <x v="3"/>
    <n v="4"/>
  </r>
  <r>
    <n v="24"/>
    <x v="0"/>
    <x v="5"/>
    <x v="10"/>
    <x v="1"/>
    <x v="0"/>
    <n v="4"/>
  </r>
  <r>
    <n v="67"/>
    <x v="1"/>
    <x v="5"/>
    <x v="0"/>
    <x v="0"/>
    <x v="8"/>
    <n v="160"/>
  </r>
  <r>
    <n v="68"/>
    <x v="1"/>
    <x v="5"/>
    <x v="0"/>
    <x v="0"/>
    <x v="0"/>
    <n v="412"/>
  </r>
  <r>
    <n v="69"/>
    <x v="1"/>
    <x v="5"/>
    <x v="0"/>
    <x v="0"/>
    <x v="3"/>
    <n v="54"/>
  </r>
  <r>
    <n v="70"/>
    <x v="1"/>
    <x v="5"/>
    <x v="7"/>
    <x v="1"/>
    <x v="0"/>
    <n v="557"/>
  </r>
  <r>
    <n v="71"/>
    <x v="1"/>
    <x v="5"/>
    <x v="8"/>
    <x v="1"/>
    <x v="8"/>
    <n v="1086"/>
  </r>
  <r>
    <n v="72"/>
    <x v="1"/>
    <x v="5"/>
    <x v="9"/>
    <x v="1"/>
    <x v="3"/>
    <n v="8"/>
  </r>
  <r>
    <n v="73"/>
    <x v="1"/>
    <x v="5"/>
    <x v="10"/>
    <x v="1"/>
    <x v="0"/>
    <n v="229"/>
  </r>
  <r>
    <n v="115"/>
    <x v="2"/>
    <x v="5"/>
    <x v="0"/>
    <x v="0"/>
    <x v="8"/>
    <n v="59"/>
  </r>
  <r>
    <n v="116"/>
    <x v="2"/>
    <x v="5"/>
    <x v="0"/>
    <x v="0"/>
    <x v="0"/>
    <n v="14"/>
  </r>
  <r>
    <n v="117"/>
    <x v="2"/>
    <x v="5"/>
    <x v="7"/>
    <x v="1"/>
    <x v="0"/>
    <n v="23"/>
  </r>
  <r>
    <n v="118"/>
    <x v="2"/>
    <x v="5"/>
    <x v="8"/>
    <x v="1"/>
    <x v="8"/>
    <n v="2"/>
  </r>
  <r>
    <n v="119"/>
    <x v="2"/>
    <x v="5"/>
    <x v="10"/>
    <x v="1"/>
    <x v="0"/>
    <n v="1"/>
  </r>
  <r>
    <n v="25"/>
    <x v="0"/>
    <x v="6"/>
    <x v="0"/>
    <x v="0"/>
    <x v="6"/>
    <n v="741"/>
  </r>
  <r>
    <n v="26"/>
    <x v="0"/>
    <x v="6"/>
    <x v="0"/>
    <x v="0"/>
    <x v="1"/>
    <n v="17"/>
  </r>
  <r>
    <n v="27"/>
    <x v="0"/>
    <x v="6"/>
    <x v="11"/>
    <x v="1"/>
    <x v="6"/>
    <n v="1317"/>
  </r>
  <r>
    <n v="74"/>
    <x v="1"/>
    <x v="6"/>
    <x v="0"/>
    <x v="0"/>
    <x v="6"/>
    <n v="2557"/>
  </r>
  <r>
    <n v="75"/>
    <x v="1"/>
    <x v="6"/>
    <x v="0"/>
    <x v="0"/>
    <x v="1"/>
    <n v="192"/>
  </r>
  <r>
    <n v="76"/>
    <x v="1"/>
    <x v="6"/>
    <x v="0"/>
    <x v="0"/>
    <x v="9"/>
    <n v="1"/>
  </r>
  <r>
    <n v="77"/>
    <x v="1"/>
    <x v="6"/>
    <x v="11"/>
    <x v="1"/>
    <x v="6"/>
    <n v="6260"/>
  </r>
  <r>
    <n v="120"/>
    <x v="2"/>
    <x v="6"/>
    <x v="0"/>
    <x v="0"/>
    <x v="6"/>
    <n v="15"/>
  </r>
  <r>
    <n v="121"/>
    <x v="2"/>
    <x v="6"/>
    <x v="0"/>
    <x v="0"/>
    <x v="1"/>
    <n v="6"/>
  </r>
  <r>
    <n v="122"/>
    <x v="2"/>
    <x v="6"/>
    <x v="11"/>
    <x v="1"/>
    <x v="6"/>
    <n v="25"/>
  </r>
  <r>
    <n v="28"/>
    <x v="0"/>
    <x v="7"/>
    <x v="0"/>
    <x v="0"/>
    <x v="10"/>
    <n v="410"/>
  </r>
  <r>
    <n v="29"/>
    <x v="0"/>
    <x v="7"/>
    <x v="0"/>
    <x v="0"/>
    <x v="11"/>
    <n v="3"/>
  </r>
  <r>
    <n v="30"/>
    <x v="0"/>
    <x v="7"/>
    <x v="0"/>
    <x v="0"/>
    <x v="5"/>
    <n v="2083"/>
  </r>
  <r>
    <n v="31"/>
    <x v="0"/>
    <x v="7"/>
    <x v="0"/>
    <x v="0"/>
    <x v="7"/>
    <n v="1742"/>
  </r>
  <r>
    <n v="32"/>
    <x v="0"/>
    <x v="7"/>
    <x v="4"/>
    <x v="1"/>
    <x v="5"/>
    <n v="63"/>
  </r>
  <r>
    <n v="33"/>
    <x v="0"/>
    <x v="7"/>
    <x v="12"/>
    <x v="1"/>
    <x v="10"/>
    <n v="16"/>
  </r>
  <r>
    <n v="34"/>
    <x v="0"/>
    <x v="7"/>
    <x v="12"/>
    <x v="1"/>
    <x v="11"/>
    <n v="5"/>
  </r>
  <r>
    <n v="35"/>
    <x v="0"/>
    <x v="7"/>
    <x v="12"/>
    <x v="1"/>
    <x v="5"/>
    <n v="275"/>
  </r>
  <r>
    <n v="36"/>
    <x v="0"/>
    <x v="7"/>
    <x v="12"/>
    <x v="1"/>
    <x v="7"/>
    <n v="106"/>
  </r>
  <r>
    <n v="37"/>
    <x v="0"/>
    <x v="7"/>
    <x v="13"/>
    <x v="2"/>
    <x v="10"/>
    <n v="34"/>
  </r>
  <r>
    <n v="38"/>
    <x v="0"/>
    <x v="7"/>
    <x v="13"/>
    <x v="2"/>
    <x v="7"/>
    <n v="4681"/>
  </r>
  <r>
    <n v="39"/>
    <x v="0"/>
    <x v="7"/>
    <x v="14"/>
    <x v="2"/>
    <x v="10"/>
    <n v="9494"/>
  </r>
  <r>
    <n v="40"/>
    <x v="0"/>
    <x v="7"/>
    <x v="15"/>
    <x v="1"/>
    <x v="5"/>
    <n v="1"/>
  </r>
  <r>
    <n v="41"/>
    <x v="0"/>
    <x v="7"/>
    <x v="16"/>
    <x v="1"/>
    <x v="7"/>
    <n v="5"/>
  </r>
  <r>
    <n v="42"/>
    <x v="0"/>
    <x v="7"/>
    <x v="17"/>
    <x v="2"/>
    <x v="5"/>
    <n v="1160"/>
  </r>
  <r>
    <n v="78"/>
    <x v="1"/>
    <x v="7"/>
    <x v="0"/>
    <x v="0"/>
    <x v="10"/>
    <n v="751"/>
  </r>
  <r>
    <n v="79"/>
    <x v="1"/>
    <x v="7"/>
    <x v="0"/>
    <x v="0"/>
    <x v="11"/>
    <n v="81"/>
  </r>
  <r>
    <n v="80"/>
    <x v="1"/>
    <x v="7"/>
    <x v="0"/>
    <x v="0"/>
    <x v="5"/>
    <n v="4349"/>
  </r>
  <r>
    <n v="81"/>
    <x v="1"/>
    <x v="7"/>
    <x v="0"/>
    <x v="0"/>
    <x v="7"/>
    <n v="3099"/>
  </r>
  <r>
    <n v="82"/>
    <x v="1"/>
    <x v="7"/>
    <x v="4"/>
    <x v="1"/>
    <x v="5"/>
    <n v="68"/>
  </r>
  <r>
    <n v="83"/>
    <x v="1"/>
    <x v="7"/>
    <x v="12"/>
    <x v="1"/>
    <x v="10"/>
    <n v="49"/>
  </r>
  <r>
    <n v="84"/>
    <x v="1"/>
    <x v="7"/>
    <x v="12"/>
    <x v="1"/>
    <x v="11"/>
    <n v="3012"/>
  </r>
  <r>
    <n v="85"/>
    <x v="1"/>
    <x v="7"/>
    <x v="12"/>
    <x v="1"/>
    <x v="5"/>
    <n v="1235"/>
  </r>
  <r>
    <n v="86"/>
    <x v="1"/>
    <x v="7"/>
    <x v="12"/>
    <x v="1"/>
    <x v="7"/>
    <n v="416"/>
  </r>
  <r>
    <n v="87"/>
    <x v="1"/>
    <x v="7"/>
    <x v="13"/>
    <x v="2"/>
    <x v="10"/>
    <n v="112"/>
  </r>
  <r>
    <n v="88"/>
    <x v="1"/>
    <x v="7"/>
    <x v="13"/>
    <x v="2"/>
    <x v="7"/>
    <n v="8584"/>
  </r>
  <r>
    <n v="89"/>
    <x v="1"/>
    <x v="7"/>
    <x v="14"/>
    <x v="2"/>
    <x v="10"/>
    <n v="14645"/>
  </r>
  <r>
    <n v="90"/>
    <x v="1"/>
    <x v="7"/>
    <x v="14"/>
    <x v="2"/>
    <x v="7"/>
    <n v="27"/>
  </r>
  <r>
    <n v="91"/>
    <x v="1"/>
    <x v="7"/>
    <x v="15"/>
    <x v="1"/>
    <x v="5"/>
    <n v="70"/>
  </r>
  <r>
    <n v="92"/>
    <x v="1"/>
    <x v="7"/>
    <x v="16"/>
    <x v="1"/>
    <x v="5"/>
    <n v="28"/>
  </r>
  <r>
    <n v="93"/>
    <x v="1"/>
    <x v="7"/>
    <x v="16"/>
    <x v="1"/>
    <x v="7"/>
    <n v="41"/>
  </r>
  <r>
    <n v="94"/>
    <x v="1"/>
    <x v="7"/>
    <x v="17"/>
    <x v="2"/>
    <x v="5"/>
    <n v="4002"/>
  </r>
  <r>
    <n v="123"/>
    <x v="2"/>
    <x v="7"/>
    <x v="0"/>
    <x v="0"/>
    <x v="10"/>
    <n v="9"/>
  </r>
  <r>
    <n v="124"/>
    <x v="2"/>
    <x v="7"/>
    <x v="0"/>
    <x v="0"/>
    <x v="11"/>
    <n v="1"/>
  </r>
  <r>
    <n v="125"/>
    <x v="2"/>
    <x v="7"/>
    <x v="0"/>
    <x v="0"/>
    <x v="5"/>
    <n v="1403"/>
  </r>
  <r>
    <n v="126"/>
    <x v="2"/>
    <x v="7"/>
    <x v="0"/>
    <x v="0"/>
    <x v="7"/>
    <n v="38"/>
  </r>
  <r>
    <n v="127"/>
    <x v="2"/>
    <x v="7"/>
    <x v="12"/>
    <x v="1"/>
    <x v="10"/>
    <n v="2"/>
  </r>
  <r>
    <n v="128"/>
    <x v="2"/>
    <x v="7"/>
    <x v="12"/>
    <x v="1"/>
    <x v="11"/>
    <n v="206"/>
  </r>
  <r>
    <n v="129"/>
    <x v="2"/>
    <x v="7"/>
    <x v="12"/>
    <x v="1"/>
    <x v="5"/>
    <n v="378"/>
  </r>
  <r>
    <n v="130"/>
    <x v="2"/>
    <x v="7"/>
    <x v="13"/>
    <x v="2"/>
    <x v="10"/>
    <n v="55"/>
  </r>
  <r>
    <n v="131"/>
    <x v="2"/>
    <x v="7"/>
    <x v="13"/>
    <x v="2"/>
    <x v="7"/>
    <n v="157"/>
  </r>
  <r>
    <n v="132"/>
    <x v="2"/>
    <x v="7"/>
    <x v="14"/>
    <x v="2"/>
    <x v="10"/>
    <n v="205"/>
  </r>
  <r>
    <n v="133"/>
    <x v="2"/>
    <x v="7"/>
    <x v="14"/>
    <x v="2"/>
    <x v="7"/>
    <n v="1"/>
  </r>
  <r>
    <n v="134"/>
    <x v="2"/>
    <x v="7"/>
    <x v="15"/>
    <x v="1"/>
    <x v="5"/>
    <n v="6"/>
  </r>
  <r>
    <n v="135"/>
    <x v="2"/>
    <x v="7"/>
    <x v="16"/>
    <x v="1"/>
    <x v="5"/>
    <n v="32"/>
  </r>
  <r>
    <n v="136"/>
    <x v="2"/>
    <x v="7"/>
    <x v="16"/>
    <x v="1"/>
    <x v="7"/>
    <n v="1"/>
  </r>
  <r>
    <n v="137"/>
    <x v="2"/>
    <x v="7"/>
    <x v="17"/>
    <x v="2"/>
    <x v="5"/>
    <n v="724"/>
  </r>
  <r>
    <n v="43"/>
    <x v="0"/>
    <x v="8"/>
    <x v="0"/>
    <x v="0"/>
    <x v="8"/>
    <n v="208"/>
  </r>
  <r>
    <n v="44"/>
    <x v="0"/>
    <x v="8"/>
    <x v="0"/>
    <x v="0"/>
    <x v="3"/>
    <n v="83"/>
  </r>
  <r>
    <n v="45"/>
    <x v="0"/>
    <x v="8"/>
    <x v="9"/>
    <x v="1"/>
    <x v="3"/>
    <n v="34"/>
  </r>
  <r>
    <n v="95"/>
    <x v="1"/>
    <x v="8"/>
    <x v="0"/>
    <x v="0"/>
    <x v="8"/>
    <n v="645"/>
  </r>
  <r>
    <n v="96"/>
    <x v="1"/>
    <x v="8"/>
    <x v="0"/>
    <x v="0"/>
    <x v="3"/>
    <n v="488"/>
  </r>
  <r>
    <n v="97"/>
    <x v="1"/>
    <x v="8"/>
    <x v="9"/>
    <x v="1"/>
    <x v="3"/>
    <n v="835"/>
  </r>
  <r>
    <n v="138"/>
    <x v="2"/>
    <x v="8"/>
    <x v="0"/>
    <x v="0"/>
    <x v="8"/>
    <n v="3"/>
  </r>
  <r>
    <n v="139"/>
    <x v="2"/>
    <x v="8"/>
    <x v="9"/>
    <x v="1"/>
    <x v="3"/>
    <n v="1"/>
  </r>
  <r>
    <m/>
    <x v="3"/>
    <x v="9"/>
    <x v="18"/>
    <x v="3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03C056-999A-4150-A1B6-8589B14154AC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4:C20" firstHeaderRow="1" firstDataRow="1" firstDataCol="2" rowPageCount="2" colPageCount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4">
        <item x="0"/>
        <item x="1"/>
        <item h="1" x="2"/>
        <item h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9">
        <item x="0"/>
        <item x="7"/>
        <item x="8"/>
        <item x="4"/>
        <item x="12"/>
        <item x="5"/>
        <item x="1"/>
        <item x="13"/>
        <item x="3"/>
        <item x="2"/>
        <item x="9"/>
        <item x="11"/>
        <item x="14"/>
        <item x="10"/>
        <item x="15"/>
        <item x="16"/>
        <item x="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4">
        <item h="1" x="0"/>
        <item x="1"/>
        <item x="2"/>
        <item h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3">
        <item x="4"/>
        <item x="3"/>
        <item x="8"/>
        <item x="2"/>
        <item x="11"/>
        <item x="1"/>
        <item x="6"/>
        <item x="10"/>
        <item x="7"/>
        <item x="0"/>
        <item x="5"/>
        <item x="9"/>
        <item h="1"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5"/>
    <field x="2"/>
  </rowFields>
  <rowItems count="16">
    <i>
      <x v="1"/>
      <x v="5"/>
    </i>
    <i r="1">
      <x v="8"/>
    </i>
    <i>
      <x v="2"/>
      <x v="5"/>
    </i>
    <i>
      <x v="3"/>
      <x v="1"/>
    </i>
    <i r="1">
      <x v="2"/>
    </i>
    <i r="1">
      <x v="3"/>
    </i>
    <i>
      <x v="4"/>
      <x v="7"/>
    </i>
    <i>
      <x v="5"/>
      <x/>
    </i>
    <i>
      <x v="6"/>
      <x v="6"/>
    </i>
    <i>
      <x v="7"/>
      <x v="7"/>
    </i>
    <i>
      <x v="8"/>
      <x v="7"/>
    </i>
    <i>
      <x v="9"/>
      <x/>
    </i>
    <i r="1">
      <x v="5"/>
    </i>
    <i>
      <x v="10"/>
      <x v="3"/>
    </i>
    <i r="1">
      <x v="7"/>
    </i>
    <i t="grand">
      <x/>
    </i>
  </rowItems>
  <colItems count="1">
    <i/>
  </colItems>
  <pageFields count="2">
    <pageField fld="4" hier="-1"/>
    <pageField fld="1" hier="-1"/>
  </pageFields>
  <dataFields count="1">
    <dataField name="Sum of part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ECF5-3EA2-4F8E-BB48-86CF7EB13AFD}">
  <dimension ref="A1:AH53"/>
  <sheetViews>
    <sheetView tabSelected="1" topLeftCell="A16" workbookViewId="0">
      <selection activeCell="K37" sqref="K37"/>
    </sheetView>
  </sheetViews>
  <sheetFormatPr defaultRowHeight="15" x14ac:dyDescent="0.25"/>
  <cols>
    <col min="1" max="1" width="28" customWidth="1"/>
    <col min="2" max="2" width="20.7109375" customWidth="1"/>
    <col min="3" max="4" width="12.5703125" customWidth="1"/>
    <col min="5" max="5" width="14.7109375" customWidth="1"/>
    <col min="6" max="8" width="14.85546875" customWidth="1"/>
    <col min="9" max="10" width="13.28515625" customWidth="1"/>
    <col min="11" max="11" width="15" customWidth="1"/>
    <col min="12" max="14" width="13.7109375" customWidth="1"/>
    <col min="15" max="15" width="10.42578125" customWidth="1"/>
    <col min="16" max="16" width="14.5703125" customWidth="1"/>
    <col min="17" max="17" width="14" customWidth="1"/>
    <col min="18" max="18" width="24.7109375" customWidth="1"/>
    <col min="19" max="19" width="14.42578125" customWidth="1"/>
    <col min="20" max="20" width="15.5703125" customWidth="1"/>
    <col min="21" max="24" width="10.5703125" customWidth="1"/>
    <col min="25" max="25" width="12.7109375" customWidth="1"/>
    <col min="26" max="26" width="14.5703125" customWidth="1"/>
    <col min="27" max="27" width="16" customWidth="1"/>
    <col min="28" max="28" width="13.7109375" customWidth="1"/>
    <col min="29" max="29" width="10.42578125" customWidth="1"/>
    <col min="30" max="30" width="11" customWidth="1"/>
    <col min="31" max="32" width="12" bestFit="1" customWidth="1"/>
    <col min="33" max="33" width="26.42578125" bestFit="1" customWidth="1"/>
    <col min="34" max="34" width="12.28515625" bestFit="1" customWidth="1"/>
  </cols>
  <sheetData>
    <row r="1" spans="1:2" x14ac:dyDescent="0.25">
      <c r="A1" s="2" t="s">
        <v>13</v>
      </c>
    </row>
    <row r="2" spans="1:2" s="1" customFormat="1" ht="30" x14ac:dyDescent="0.25">
      <c r="A2" s="5" t="s">
        <v>9</v>
      </c>
      <c r="B2" s="6" t="s">
        <v>10</v>
      </c>
    </row>
    <row r="3" spans="1:2" x14ac:dyDescent="0.25">
      <c r="A3" s="3" t="s">
        <v>0</v>
      </c>
      <c r="B3" s="4">
        <v>2.74</v>
      </c>
    </row>
    <row r="4" spans="1:2" x14ac:dyDescent="0.25">
      <c r="A4" s="3" t="s">
        <v>1</v>
      </c>
      <c r="B4" s="4">
        <v>3.07</v>
      </c>
    </row>
    <row r="5" spans="1:2" x14ac:dyDescent="0.25">
      <c r="A5" s="3" t="s">
        <v>2</v>
      </c>
      <c r="B5" s="4">
        <v>2.38</v>
      </c>
    </row>
    <row r="6" spans="1:2" x14ac:dyDescent="0.25">
      <c r="A6" s="3" t="s">
        <v>29</v>
      </c>
      <c r="B6" s="32">
        <v>2.5299999999999998</v>
      </c>
    </row>
    <row r="7" spans="1:2" x14ac:dyDescent="0.25">
      <c r="A7" s="3" t="s">
        <v>3</v>
      </c>
      <c r="B7" s="4">
        <v>2.39</v>
      </c>
    </row>
    <row r="8" spans="1:2" x14ac:dyDescent="0.25">
      <c r="A8" s="3" t="s">
        <v>4</v>
      </c>
      <c r="B8" s="4">
        <v>2.79</v>
      </c>
    </row>
    <row r="9" spans="1:2" x14ac:dyDescent="0.25">
      <c r="A9" s="3" t="s">
        <v>5</v>
      </c>
      <c r="B9" s="4">
        <v>2.78</v>
      </c>
    </row>
    <row r="10" spans="1:2" x14ac:dyDescent="0.25">
      <c r="A10" s="3" t="s">
        <v>6</v>
      </c>
      <c r="B10" s="4">
        <v>3.36</v>
      </c>
    </row>
    <row r="11" spans="1:2" x14ac:dyDescent="0.25">
      <c r="A11" s="3" t="s">
        <v>7</v>
      </c>
      <c r="B11" s="4">
        <v>2.59</v>
      </c>
    </row>
    <row r="12" spans="1:2" x14ac:dyDescent="0.25">
      <c r="A12" s="3" t="s">
        <v>8</v>
      </c>
      <c r="B12" s="4">
        <v>2.82</v>
      </c>
    </row>
    <row r="13" spans="1:2" s="2" customFormat="1" x14ac:dyDescent="0.25">
      <c r="A13" s="7" t="s">
        <v>11</v>
      </c>
      <c r="B13" s="8">
        <f>ROUND(AVERAGE(B3:B12),2)</f>
        <v>2.75</v>
      </c>
    </row>
    <row r="15" spans="1:2" x14ac:dyDescent="0.25">
      <c r="A15" t="s">
        <v>12</v>
      </c>
    </row>
    <row r="18" spans="1:34" s="28" customFormat="1" ht="44.45" customHeight="1" x14ac:dyDescent="0.25">
      <c r="A18" s="6" t="s">
        <v>58</v>
      </c>
      <c r="B18" s="6" t="s">
        <v>9</v>
      </c>
      <c r="C18" s="35" t="s">
        <v>59</v>
      </c>
      <c r="D18" s="35" t="s">
        <v>10</v>
      </c>
      <c r="E18" s="35" t="s">
        <v>62</v>
      </c>
      <c r="F18" s="33" t="s">
        <v>78</v>
      </c>
      <c r="G18" s="33" t="s">
        <v>79</v>
      </c>
      <c r="H18" s="33" t="s">
        <v>77</v>
      </c>
      <c r="I18" s="33" t="s">
        <v>80</v>
      </c>
      <c r="J18" s="33" t="s">
        <v>81</v>
      </c>
      <c r="K18" s="17" t="s">
        <v>83</v>
      </c>
      <c r="L18" s="17" t="s">
        <v>82</v>
      </c>
      <c r="M18" s="17" t="s">
        <v>63</v>
      </c>
      <c r="N18" s="17" t="s">
        <v>64</v>
      </c>
      <c r="O18" s="17" t="s">
        <v>65</v>
      </c>
      <c r="P18" s="36" t="s">
        <v>84</v>
      </c>
      <c r="Q18" s="36" t="s">
        <v>85</v>
      </c>
      <c r="R18" s="9" t="s">
        <v>66</v>
      </c>
      <c r="S18" s="9" t="s">
        <v>67</v>
      </c>
      <c r="T18" s="9" t="s">
        <v>68</v>
      </c>
      <c r="U18" s="17" t="s">
        <v>86</v>
      </c>
      <c r="V18" s="17" t="s">
        <v>87</v>
      </c>
      <c r="W18" s="17" t="s">
        <v>69</v>
      </c>
      <c r="X18" s="17" t="s">
        <v>70</v>
      </c>
      <c r="Y18" s="17" t="s">
        <v>71</v>
      </c>
      <c r="Z18" s="36" t="s">
        <v>89</v>
      </c>
      <c r="AA18" s="36" t="s">
        <v>88</v>
      </c>
      <c r="AB18" s="9" t="s">
        <v>72</v>
      </c>
      <c r="AC18" s="9" t="s">
        <v>73</v>
      </c>
      <c r="AD18" s="9" t="s">
        <v>74</v>
      </c>
      <c r="AE18" s="34" t="s">
        <v>75</v>
      </c>
      <c r="AF18" s="34" t="s">
        <v>76</v>
      </c>
      <c r="AG18" s="6" t="s">
        <v>58</v>
      </c>
      <c r="AH18" s="6" t="s">
        <v>9</v>
      </c>
    </row>
    <row r="19" spans="1:34" x14ac:dyDescent="0.25">
      <c r="A19" s="20" t="s">
        <v>35</v>
      </c>
      <c r="B19" s="21" t="s">
        <v>0</v>
      </c>
      <c r="C19" s="19">
        <v>12</v>
      </c>
      <c r="D19">
        <f t="shared" ref="D19:D33" si="0">VLOOKUP(B19,$A$3:$B$12,2,FALSE)</f>
        <v>2.74</v>
      </c>
      <c r="E19">
        <f>70*3.78541</f>
        <v>264.9787</v>
      </c>
      <c r="F19">
        <v>4.55</v>
      </c>
      <c r="G19">
        <v>0.2</v>
      </c>
      <c r="H19">
        <v>21.1</v>
      </c>
      <c r="I19">
        <v>1.75</v>
      </c>
      <c r="J19">
        <v>0.75</v>
      </c>
      <c r="K19" s="18">
        <f t="shared" ref="K19:L19" si="1">$C19*($D19*$E19)*F19</f>
        <v>39641.8734348</v>
      </c>
      <c r="L19" s="18">
        <f t="shared" si="1"/>
        <v>1742.4999312</v>
      </c>
      <c r="M19" s="18">
        <f>$C19*($D19*$E19)*H19</f>
        <v>183833.7427416</v>
      </c>
      <c r="N19" s="18">
        <f t="shared" ref="N19:O19" si="2">$C19*($D19*$E19)*I19</f>
        <v>15246.874398</v>
      </c>
      <c r="O19" s="18">
        <f t="shared" si="2"/>
        <v>6534.374742</v>
      </c>
      <c r="P19" s="37">
        <f>K19*365.25</f>
        <v>14479194.2720607</v>
      </c>
      <c r="Q19" s="37">
        <f>L19*365.25</f>
        <v>636448.09987080004</v>
      </c>
      <c r="R19">
        <f>M19*365.25</f>
        <v>67145274.536369398</v>
      </c>
      <c r="S19">
        <f t="shared" ref="S19:S33" si="3">N19*365.25</f>
        <v>5568920.8738695001</v>
      </c>
      <c r="T19">
        <f t="shared" ref="T19:T33" si="4">O19*365.25</f>
        <v>2386680.3745154999</v>
      </c>
      <c r="U19" s="18">
        <f>P19*0.000001</f>
        <v>14.479194272060699</v>
      </c>
      <c r="V19" s="18">
        <f>Q19*0.000001</f>
        <v>0.63644809987079998</v>
      </c>
      <c r="W19" s="18">
        <f>R19*0.000001</f>
        <v>67.145274536369399</v>
      </c>
      <c r="X19" s="18">
        <f>S19*0.000001</f>
        <v>5.5689208738694997</v>
      </c>
      <c r="Y19" s="18">
        <f>T19*0.000001</f>
        <v>2.3866803745154996</v>
      </c>
      <c r="Z19" s="37">
        <f>U19*2.20462</f>
        <v>31.921121276070455</v>
      </c>
      <c r="AA19" s="37">
        <f>V19*2.20462</f>
        <v>1.4031262099371629</v>
      </c>
      <c r="AB19">
        <f>W19*2.20462</f>
        <v>148.02981514837069</v>
      </c>
      <c r="AC19">
        <f>X19*2.20462</f>
        <v>12.277354336950175</v>
      </c>
      <c r="AD19">
        <f>Y19*2.20462</f>
        <v>5.2617232872643607</v>
      </c>
      <c r="AE19">
        <f>SUM(Z19,AA19,AB19)</f>
        <v>181.35406263437829</v>
      </c>
      <c r="AF19">
        <f>SUM(AC19,AD19)</f>
        <v>17.539077624214535</v>
      </c>
      <c r="AG19" s="20" t="s">
        <v>35</v>
      </c>
      <c r="AH19" s="21" t="s">
        <v>0</v>
      </c>
    </row>
    <row r="20" spans="1:34" s="30" customFormat="1" x14ac:dyDescent="0.25">
      <c r="A20" s="22" t="s">
        <v>16</v>
      </c>
      <c r="B20" s="23" t="s">
        <v>0</v>
      </c>
      <c r="C20" s="29">
        <v>870</v>
      </c>
      <c r="D20" s="30">
        <f t="shared" si="0"/>
        <v>2.74</v>
      </c>
      <c r="E20" s="30">
        <f t="shared" ref="E20:E33" si="5">70*3.78541</f>
        <v>264.9787</v>
      </c>
      <c r="F20">
        <v>4.55</v>
      </c>
      <c r="G20">
        <v>0.2</v>
      </c>
      <c r="H20">
        <v>21.1</v>
      </c>
      <c r="I20">
        <v>1.75</v>
      </c>
      <c r="J20">
        <v>0.75</v>
      </c>
      <c r="K20" s="18">
        <f t="shared" ref="K20:K33" si="6">$C20*($D20*$E20)*F20</f>
        <v>2874035.8240230004</v>
      </c>
      <c r="L20" s="18">
        <f t="shared" ref="L20:L33" si="7">$C20*($D20*$E20)*G20</f>
        <v>126331.24501200003</v>
      </c>
      <c r="M20" s="18">
        <f t="shared" ref="M20:M33" si="8">$C20*($D20*$E20)*H20</f>
        <v>13327946.348766003</v>
      </c>
      <c r="N20" s="18">
        <f t="shared" ref="N20:N33" si="9">$C20*($D20*$E20)*I20</f>
        <v>1105398.3938550001</v>
      </c>
      <c r="O20" s="18">
        <f t="shared" ref="O20:O33" si="10">$C20*($D20*$E20)*J20</f>
        <v>473742.16879500006</v>
      </c>
      <c r="P20" s="37">
        <f t="shared" ref="P20:P34" si="11">K20*365.25</f>
        <v>1049741584.7244009</v>
      </c>
      <c r="Q20" s="37">
        <f t="shared" ref="Q20:Q34" si="12">L20*365.25</f>
        <v>46142487.240633011</v>
      </c>
      <c r="R20" s="30">
        <f>M20*365.25</f>
        <v>4868032403.8867826</v>
      </c>
      <c r="S20" s="30">
        <f t="shared" si="3"/>
        <v>403746763.35553879</v>
      </c>
      <c r="T20" s="30">
        <f t="shared" si="4"/>
        <v>173034327.15237376</v>
      </c>
      <c r="U20" s="18">
        <f t="shared" ref="U20:U33" si="13">P20*0.000001</f>
        <v>1049.7415847244008</v>
      </c>
      <c r="V20" s="18">
        <f t="shared" ref="V20:V33" si="14">Q20*0.000001</f>
        <v>46.14248724063301</v>
      </c>
      <c r="W20" s="31">
        <f t="shared" ref="W20:W33" si="15">R20*0.000001</f>
        <v>4868.032403886782</v>
      </c>
      <c r="X20" s="31">
        <f t="shared" ref="X20:X33" si="16">S20*0.000001</f>
        <v>403.74676335553875</v>
      </c>
      <c r="Y20" s="31">
        <f t="shared" ref="Y20:Y33" si="17">T20*0.000001</f>
        <v>173.03432715237375</v>
      </c>
      <c r="Z20" s="37">
        <f t="shared" ref="Z20:Z33" si="18">U20*2.20462</f>
        <v>2314.2812925151084</v>
      </c>
      <c r="AA20" s="37">
        <f t="shared" ref="AA20:AA33" si="19">V20*2.20462</f>
        <v>101.72665022044434</v>
      </c>
      <c r="AB20" s="30">
        <f t="shared" ref="AB20:AB33" si="20">W20*2.20462</f>
        <v>10732.161598256876</v>
      </c>
      <c r="AC20" s="30">
        <f t="shared" ref="AC20:AC33" si="21">X20*2.20462</f>
        <v>890.10818942888773</v>
      </c>
      <c r="AD20" s="30">
        <f t="shared" ref="AD20:AD33" si="22">Y20*2.20462</f>
        <v>381.47493832666618</v>
      </c>
      <c r="AE20">
        <f t="shared" ref="AE20:AE33" si="23">SUM(Z20,AA20,AB20)</f>
        <v>13148.169540992429</v>
      </c>
      <c r="AF20">
        <f>SUM(AC20,AD20)</f>
        <v>1271.583127755554</v>
      </c>
      <c r="AG20" s="22" t="s">
        <v>16</v>
      </c>
      <c r="AH20" s="23" t="s">
        <v>0</v>
      </c>
    </row>
    <row r="21" spans="1:34" s="30" customFormat="1" x14ac:dyDescent="0.25">
      <c r="A21" s="22" t="s">
        <v>35</v>
      </c>
      <c r="B21" s="23" t="s">
        <v>1</v>
      </c>
      <c r="C21" s="29">
        <v>1215</v>
      </c>
      <c r="D21" s="30">
        <f t="shared" si="0"/>
        <v>3.07</v>
      </c>
      <c r="E21" s="30">
        <f t="shared" si="5"/>
        <v>264.9787</v>
      </c>
      <c r="F21">
        <v>4.55</v>
      </c>
      <c r="G21">
        <v>0.2</v>
      </c>
      <c r="H21">
        <v>21.1</v>
      </c>
      <c r="I21">
        <v>1.75</v>
      </c>
      <c r="J21">
        <v>0.75</v>
      </c>
      <c r="K21" s="18">
        <f t="shared" si="6"/>
        <v>4497146.2897042502</v>
      </c>
      <c r="L21" s="18">
        <f t="shared" si="7"/>
        <v>197676.75998700003</v>
      </c>
      <c r="M21" s="18">
        <f t="shared" si="8"/>
        <v>20854898.178628501</v>
      </c>
      <c r="N21" s="18">
        <f t="shared" si="9"/>
        <v>1729671.64988625</v>
      </c>
      <c r="O21" s="18">
        <f t="shared" si="10"/>
        <v>741287.84995125001</v>
      </c>
      <c r="P21" s="37">
        <f t="shared" si="11"/>
        <v>1642582682.3144774</v>
      </c>
      <c r="Q21" s="37">
        <f t="shared" si="12"/>
        <v>72201436.585251763</v>
      </c>
      <c r="R21" s="30">
        <f t="shared" ref="R21:R33" si="24">M21*365.25</f>
        <v>7617251559.7440596</v>
      </c>
      <c r="S21" s="30">
        <f t="shared" si="3"/>
        <v>631762570.12095284</v>
      </c>
      <c r="T21" s="30">
        <f t="shared" si="4"/>
        <v>270755387.19469404</v>
      </c>
      <c r="U21" s="18">
        <f t="shared" si="13"/>
        <v>1642.5826823144773</v>
      </c>
      <c r="V21" s="18">
        <f t="shared" si="14"/>
        <v>72.201436585251756</v>
      </c>
      <c r="W21" s="31">
        <f t="shared" si="15"/>
        <v>7617.2515597440588</v>
      </c>
      <c r="X21" s="31">
        <f t="shared" si="16"/>
        <v>631.76257012095277</v>
      </c>
      <c r="Y21" s="31">
        <f t="shared" si="17"/>
        <v>270.75538719469404</v>
      </c>
      <c r="Z21" s="37">
        <f t="shared" si="18"/>
        <v>3621.2706330841429</v>
      </c>
      <c r="AA21" s="37">
        <f t="shared" si="19"/>
        <v>159.17673112457771</v>
      </c>
      <c r="AB21" s="30">
        <f t="shared" si="20"/>
        <v>16793.145133642945</v>
      </c>
      <c r="AC21" s="30">
        <f t="shared" si="21"/>
        <v>1392.7963973400547</v>
      </c>
      <c r="AD21" s="30">
        <f t="shared" si="22"/>
        <v>596.91274171716634</v>
      </c>
      <c r="AE21">
        <f t="shared" si="23"/>
        <v>20573.592497851667</v>
      </c>
      <c r="AF21">
        <f>SUM(AC21,AD21)</f>
        <v>1989.7091390572209</v>
      </c>
      <c r="AG21" s="22" t="s">
        <v>35</v>
      </c>
      <c r="AH21" s="23" t="s">
        <v>1</v>
      </c>
    </row>
    <row r="22" spans="1:34" s="30" customFormat="1" x14ac:dyDescent="0.25">
      <c r="A22" s="22" t="s">
        <v>44</v>
      </c>
      <c r="B22" s="23" t="s">
        <v>2</v>
      </c>
      <c r="C22" s="29">
        <v>3</v>
      </c>
      <c r="D22" s="30">
        <f t="shared" si="0"/>
        <v>2.38</v>
      </c>
      <c r="E22" s="30">
        <f t="shared" si="5"/>
        <v>264.9787</v>
      </c>
      <c r="F22">
        <v>4.55</v>
      </c>
      <c r="G22">
        <v>0.2</v>
      </c>
      <c r="H22">
        <v>21.1</v>
      </c>
      <c r="I22">
        <v>1.75</v>
      </c>
      <c r="J22">
        <v>0.75</v>
      </c>
      <c r="K22" s="18">
        <f t="shared" si="6"/>
        <v>8608.3630269000005</v>
      </c>
      <c r="L22" s="18">
        <f t="shared" si="7"/>
        <v>378.38958360000004</v>
      </c>
      <c r="M22" s="18">
        <f t="shared" si="8"/>
        <v>39920.101069800003</v>
      </c>
      <c r="N22" s="18">
        <f t="shared" si="9"/>
        <v>3310.9088565000002</v>
      </c>
      <c r="O22" s="18">
        <f t="shared" si="10"/>
        <v>1418.9609385000001</v>
      </c>
      <c r="P22" s="37">
        <f t="shared" si="11"/>
        <v>3144204.5955752251</v>
      </c>
      <c r="Q22" s="37">
        <f t="shared" si="12"/>
        <v>138206.79540990002</v>
      </c>
      <c r="R22" s="30">
        <f t="shared" si="24"/>
        <v>14580816.915744452</v>
      </c>
      <c r="S22" s="30">
        <f t="shared" si="3"/>
        <v>1209309.459836625</v>
      </c>
      <c r="T22" s="30">
        <f t="shared" si="4"/>
        <v>518275.48278712505</v>
      </c>
      <c r="U22" s="18">
        <f t="shared" si="13"/>
        <v>3.1442045955752249</v>
      </c>
      <c r="V22" s="18">
        <f t="shared" si="14"/>
        <v>0.13820679540990002</v>
      </c>
      <c r="W22" s="31">
        <f t="shared" si="15"/>
        <v>14.580816915744451</v>
      </c>
      <c r="X22" s="31">
        <f t="shared" si="16"/>
        <v>1.209309459836625</v>
      </c>
      <c r="Y22" s="31">
        <f t="shared" si="17"/>
        <v>0.51827548278712499</v>
      </c>
      <c r="Z22" s="37">
        <f t="shared" si="18"/>
        <v>6.9317763354970516</v>
      </c>
      <c r="AA22" s="37">
        <f t="shared" si="19"/>
        <v>0.30469346529657376</v>
      </c>
      <c r="AB22" s="30">
        <f t="shared" si="20"/>
        <v>32.145160588788528</v>
      </c>
      <c r="AC22" s="30">
        <f t="shared" si="21"/>
        <v>2.66606782134502</v>
      </c>
      <c r="AD22" s="30">
        <f t="shared" si="22"/>
        <v>1.1426004948621513</v>
      </c>
      <c r="AE22">
        <f t="shared" si="23"/>
        <v>39.381630389582156</v>
      </c>
      <c r="AF22">
        <f>SUM(AC22,AD22)</f>
        <v>3.8086683162071715</v>
      </c>
      <c r="AG22" s="22" t="s">
        <v>44</v>
      </c>
      <c r="AH22" s="23" t="s">
        <v>2</v>
      </c>
    </row>
    <row r="23" spans="1:34" s="30" customFormat="1" x14ac:dyDescent="0.25">
      <c r="A23" s="22" t="s">
        <v>43</v>
      </c>
      <c r="B23" s="23" t="s">
        <v>2</v>
      </c>
      <c r="C23" s="29">
        <v>170</v>
      </c>
      <c r="D23" s="30">
        <f t="shared" si="0"/>
        <v>2.38</v>
      </c>
      <c r="E23" s="30">
        <f t="shared" si="5"/>
        <v>264.9787</v>
      </c>
      <c r="F23">
        <v>4.55</v>
      </c>
      <c r="G23">
        <v>0.2</v>
      </c>
      <c r="H23">
        <v>21.1</v>
      </c>
      <c r="I23">
        <v>1.75</v>
      </c>
      <c r="J23">
        <v>0.75</v>
      </c>
      <c r="K23" s="18">
        <f t="shared" si="6"/>
        <v>487807.23819100001</v>
      </c>
      <c r="L23" s="18">
        <f t="shared" si="7"/>
        <v>21442.076404000003</v>
      </c>
      <c r="M23" s="18">
        <f t="shared" si="8"/>
        <v>2262139.0606220001</v>
      </c>
      <c r="N23" s="18">
        <f t="shared" si="9"/>
        <v>187618.168535</v>
      </c>
      <c r="O23" s="18">
        <f t="shared" si="10"/>
        <v>80407.786515</v>
      </c>
      <c r="P23" s="37">
        <f t="shared" si="11"/>
        <v>178171593.74926275</v>
      </c>
      <c r="Q23" s="37">
        <f t="shared" si="12"/>
        <v>7831718.4065610012</v>
      </c>
      <c r="R23" s="30">
        <f t="shared" si="24"/>
        <v>826246291.89218557</v>
      </c>
      <c r="S23" s="30">
        <f t="shared" si="3"/>
        <v>68527536.05740875</v>
      </c>
      <c r="T23" s="30">
        <f t="shared" si="4"/>
        <v>29368944.024603751</v>
      </c>
      <c r="U23" s="18">
        <f t="shared" si="13"/>
        <v>178.17159374926274</v>
      </c>
      <c r="V23" s="18">
        <f t="shared" si="14"/>
        <v>7.8317184065610013</v>
      </c>
      <c r="W23" s="31">
        <f t="shared" si="15"/>
        <v>826.24629189218558</v>
      </c>
      <c r="X23" s="31">
        <f t="shared" si="16"/>
        <v>68.527536057408753</v>
      </c>
      <c r="Y23" s="31">
        <f t="shared" si="17"/>
        <v>29.368944024603749</v>
      </c>
      <c r="Z23" s="37">
        <f t="shared" si="18"/>
        <v>392.80065901149959</v>
      </c>
      <c r="AA23" s="37">
        <f t="shared" si="19"/>
        <v>17.265963033472513</v>
      </c>
      <c r="AB23" s="30">
        <f t="shared" si="20"/>
        <v>1821.55910003135</v>
      </c>
      <c r="AC23" s="30">
        <f t="shared" si="21"/>
        <v>151.07717654288447</v>
      </c>
      <c r="AD23" s="30">
        <f t="shared" si="22"/>
        <v>64.747361375521905</v>
      </c>
      <c r="AE23">
        <f t="shared" si="23"/>
        <v>2231.6257220763223</v>
      </c>
      <c r="AF23">
        <f>SUM(AC23,AD23)</f>
        <v>215.82453791840638</v>
      </c>
      <c r="AG23" s="22" t="s">
        <v>43</v>
      </c>
      <c r="AH23" s="23" t="s">
        <v>2</v>
      </c>
    </row>
    <row r="24" spans="1:34" s="30" customFormat="1" x14ac:dyDescent="0.25">
      <c r="A24" s="22" t="s">
        <v>40</v>
      </c>
      <c r="B24" s="23" t="s">
        <v>2</v>
      </c>
      <c r="C24" s="29">
        <v>21018</v>
      </c>
      <c r="D24" s="30">
        <f t="shared" si="0"/>
        <v>2.38</v>
      </c>
      <c r="E24" s="30">
        <f t="shared" si="5"/>
        <v>264.9787</v>
      </c>
      <c r="F24">
        <v>4.55</v>
      </c>
      <c r="G24">
        <v>0.2</v>
      </c>
      <c r="H24">
        <v>21.1</v>
      </c>
      <c r="I24">
        <v>1.75</v>
      </c>
      <c r="J24">
        <v>0.75</v>
      </c>
      <c r="K24" s="18">
        <f t="shared" si="6"/>
        <v>60310191.366461404</v>
      </c>
      <c r="L24" s="18">
        <f t="shared" si="7"/>
        <v>2650997.4227016005</v>
      </c>
      <c r="M24" s="18">
        <f t="shared" si="8"/>
        <v>279680228.09501886</v>
      </c>
      <c r="N24" s="18">
        <f t="shared" si="9"/>
        <v>23196227.448639002</v>
      </c>
      <c r="O24" s="18">
        <f t="shared" si="10"/>
        <v>9941240.3351310007</v>
      </c>
      <c r="P24" s="37">
        <f t="shared" si="11"/>
        <v>22028297396.600029</v>
      </c>
      <c r="Q24" s="37">
        <f t="shared" si="12"/>
        <v>968276808.64175951</v>
      </c>
      <c r="R24" s="30">
        <f t="shared" si="24"/>
        <v>102153203311.70564</v>
      </c>
      <c r="S24" s="30">
        <f t="shared" si="3"/>
        <v>8472422075.6153955</v>
      </c>
      <c r="T24" s="30">
        <f t="shared" si="4"/>
        <v>3631038032.4065981</v>
      </c>
      <c r="U24" s="18">
        <f t="shared" si="13"/>
        <v>22028.297396600028</v>
      </c>
      <c r="V24" s="18">
        <f t="shared" si="14"/>
        <v>968.27680864175943</v>
      </c>
      <c r="W24" s="31">
        <f t="shared" si="15"/>
        <v>102153.20331170564</v>
      </c>
      <c r="X24" s="31">
        <f t="shared" si="16"/>
        <v>8472.4220756153954</v>
      </c>
      <c r="Y24" s="31">
        <f t="shared" si="17"/>
        <v>3631.0380324065977</v>
      </c>
      <c r="Z24" s="37">
        <f t="shared" si="18"/>
        <v>48564.025006492353</v>
      </c>
      <c r="AA24" s="37">
        <f t="shared" si="19"/>
        <v>2134.6824178677953</v>
      </c>
      <c r="AB24" s="30">
        <f t="shared" si="20"/>
        <v>225208.99508505248</v>
      </c>
      <c r="AC24" s="30">
        <f t="shared" si="21"/>
        <v>18678.47115634321</v>
      </c>
      <c r="AD24" s="30">
        <f t="shared" si="22"/>
        <v>8005.0590670042329</v>
      </c>
      <c r="AE24">
        <f t="shared" si="23"/>
        <v>275907.7025094126</v>
      </c>
      <c r="AF24">
        <f t="shared" ref="AF24:AF32" si="25">SUM(AC24,AD24)</f>
        <v>26683.530223347443</v>
      </c>
      <c r="AG24" s="22" t="s">
        <v>40</v>
      </c>
      <c r="AH24" s="23" t="s">
        <v>2</v>
      </c>
    </row>
    <row r="25" spans="1:34" s="30" customFormat="1" x14ac:dyDescent="0.25">
      <c r="A25" s="22" t="s">
        <v>23</v>
      </c>
      <c r="B25" s="23" t="s">
        <v>29</v>
      </c>
      <c r="C25" s="29">
        <v>3223</v>
      </c>
      <c r="D25" s="30">
        <f t="shared" si="0"/>
        <v>2.5299999999999998</v>
      </c>
      <c r="E25" s="30">
        <f t="shared" si="5"/>
        <v>264.9787</v>
      </c>
      <c r="F25">
        <v>4.55</v>
      </c>
      <c r="G25">
        <v>0.2</v>
      </c>
      <c r="H25">
        <v>21.1</v>
      </c>
      <c r="I25">
        <v>1.75</v>
      </c>
      <c r="J25">
        <v>0.75</v>
      </c>
      <c r="K25" s="18">
        <f t="shared" si="6"/>
        <v>9831124.3291761465</v>
      </c>
      <c r="L25" s="18">
        <f t="shared" si="7"/>
        <v>432137.33315059991</v>
      </c>
      <c r="M25" s="18">
        <f t="shared" si="8"/>
        <v>45590488.647388294</v>
      </c>
      <c r="N25" s="18">
        <f t="shared" si="9"/>
        <v>3781201.6650677491</v>
      </c>
      <c r="O25" s="18">
        <f t="shared" si="10"/>
        <v>1620514.9993147496</v>
      </c>
      <c r="P25" s="37">
        <f t="shared" si="11"/>
        <v>3590818161.2315874</v>
      </c>
      <c r="Q25" s="37">
        <f t="shared" si="12"/>
        <v>157838160.93325663</v>
      </c>
      <c r="R25" s="30">
        <f t="shared" si="24"/>
        <v>16651925978.458574</v>
      </c>
      <c r="S25" s="30">
        <f t="shared" si="3"/>
        <v>1381083908.1659954</v>
      </c>
      <c r="T25" s="30">
        <f t="shared" si="4"/>
        <v>591893103.49971235</v>
      </c>
      <c r="U25" s="18">
        <f t="shared" si="13"/>
        <v>3590.8181612315871</v>
      </c>
      <c r="V25" s="18">
        <f t="shared" si="14"/>
        <v>157.83816093325663</v>
      </c>
      <c r="W25" s="31">
        <f t="shared" ref="W25" si="26">R25*0.000001</f>
        <v>16651.925978458574</v>
      </c>
      <c r="X25" s="31">
        <f t="shared" ref="X25" si="27">S25*0.000001</f>
        <v>1381.0839081659954</v>
      </c>
      <c r="Y25" s="31">
        <f t="shared" ref="Y25" si="28">T25*0.000001</f>
        <v>591.89310349971231</v>
      </c>
      <c r="Z25" s="37">
        <f t="shared" si="18"/>
        <v>7916.3895346143809</v>
      </c>
      <c r="AA25" s="37">
        <f t="shared" si="19"/>
        <v>347.97316635667619</v>
      </c>
      <c r="AB25" s="30">
        <f t="shared" ref="AB25" si="29">W25*2.20462</f>
        <v>36711.169050629338</v>
      </c>
      <c r="AC25" s="30">
        <f t="shared" ref="AC25" si="30">X25*2.20462</f>
        <v>3044.7652056209163</v>
      </c>
      <c r="AD25" s="30">
        <f t="shared" ref="AD25" si="31">Y25*2.20462</f>
        <v>1304.8993738375357</v>
      </c>
      <c r="AE25">
        <f t="shared" si="23"/>
        <v>44975.531751600392</v>
      </c>
      <c r="AF25">
        <f>SUM(AC25,AD25)</f>
        <v>4349.664579458452</v>
      </c>
      <c r="AG25" s="22" t="s">
        <v>23</v>
      </c>
      <c r="AH25" s="23" t="s">
        <v>29</v>
      </c>
    </row>
    <row r="26" spans="1:34" s="30" customFormat="1" x14ac:dyDescent="0.25">
      <c r="A26" s="22" t="s">
        <v>47</v>
      </c>
      <c r="B26" s="23" t="s">
        <v>3</v>
      </c>
      <c r="C26" s="29">
        <v>1156</v>
      </c>
      <c r="D26" s="30">
        <f t="shared" si="0"/>
        <v>2.39</v>
      </c>
      <c r="E26" s="30">
        <f t="shared" si="5"/>
        <v>264.9787</v>
      </c>
      <c r="F26">
        <v>4.55</v>
      </c>
      <c r="G26">
        <v>0.2</v>
      </c>
      <c r="H26">
        <v>21.1</v>
      </c>
      <c r="I26">
        <v>1.75</v>
      </c>
      <c r="J26">
        <v>0.75</v>
      </c>
      <c r="K26" s="18">
        <f t="shared" si="6"/>
        <v>3331026.5693614003</v>
      </c>
      <c r="L26" s="18">
        <f t="shared" si="7"/>
        <v>146418.75030160003</v>
      </c>
      <c r="M26" s="18">
        <f t="shared" si="8"/>
        <v>15447178.156818803</v>
      </c>
      <c r="N26" s="18">
        <f t="shared" si="9"/>
        <v>1281164.0651390001</v>
      </c>
      <c r="O26" s="18">
        <f t="shared" si="10"/>
        <v>549070.313631</v>
      </c>
      <c r="P26" s="37">
        <f t="shared" si="11"/>
        <v>1216657454.4592514</v>
      </c>
      <c r="Q26" s="37">
        <f t="shared" si="12"/>
        <v>53479448.547659412</v>
      </c>
      <c r="R26" s="30">
        <f t="shared" si="24"/>
        <v>5642081821.7780676</v>
      </c>
      <c r="S26" s="30">
        <f t="shared" si="3"/>
        <v>467945174.79201978</v>
      </c>
      <c r="T26" s="30">
        <f t="shared" si="4"/>
        <v>200547932.05372274</v>
      </c>
      <c r="U26" s="18">
        <f t="shared" si="13"/>
        <v>1216.6574544592513</v>
      </c>
      <c r="V26" s="18">
        <f t="shared" si="14"/>
        <v>53.479448547659409</v>
      </c>
      <c r="W26" s="31">
        <f t="shared" si="15"/>
        <v>5642.081821778067</v>
      </c>
      <c r="X26" s="31">
        <f t="shared" si="16"/>
        <v>467.94517479201977</v>
      </c>
      <c r="Y26" s="31">
        <f t="shared" si="17"/>
        <v>200.54793205372272</v>
      </c>
      <c r="Z26" s="37">
        <f t="shared" si="18"/>
        <v>2682.2673572499543</v>
      </c>
      <c r="AA26" s="37">
        <f t="shared" si="19"/>
        <v>117.90186185714087</v>
      </c>
      <c r="AB26" s="30">
        <f t="shared" si="20"/>
        <v>12438.64642592836</v>
      </c>
      <c r="AC26" s="30">
        <f t="shared" si="21"/>
        <v>1031.6412912499825</v>
      </c>
      <c r="AD26" s="30">
        <f t="shared" si="22"/>
        <v>442.13198196427811</v>
      </c>
      <c r="AE26">
        <f t="shared" si="23"/>
        <v>15238.815645035455</v>
      </c>
      <c r="AF26">
        <f t="shared" si="25"/>
        <v>1473.7732732142606</v>
      </c>
      <c r="AG26" s="22" t="s">
        <v>47</v>
      </c>
      <c r="AH26" s="23" t="s">
        <v>3</v>
      </c>
    </row>
    <row r="27" spans="1:34" s="30" customFormat="1" x14ac:dyDescent="0.25">
      <c r="A27" s="22" t="s">
        <v>32</v>
      </c>
      <c r="B27" s="23" t="s">
        <v>4</v>
      </c>
      <c r="C27" s="29">
        <v>7602</v>
      </c>
      <c r="D27" s="30">
        <f t="shared" si="0"/>
        <v>2.79</v>
      </c>
      <c r="E27" s="30">
        <f t="shared" si="5"/>
        <v>264.9787</v>
      </c>
      <c r="F27">
        <v>4.55</v>
      </c>
      <c r="G27">
        <v>0.2</v>
      </c>
      <c r="H27">
        <v>21.1</v>
      </c>
      <c r="I27">
        <v>1.75</v>
      </c>
      <c r="J27">
        <v>0.75</v>
      </c>
      <c r="K27" s="18">
        <f t="shared" si="6"/>
        <v>25571395.558554299</v>
      </c>
      <c r="L27" s="18">
        <f t="shared" si="7"/>
        <v>1124017.3871891999</v>
      </c>
      <c r="M27" s="18">
        <f t="shared" si="8"/>
        <v>118583834.3484606</v>
      </c>
      <c r="N27" s="18">
        <f t="shared" si="9"/>
        <v>9835152.137905499</v>
      </c>
      <c r="O27" s="18">
        <f t="shared" si="10"/>
        <v>4215065.2019595001</v>
      </c>
      <c r="P27" s="37">
        <f t="shared" si="11"/>
        <v>9339952227.7619572</v>
      </c>
      <c r="Q27" s="37">
        <f t="shared" si="12"/>
        <v>410547350.67085528</v>
      </c>
      <c r="R27" s="30">
        <f t="shared" si="24"/>
        <v>43312745495.77523</v>
      </c>
      <c r="S27" s="30">
        <f t="shared" si="3"/>
        <v>3592289318.3699837</v>
      </c>
      <c r="T27" s="30">
        <f t="shared" si="4"/>
        <v>1539552565.0157075</v>
      </c>
      <c r="U27" s="18">
        <f t="shared" si="13"/>
        <v>9339.9522277619562</v>
      </c>
      <c r="V27" s="18">
        <f t="shared" si="14"/>
        <v>410.54735067085528</v>
      </c>
      <c r="W27" s="31">
        <f t="shared" si="15"/>
        <v>43312.745495775227</v>
      </c>
      <c r="X27" s="31">
        <f t="shared" si="16"/>
        <v>3592.2893183699834</v>
      </c>
      <c r="Y27" s="31">
        <f t="shared" si="17"/>
        <v>1539.5525650157074</v>
      </c>
      <c r="Z27" s="37">
        <f t="shared" si="18"/>
        <v>20591.045480368561</v>
      </c>
      <c r="AA27" s="37">
        <f t="shared" si="19"/>
        <v>905.10090023598093</v>
      </c>
      <c r="AB27" s="30">
        <f t="shared" si="20"/>
        <v>95488.144974895971</v>
      </c>
      <c r="AC27" s="30">
        <f t="shared" si="21"/>
        <v>7919.6328770648324</v>
      </c>
      <c r="AD27" s="30">
        <f t="shared" si="22"/>
        <v>3394.1283758849286</v>
      </c>
      <c r="AE27">
        <f t="shared" si="23"/>
        <v>116984.29135550052</v>
      </c>
      <c r="AF27">
        <f t="shared" si="25"/>
        <v>11313.76125294976</v>
      </c>
      <c r="AG27" s="22" t="s">
        <v>32</v>
      </c>
      <c r="AH27" s="23" t="s">
        <v>4</v>
      </c>
    </row>
    <row r="28" spans="1:34" s="30" customFormat="1" x14ac:dyDescent="0.25">
      <c r="A28" s="22" t="s">
        <v>23</v>
      </c>
      <c r="B28" s="23" t="s">
        <v>5</v>
      </c>
      <c r="C28" s="29">
        <v>24612</v>
      </c>
      <c r="D28" s="30">
        <f t="shared" si="0"/>
        <v>2.78</v>
      </c>
      <c r="E28" s="30">
        <f t="shared" si="5"/>
        <v>264.9787</v>
      </c>
      <c r="F28">
        <v>4.55</v>
      </c>
      <c r="G28">
        <v>0.2</v>
      </c>
      <c r="H28">
        <v>21.1</v>
      </c>
      <c r="I28">
        <v>1.75</v>
      </c>
      <c r="J28">
        <v>0.75</v>
      </c>
      <c r="K28" s="18">
        <f t="shared" si="6"/>
        <v>82492423.763895586</v>
      </c>
      <c r="L28" s="18">
        <f t="shared" si="7"/>
        <v>3626040.6050064</v>
      </c>
      <c r="M28" s="18">
        <f t="shared" si="8"/>
        <v>382547283.82817519</v>
      </c>
      <c r="N28" s="18">
        <f t="shared" si="9"/>
        <v>31727855.293805998</v>
      </c>
      <c r="O28" s="18">
        <f t="shared" si="10"/>
        <v>13597652.268773999</v>
      </c>
      <c r="P28" s="37">
        <f t="shared" si="11"/>
        <v>30130357779.762863</v>
      </c>
      <c r="Q28" s="37">
        <f t="shared" si="12"/>
        <v>1324411330.9785876</v>
      </c>
      <c r="R28" s="30">
        <f t="shared" si="24"/>
        <v>139725395418.241</v>
      </c>
      <c r="S28" s="30">
        <f t="shared" si="3"/>
        <v>11588599146.062641</v>
      </c>
      <c r="T28" s="30">
        <f t="shared" si="4"/>
        <v>4966542491.1697035</v>
      </c>
      <c r="U28" s="18">
        <f t="shared" si="13"/>
        <v>30130.35777976286</v>
      </c>
      <c r="V28" s="18">
        <f t="shared" si="14"/>
        <v>1324.4113309785876</v>
      </c>
      <c r="W28" s="31">
        <f t="shared" si="15"/>
        <v>139725.39541824098</v>
      </c>
      <c r="X28" s="31">
        <f t="shared" si="16"/>
        <v>11588.599146062641</v>
      </c>
      <c r="Y28" s="31">
        <f t="shared" si="17"/>
        <v>4966.5424911697037</v>
      </c>
      <c r="Z28" s="37">
        <f t="shared" si="18"/>
        <v>66425.989368420793</v>
      </c>
      <c r="AA28" s="37">
        <f t="shared" si="19"/>
        <v>2919.8237085020132</v>
      </c>
      <c r="AB28" s="30">
        <f t="shared" si="20"/>
        <v>308041.40124696243</v>
      </c>
      <c r="AC28" s="30">
        <f t="shared" si="21"/>
        <v>25548.457449392616</v>
      </c>
      <c r="AD28" s="30">
        <f t="shared" si="22"/>
        <v>10949.338906882551</v>
      </c>
      <c r="AE28">
        <f t="shared" si="23"/>
        <v>377387.21432388521</v>
      </c>
      <c r="AF28">
        <f t="shared" si="25"/>
        <v>36497.796356275168</v>
      </c>
      <c r="AG28" s="22" t="s">
        <v>23</v>
      </c>
      <c r="AH28" s="23" t="s">
        <v>5</v>
      </c>
    </row>
    <row r="29" spans="1:34" s="30" customFormat="1" x14ac:dyDescent="0.25">
      <c r="A29" s="22" t="s">
        <v>23</v>
      </c>
      <c r="B29" s="23" t="s">
        <v>6</v>
      </c>
      <c r="C29" s="29">
        <v>14019</v>
      </c>
      <c r="D29" s="30">
        <f t="shared" si="0"/>
        <v>3.36</v>
      </c>
      <c r="E29" s="30">
        <f t="shared" si="5"/>
        <v>264.9787</v>
      </c>
      <c r="F29">
        <v>4.55</v>
      </c>
      <c r="G29">
        <v>0.2</v>
      </c>
      <c r="H29">
        <v>21.1</v>
      </c>
      <c r="I29">
        <v>1.75</v>
      </c>
      <c r="J29">
        <v>0.75</v>
      </c>
      <c r="K29" s="18">
        <f t="shared" si="6"/>
        <v>56790890.0113464</v>
      </c>
      <c r="L29" s="18">
        <f t="shared" si="7"/>
        <v>2496302.8576416001</v>
      </c>
      <c r="M29" s="18">
        <f t="shared" si="8"/>
        <v>263359951.48118883</v>
      </c>
      <c r="N29" s="18">
        <f t="shared" si="9"/>
        <v>21842650.004363999</v>
      </c>
      <c r="O29" s="18">
        <f t="shared" si="10"/>
        <v>9361135.7161560003</v>
      </c>
      <c r="P29" s="37">
        <f t="shared" si="11"/>
        <v>20742872576.644272</v>
      </c>
      <c r="Q29" s="37">
        <f t="shared" si="12"/>
        <v>911774618.7535944</v>
      </c>
      <c r="R29" s="30">
        <f t="shared" si="24"/>
        <v>96192222278.504227</v>
      </c>
      <c r="S29" s="30">
        <f t="shared" si="3"/>
        <v>7978027914.0939503</v>
      </c>
      <c r="T29" s="30">
        <f t="shared" si="4"/>
        <v>3419154820.3259792</v>
      </c>
      <c r="U29" s="18">
        <f t="shared" si="13"/>
        <v>20742.872576644269</v>
      </c>
      <c r="V29" s="18">
        <f t="shared" si="14"/>
        <v>911.77461875359438</v>
      </c>
      <c r="W29" s="31">
        <f t="shared" si="15"/>
        <v>96192.222278504225</v>
      </c>
      <c r="X29" s="31">
        <f t="shared" si="16"/>
        <v>7978.0279140939501</v>
      </c>
      <c r="Y29" s="31">
        <f t="shared" si="17"/>
        <v>3419.154820325979</v>
      </c>
      <c r="Z29" s="37">
        <f t="shared" si="18"/>
        <v>45730.151739921486</v>
      </c>
      <c r="AA29" s="37">
        <f t="shared" si="19"/>
        <v>2010.1165599965491</v>
      </c>
      <c r="AB29" s="30">
        <f t="shared" si="20"/>
        <v>212067.29707963596</v>
      </c>
      <c r="AC29" s="30">
        <f t="shared" si="21"/>
        <v>17588.519899969804</v>
      </c>
      <c r="AD29" s="30">
        <f t="shared" si="22"/>
        <v>7537.9370999870589</v>
      </c>
      <c r="AE29">
        <f t="shared" si="23"/>
        <v>259807.565379554</v>
      </c>
      <c r="AF29">
        <f t="shared" si="25"/>
        <v>25126.456999956863</v>
      </c>
      <c r="AG29" s="22" t="s">
        <v>23</v>
      </c>
      <c r="AH29" s="23" t="s">
        <v>6</v>
      </c>
    </row>
    <row r="30" spans="1:34" s="30" customFormat="1" x14ac:dyDescent="0.25">
      <c r="A30" s="22" t="s">
        <v>47</v>
      </c>
      <c r="B30" s="23" t="s">
        <v>7</v>
      </c>
      <c r="C30" s="29">
        <v>11258</v>
      </c>
      <c r="D30" s="30">
        <f t="shared" si="0"/>
        <v>2.59</v>
      </c>
      <c r="E30" s="30">
        <f t="shared" si="5"/>
        <v>264.9787</v>
      </c>
      <c r="F30">
        <v>4.55</v>
      </c>
      <c r="G30">
        <v>0.2</v>
      </c>
      <c r="H30">
        <v>21.1</v>
      </c>
      <c r="I30">
        <v>1.75</v>
      </c>
      <c r="J30">
        <v>0.75</v>
      </c>
      <c r="K30" s="18">
        <f t="shared" si="6"/>
        <v>35154697.896108694</v>
      </c>
      <c r="L30" s="18">
        <f t="shared" si="7"/>
        <v>1545261.4459827999</v>
      </c>
      <c r="M30" s="18">
        <f t="shared" si="8"/>
        <v>163025082.5511854</v>
      </c>
      <c r="N30" s="18">
        <f t="shared" si="9"/>
        <v>13521037.652349498</v>
      </c>
      <c r="O30" s="18">
        <f t="shared" si="10"/>
        <v>5794730.4224354997</v>
      </c>
      <c r="P30" s="37">
        <f t="shared" si="11"/>
        <v>12840253406.553701</v>
      </c>
      <c r="Q30" s="37">
        <f t="shared" si="12"/>
        <v>564406743.14521766</v>
      </c>
      <c r="R30" s="30">
        <f t="shared" si="24"/>
        <v>59544911401.820465</v>
      </c>
      <c r="S30" s="30">
        <f t="shared" si="3"/>
        <v>4938559002.5206537</v>
      </c>
      <c r="T30" s="30">
        <f t="shared" si="4"/>
        <v>2116525286.7945664</v>
      </c>
      <c r="U30" s="18">
        <f t="shared" si="13"/>
        <v>12840.2534065537</v>
      </c>
      <c r="V30" s="18">
        <f t="shared" si="14"/>
        <v>564.40674314521766</v>
      </c>
      <c r="W30" s="31">
        <f t="shared" si="15"/>
        <v>59544.911401820464</v>
      </c>
      <c r="X30" s="31">
        <f t="shared" si="16"/>
        <v>4938.5590025206538</v>
      </c>
      <c r="Y30" s="31">
        <f t="shared" si="17"/>
        <v>2116.5252867945665</v>
      </c>
      <c r="Z30" s="37">
        <f t="shared" si="18"/>
        <v>28307.879465156417</v>
      </c>
      <c r="AA30" s="37">
        <f t="shared" si="19"/>
        <v>1244.3023940728096</v>
      </c>
      <c r="AB30" s="30">
        <f t="shared" si="20"/>
        <v>131273.90257468141</v>
      </c>
      <c r="AC30" s="30">
        <f t="shared" si="21"/>
        <v>10887.645948137082</v>
      </c>
      <c r="AD30" s="30">
        <f t="shared" si="22"/>
        <v>4666.1339777730363</v>
      </c>
      <c r="AE30">
        <f t="shared" si="23"/>
        <v>160826.08443391064</v>
      </c>
      <c r="AF30">
        <f t="shared" si="25"/>
        <v>15553.779925910119</v>
      </c>
      <c r="AG30" s="22" t="s">
        <v>47</v>
      </c>
      <c r="AH30" s="23" t="s">
        <v>7</v>
      </c>
    </row>
    <row r="31" spans="1:34" s="30" customFormat="1" x14ac:dyDescent="0.25">
      <c r="A31" s="22" t="s">
        <v>35</v>
      </c>
      <c r="B31" s="23" t="s">
        <v>7</v>
      </c>
      <c r="C31" s="29">
        <v>831</v>
      </c>
      <c r="D31" s="30">
        <f t="shared" si="0"/>
        <v>2.59</v>
      </c>
      <c r="E31" s="30">
        <f t="shared" si="5"/>
        <v>264.9787</v>
      </c>
      <c r="F31">
        <v>4.55</v>
      </c>
      <c r="G31">
        <v>0.2</v>
      </c>
      <c r="H31">
        <v>21.1</v>
      </c>
      <c r="I31">
        <v>1.75</v>
      </c>
      <c r="J31">
        <v>0.75</v>
      </c>
      <c r="K31" s="18">
        <f t="shared" si="6"/>
        <v>2594915.0783146494</v>
      </c>
      <c r="L31" s="18">
        <f t="shared" si="7"/>
        <v>114062.20124459999</v>
      </c>
      <c r="M31" s="18">
        <f t="shared" si="8"/>
        <v>12033562.231305299</v>
      </c>
      <c r="N31" s="18">
        <f t="shared" si="9"/>
        <v>998044.26089024986</v>
      </c>
      <c r="O31" s="18">
        <f t="shared" si="10"/>
        <v>427733.25466724992</v>
      </c>
      <c r="P31" s="37">
        <f t="shared" si="11"/>
        <v>947792732.35442567</v>
      </c>
      <c r="Q31" s="37">
        <f t="shared" si="12"/>
        <v>41661219.004590146</v>
      </c>
      <c r="R31" s="30">
        <f t="shared" si="24"/>
        <v>4395258604.9842606</v>
      </c>
      <c r="S31" s="30">
        <f t="shared" si="3"/>
        <v>364535666.29016376</v>
      </c>
      <c r="T31" s="30">
        <f t="shared" si="4"/>
        <v>156229571.26721305</v>
      </c>
      <c r="U31" s="18">
        <f t="shared" si="13"/>
        <v>947.79273235442565</v>
      </c>
      <c r="V31" s="18">
        <f t="shared" si="14"/>
        <v>41.661219004590144</v>
      </c>
      <c r="W31" s="31">
        <f t="shared" si="15"/>
        <v>4395.2586049842603</v>
      </c>
      <c r="X31" s="31">
        <f t="shared" si="16"/>
        <v>364.53566629016376</v>
      </c>
      <c r="Y31" s="31">
        <f t="shared" si="17"/>
        <v>156.22957126721303</v>
      </c>
      <c r="Z31" s="37">
        <f t="shared" si="18"/>
        <v>2089.5228136032138</v>
      </c>
      <c r="AA31" s="37">
        <f t="shared" si="19"/>
        <v>91.847156641899517</v>
      </c>
      <c r="AB31" s="30">
        <f t="shared" si="20"/>
        <v>9689.8750257203992</v>
      </c>
      <c r="AC31" s="30">
        <f t="shared" si="21"/>
        <v>803.66262061662076</v>
      </c>
      <c r="AD31" s="30">
        <f t="shared" si="22"/>
        <v>344.42683740712317</v>
      </c>
      <c r="AE31">
        <f t="shared" si="23"/>
        <v>11871.244995965513</v>
      </c>
      <c r="AF31">
        <f t="shared" si="25"/>
        <v>1148.0894580237439</v>
      </c>
      <c r="AG31" s="22" t="s">
        <v>35</v>
      </c>
      <c r="AH31" s="23" t="s">
        <v>7</v>
      </c>
    </row>
    <row r="32" spans="1:34" s="30" customFormat="1" x14ac:dyDescent="0.25">
      <c r="A32" s="22" t="s">
        <v>40</v>
      </c>
      <c r="B32" s="23" t="s">
        <v>8</v>
      </c>
      <c r="C32" s="29">
        <v>2402</v>
      </c>
      <c r="D32" s="30">
        <f t="shared" si="0"/>
        <v>2.82</v>
      </c>
      <c r="E32" s="30">
        <f t="shared" si="5"/>
        <v>264.9787</v>
      </c>
      <c r="F32">
        <v>4.55</v>
      </c>
      <c r="G32">
        <v>0.2</v>
      </c>
      <c r="H32">
        <v>21.1</v>
      </c>
      <c r="I32">
        <v>1.75</v>
      </c>
      <c r="J32">
        <v>0.75</v>
      </c>
      <c r="K32" s="18">
        <f t="shared" si="6"/>
        <v>8166659.9626793992</v>
      </c>
      <c r="L32" s="18">
        <f t="shared" si="7"/>
        <v>358974.06429359998</v>
      </c>
      <c r="M32" s="18">
        <f t="shared" si="8"/>
        <v>37871763.782974802</v>
      </c>
      <c r="N32" s="18">
        <f t="shared" si="9"/>
        <v>3141023.0625689998</v>
      </c>
      <c r="O32" s="18">
        <f t="shared" si="10"/>
        <v>1346152.741101</v>
      </c>
      <c r="P32" s="37">
        <f t="shared" si="11"/>
        <v>2982872551.3686504</v>
      </c>
      <c r="Q32" s="37">
        <f t="shared" si="12"/>
        <v>131115276.98323739</v>
      </c>
      <c r="R32" s="30">
        <f>M32*365.25</f>
        <v>13832661721.731546</v>
      </c>
      <c r="S32" s="30">
        <f t="shared" si="3"/>
        <v>1147258673.6033273</v>
      </c>
      <c r="T32" s="30">
        <f t="shared" si="4"/>
        <v>491682288.68714023</v>
      </c>
      <c r="U32" s="18">
        <f t="shared" si="13"/>
        <v>2982.8725513686504</v>
      </c>
      <c r="V32" s="18">
        <f t="shared" si="14"/>
        <v>131.11527698323738</v>
      </c>
      <c r="W32" s="31">
        <f t="shared" si="15"/>
        <v>13832.661721731545</v>
      </c>
      <c r="X32" s="31">
        <f t="shared" si="16"/>
        <v>1147.2586736033272</v>
      </c>
      <c r="Y32" s="31">
        <f t="shared" si="17"/>
        <v>491.68228868714021</v>
      </c>
      <c r="Z32" s="37">
        <f t="shared" si="18"/>
        <v>6576.1004841983531</v>
      </c>
      <c r="AA32" s="37">
        <f t="shared" si="19"/>
        <v>289.05936194278479</v>
      </c>
      <c r="AB32" s="30">
        <f t="shared" si="20"/>
        <v>30495.762684963796</v>
      </c>
      <c r="AC32" s="30">
        <f t="shared" si="21"/>
        <v>2529.269416999367</v>
      </c>
      <c r="AD32" s="30">
        <f t="shared" si="22"/>
        <v>1083.972607285443</v>
      </c>
      <c r="AE32">
        <f t="shared" si="23"/>
        <v>37360.922531104938</v>
      </c>
      <c r="AF32">
        <f t="shared" si="25"/>
        <v>3613.2420242848102</v>
      </c>
      <c r="AG32" s="22" t="s">
        <v>40</v>
      </c>
      <c r="AH32" s="23" t="s">
        <v>8</v>
      </c>
    </row>
    <row r="33" spans="1:34" x14ac:dyDescent="0.25">
      <c r="A33" s="22" t="s">
        <v>23</v>
      </c>
      <c r="B33" s="23" t="s">
        <v>8</v>
      </c>
      <c r="C33" s="19">
        <v>8042</v>
      </c>
      <c r="D33">
        <f t="shared" si="0"/>
        <v>2.82</v>
      </c>
      <c r="E33">
        <f t="shared" si="5"/>
        <v>264.9787</v>
      </c>
      <c r="F33">
        <v>4.55</v>
      </c>
      <c r="G33">
        <v>0.2</v>
      </c>
      <c r="H33">
        <v>21.1</v>
      </c>
      <c r="I33">
        <v>1.75</v>
      </c>
      <c r="J33">
        <v>0.75</v>
      </c>
      <c r="K33" s="18">
        <f t="shared" si="6"/>
        <v>27342331.148987398</v>
      </c>
      <c r="L33" s="18">
        <f t="shared" si="7"/>
        <v>1201860.7098456</v>
      </c>
      <c r="M33" s="18">
        <f t="shared" si="8"/>
        <v>126796304.8887108</v>
      </c>
      <c r="N33" s="18">
        <f t="shared" si="9"/>
        <v>10516281.211149</v>
      </c>
      <c r="O33" s="18">
        <f t="shared" si="10"/>
        <v>4506977.6619210001</v>
      </c>
      <c r="P33" s="37">
        <f t="shared" si="11"/>
        <v>9986786452.1676464</v>
      </c>
      <c r="Q33" s="37">
        <f t="shared" si="12"/>
        <v>438979624.27110541</v>
      </c>
      <c r="R33">
        <f t="shared" si="24"/>
        <v>46312350360.601616</v>
      </c>
      <c r="S33">
        <f t="shared" si="3"/>
        <v>3841071712.3721719</v>
      </c>
      <c r="T33">
        <f t="shared" si="4"/>
        <v>1646173591.0166452</v>
      </c>
      <c r="U33" s="18">
        <f t="shared" si="13"/>
        <v>9986.7864521676456</v>
      </c>
      <c r="V33" s="18">
        <f t="shared" si="14"/>
        <v>438.97962427110537</v>
      </c>
      <c r="W33" s="18">
        <f t="shared" si="15"/>
        <v>46312.350360601617</v>
      </c>
      <c r="X33" s="18">
        <f t="shared" si="16"/>
        <v>3841.0717123721715</v>
      </c>
      <c r="Y33" s="18">
        <f t="shared" si="17"/>
        <v>1646.1735910166451</v>
      </c>
      <c r="Z33" s="37">
        <f t="shared" si="18"/>
        <v>22017.069148177834</v>
      </c>
      <c r="AA33" s="37">
        <f t="shared" si="19"/>
        <v>967.78325926056425</v>
      </c>
      <c r="AB33">
        <f t="shared" si="20"/>
        <v>102101.13385198952</v>
      </c>
      <c r="AC33">
        <f t="shared" si="21"/>
        <v>8468.1035185299352</v>
      </c>
      <c r="AD33">
        <f t="shared" si="22"/>
        <v>3629.1872222271159</v>
      </c>
      <c r="AE33">
        <f t="shared" si="23"/>
        <v>125085.98625942791</v>
      </c>
      <c r="AF33">
        <f>SUM(AC33,AD33)</f>
        <v>12097.290740757051</v>
      </c>
      <c r="AG33" s="22" t="s">
        <v>23</v>
      </c>
      <c r="AH33" s="23" t="s">
        <v>8</v>
      </c>
    </row>
    <row r="34" spans="1:34" x14ac:dyDescent="0.25">
      <c r="A34" s="39" t="s">
        <v>56</v>
      </c>
      <c r="B34" s="39"/>
      <c r="C34" s="24">
        <v>96433</v>
      </c>
      <c r="D34" s="4" t="s">
        <v>61</v>
      </c>
      <c r="E34" s="4" t="s">
        <v>61</v>
      </c>
      <c r="F34" s="27" t="s">
        <v>61</v>
      </c>
      <c r="G34" s="27" t="s">
        <v>61</v>
      </c>
      <c r="H34" s="4" t="s">
        <v>61</v>
      </c>
      <c r="I34" s="4" t="s">
        <v>61</v>
      </c>
      <c r="J34" s="4" t="s">
        <v>61</v>
      </c>
      <c r="K34" s="25">
        <f t="shared" ref="K34:L34" si="32">SUM(K19:K33)</f>
        <v>319492895.27326536</v>
      </c>
      <c r="L34" s="25">
        <f t="shared" si="32"/>
        <v>14043643.748275401</v>
      </c>
      <c r="M34" s="25">
        <f>SUM(M19:M33)</f>
        <v>1481604415.4430547</v>
      </c>
      <c r="N34" s="25">
        <f t="shared" ref="N34:O34" si="33">SUM(N19:N33)</f>
        <v>122881882.79740974</v>
      </c>
      <c r="O34" s="25">
        <f t="shared" si="33"/>
        <v>52663664.056032754</v>
      </c>
      <c r="P34" s="38">
        <f t="shared" si="11"/>
        <v>116694779998.56018</v>
      </c>
      <c r="Q34" s="38">
        <f t="shared" si="12"/>
        <v>5129440879.0575905</v>
      </c>
      <c r="R34" s="24">
        <f>SUM(R19:R33)</f>
        <v>541156012740.57574</v>
      </c>
      <c r="S34" s="24">
        <f t="shared" ref="S34" si="34">SUM(S19:S33)</f>
        <v>44882607691.753899</v>
      </c>
      <c r="T34" s="24">
        <f t="shared" ref="T34" si="35">SUM(T19:T33)</f>
        <v>19235403296.465961</v>
      </c>
      <c r="U34" s="25">
        <f>SUM(U19:U33)</f>
        <v>116694.77999856015</v>
      </c>
      <c r="V34" s="25">
        <f>SUM(V19:V33)</f>
        <v>5129.440879057589</v>
      </c>
      <c r="W34" s="25">
        <f t="shared" ref="W34" si="36">SUM(W19:W33)</f>
        <v>541156.01274057571</v>
      </c>
      <c r="X34" s="25">
        <f t="shared" ref="X34" si="37">SUM(X19:X33)</f>
        <v>44882.607691753903</v>
      </c>
      <c r="Y34" s="25">
        <f t="shared" ref="Y34" si="38">SUM(Y19:Y33)</f>
        <v>19235.403296465964</v>
      </c>
      <c r="Z34" s="38">
        <f>SUM(Z19:Z33)</f>
        <v>257267.64588042567</v>
      </c>
      <c r="AA34" s="38">
        <f>SUM(AA19:AA33)</f>
        <v>11308.467950787943</v>
      </c>
      <c r="AB34" s="24">
        <f t="shared" ref="AB34" si="39">SUM(AB19:AB33)</f>
        <v>1193043.3688081279</v>
      </c>
      <c r="AC34" s="24">
        <f t="shared" ref="AC34" si="40">SUM(AC19:AC33)</f>
        <v>98949.094569394496</v>
      </c>
      <c r="AD34" s="24">
        <f t="shared" ref="AD34" si="41">SUM(AD19:AD33)</f>
        <v>42406.754815454799</v>
      </c>
      <c r="AE34" s="24">
        <f t="shared" ref="AE34" si="42">SUM(AE19:AE33)</f>
        <v>1461619.4826393416</v>
      </c>
      <c r="AF34" s="24">
        <f t="shared" ref="AF34" si="43">SUM(AF19:AF33)</f>
        <v>141355.84938484928</v>
      </c>
      <c r="AG34" s="39" t="s">
        <v>56</v>
      </c>
      <c r="AH34" s="39"/>
    </row>
    <row r="37" spans="1:34" x14ac:dyDescent="0.25">
      <c r="A37" t="s">
        <v>58</v>
      </c>
      <c r="B37" t="s">
        <v>9</v>
      </c>
      <c r="C37" t="s">
        <v>75</v>
      </c>
      <c r="D37" t="s">
        <v>76</v>
      </c>
      <c r="E37" t="s">
        <v>75</v>
      </c>
      <c r="F37" t="s">
        <v>76</v>
      </c>
      <c r="I37" t="s">
        <v>90</v>
      </c>
      <c r="J37" t="s">
        <v>91</v>
      </c>
      <c r="L37" t="s">
        <v>92</v>
      </c>
      <c r="M37" t="s">
        <v>93</v>
      </c>
    </row>
    <row r="38" spans="1:34" x14ac:dyDescent="0.25">
      <c r="A38" t="s">
        <v>47</v>
      </c>
      <c r="B38" t="s">
        <v>3</v>
      </c>
      <c r="C38">
        <v>181.35406263437829</v>
      </c>
      <c r="D38">
        <v>17.539077624214535</v>
      </c>
      <c r="E38" s="26">
        <f>SUM(C38:C39)</f>
        <v>13329.523603626807</v>
      </c>
      <c r="F38" s="26">
        <f>SUM(D38:D39)</f>
        <v>1289.1222053797685</v>
      </c>
      <c r="H38" t="s">
        <v>44</v>
      </c>
      <c r="I38" s="19">
        <f>VLOOKUP($H38,$A$38:$F$52,5,FALSE)</f>
        <v>20573.592497851667</v>
      </c>
      <c r="J38" s="19">
        <f>VLOOKUP($H38,$A$38:$F$52,6,FALSE)</f>
        <v>1989.7091390572209</v>
      </c>
      <c r="K38" s="19"/>
    </row>
    <row r="39" spans="1:34" x14ac:dyDescent="0.25">
      <c r="A39" t="s">
        <v>47</v>
      </c>
      <c r="B39" t="s">
        <v>7</v>
      </c>
      <c r="C39">
        <v>13148.169540992429</v>
      </c>
      <c r="D39">
        <v>1271.583127755554</v>
      </c>
      <c r="E39" s="26"/>
      <c r="F39" s="26"/>
      <c r="H39" t="s">
        <v>43</v>
      </c>
      <c r="I39" s="19">
        <f t="shared" ref="I39:I46" si="44">VLOOKUP(H39,$A$38:$F$52,5,FALSE)</f>
        <v>39.381630389582156</v>
      </c>
      <c r="J39" s="19">
        <f t="shared" ref="J39:J46" si="45">VLOOKUP($H39,$A$38:$F$52,6,FALSE)</f>
        <v>3.8086683162071715</v>
      </c>
      <c r="K39" s="19"/>
    </row>
    <row r="40" spans="1:34" x14ac:dyDescent="0.25">
      <c r="A40" t="s">
        <v>44</v>
      </c>
      <c r="B40" t="s">
        <v>2</v>
      </c>
      <c r="C40">
        <v>20573.592497851667</v>
      </c>
      <c r="D40">
        <v>1989.7091390572209</v>
      </c>
      <c r="E40" s="26">
        <f>C40</f>
        <v>20573.592497851667</v>
      </c>
      <c r="F40" s="26">
        <f>D40</f>
        <v>1989.7091390572209</v>
      </c>
      <c r="H40" t="s">
        <v>40</v>
      </c>
      <c r="I40" s="19">
        <f t="shared" si="44"/>
        <v>278139.32823148894</v>
      </c>
      <c r="J40" s="19">
        <f t="shared" si="45"/>
        <v>26899.354761265851</v>
      </c>
      <c r="K40" s="19"/>
    </row>
    <row r="41" spans="1:34" x14ac:dyDescent="0.25">
      <c r="A41" t="s">
        <v>43</v>
      </c>
      <c r="B41" t="s">
        <v>2</v>
      </c>
      <c r="C41">
        <v>39.381630389582156</v>
      </c>
      <c r="D41">
        <v>3.8086683162071715</v>
      </c>
      <c r="E41" s="26">
        <f>C41</f>
        <v>39.381630389582156</v>
      </c>
      <c r="F41" s="26">
        <f>D41</f>
        <v>3.8086683162071715</v>
      </c>
      <c r="H41" t="s">
        <v>38</v>
      </c>
      <c r="I41" s="19"/>
      <c r="J41" s="19"/>
      <c r="K41" s="19"/>
    </row>
    <row r="42" spans="1:34" x14ac:dyDescent="0.25">
      <c r="A42" t="s">
        <v>40</v>
      </c>
      <c r="B42" t="s">
        <v>2</v>
      </c>
      <c r="C42">
        <v>2231.6257220763223</v>
      </c>
      <c r="D42">
        <v>215.82453791840638</v>
      </c>
      <c r="E42" s="26">
        <f>SUM(C42:C43)</f>
        <v>278139.32823148894</v>
      </c>
      <c r="F42" s="26">
        <f>SUM(D42:D43)</f>
        <v>26899.354761265851</v>
      </c>
      <c r="H42" t="s">
        <v>32</v>
      </c>
      <c r="I42" s="19">
        <f t="shared" si="44"/>
        <v>377387.21432388521</v>
      </c>
      <c r="J42" s="19">
        <f t="shared" si="45"/>
        <v>36497.796356275168</v>
      </c>
      <c r="K42" s="19"/>
    </row>
    <row r="43" spans="1:34" x14ac:dyDescent="0.25">
      <c r="A43" t="s">
        <v>40</v>
      </c>
      <c r="B43" t="s">
        <v>8</v>
      </c>
      <c r="C43">
        <v>275907.7025094126</v>
      </c>
      <c r="D43">
        <v>26683.530223347443</v>
      </c>
      <c r="E43" s="26"/>
      <c r="F43" s="26"/>
      <c r="H43" t="s">
        <v>23</v>
      </c>
      <c r="I43" s="19">
        <f t="shared" si="44"/>
        <v>469865.81734053505</v>
      </c>
      <c r="J43" s="19">
        <f t="shared" si="45"/>
        <v>45441.568408175532</v>
      </c>
      <c r="K43" s="19"/>
    </row>
    <row r="44" spans="1:34" x14ac:dyDescent="0.25">
      <c r="A44" t="s">
        <v>35</v>
      </c>
      <c r="B44" t="s">
        <v>0</v>
      </c>
      <c r="C44">
        <v>44975.531751600392</v>
      </c>
      <c r="D44">
        <v>4349.664579458452</v>
      </c>
      <c r="E44" s="26">
        <f>SUM(C44:C46)</f>
        <v>177198.63875213638</v>
      </c>
      <c r="F44" s="26">
        <f>SUM(D44:D46)</f>
        <v>17137.199105622472</v>
      </c>
      <c r="H44" t="s">
        <v>47</v>
      </c>
      <c r="I44" s="19">
        <f t="shared" si="44"/>
        <v>13329.523603626807</v>
      </c>
      <c r="J44" s="19">
        <f t="shared" si="45"/>
        <v>1289.1222053797685</v>
      </c>
      <c r="K44" s="19"/>
    </row>
    <row r="45" spans="1:34" x14ac:dyDescent="0.25">
      <c r="A45" t="s">
        <v>35</v>
      </c>
      <c r="B45" t="s">
        <v>1</v>
      </c>
      <c r="C45">
        <v>15238.815645035455</v>
      </c>
      <c r="D45">
        <v>1473.7732732142606</v>
      </c>
      <c r="E45" s="26"/>
      <c r="F45" s="26"/>
      <c r="H45" t="s">
        <v>16</v>
      </c>
      <c r="I45" s="19">
        <f t="shared" si="44"/>
        <v>125085.98625942791</v>
      </c>
      <c r="J45" s="19">
        <f t="shared" si="45"/>
        <v>12097.290740757051</v>
      </c>
      <c r="K45" s="19"/>
    </row>
    <row r="46" spans="1:34" x14ac:dyDescent="0.25">
      <c r="A46" t="s">
        <v>35</v>
      </c>
      <c r="B46" t="s">
        <v>7</v>
      </c>
      <c r="C46">
        <v>116984.29135550052</v>
      </c>
      <c r="D46">
        <v>11313.76125294976</v>
      </c>
      <c r="E46" s="26"/>
      <c r="F46" s="26"/>
      <c r="H46" t="s">
        <v>35</v>
      </c>
      <c r="I46" s="19">
        <f t="shared" si="44"/>
        <v>177198.63875213638</v>
      </c>
      <c r="J46" s="19">
        <f t="shared" si="45"/>
        <v>17137.199105622472</v>
      </c>
      <c r="K46" s="19"/>
    </row>
    <row r="47" spans="1:34" x14ac:dyDescent="0.25">
      <c r="A47" t="s">
        <v>32</v>
      </c>
      <c r="B47" t="s">
        <v>4</v>
      </c>
      <c r="C47">
        <v>377387.21432388521</v>
      </c>
      <c r="D47">
        <v>36497.796356275168</v>
      </c>
      <c r="E47" s="26">
        <f>C47</f>
        <v>377387.21432388521</v>
      </c>
      <c r="F47" s="26">
        <f>D47</f>
        <v>36497.796356275168</v>
      </c>
      <c r="I47" s="19">
        <f>SUM(I38:I46)</f>
        <v>1461619.4826393414</v>
      </c>
      <c r="J47" s="19">
        <f>SUM(J38:J46)</f>
        <v>141355.84938484928</v>
      </c>
      <c r="K47" s="19"/>
    </row>
    <row r="48" spans="1:34" x14ac:dyDescent="0.25">
      <c r="A48" t="s">
        <v>23</v>
      </c>
      <c r="B48" t="s">
        <v>29</v>
      </c>
      <c r="C48">
        <v>259807.565379554</v>
      </c>
      <c r="D48">
        <v>25126.456999956863</v>
      </c>
      <c r="E48" s="26">
        <f>SUM(C48:C51)</f>
        <v>469865.81734053505</v>
      </c>
      <c r="F48" s="26">
        <f>SUM(D48:D51)</f>
        <v>45441.568408175532</v>
      </c>
    </row>
    <row r="49" spans="1:6" x14ac:dyDescent="0.25">
      <c r="A49" t="s">
        <v>23</v>
      </c>
      <c r="B49" t="s">
        <v>5</v>
      </c>
      <c r="C49">
        <v>160826.08443391064</v>
      </c>
      <c r="D49">
        <v>15553.779925910119</v>
      </c>
      <c r="E49" s="16"/>
      <c r="F49" s="16"/>
    </row>
    <row r="50" spans="1:6" x14ac:dyDescent="0.25">
      <c r="A50" t="s">
        <v>23</v>
      </c>
      <c r="B50" t="s">
        <v>6</v>
      </c>
      <c r="C50">
        <v>11871.244995965513</v>
      </c>
      <c r="D50">
        <v>1148.0894580237439</v>
      </c>
      <c r="E50" s="16"/>
      <c r="F50" s="16"/>
    </row>
    <row r="51" spans="1:6" x14ac:dyDescent="0.25">
      <c r="A51" t="s">
        <v>23</v>
      </c>
      <c r="B51" t="s">
        <v>8</v>
      </c>
      <c r="C51">
        <v>37360.922531104938</v>
      </c>
      <c r="D51">
        <v>3613.2420242848102</v>
      </c>
      <c r="E51" s="16"/>
      <c r="F51" s="16"/>
    </row>
    <row r="52" spans="1:6" x14ac:dyDescent="0.25">
      <c r="A52" t="s">
        <v>16</v>
      </c>
      <c r="B52" t="s">
        <v>0</v>
      </c>
      <c r="C52">
        <v>125085.98625942791</v>
      </c>
      <c r="D52">
        <v>12097.290740757051</v>
      </c>
      <c r="E52" s="26">
        <f>C52</f>
        <v>125085.98625942791</v>
      </c>
      <c r="F52" s="26">
        <f>D52</f>
        <v>12097.290740757051</v>
      </c>
    </row>
    <row r="53" spans="1:6" x14ac:dyDescent="0.25">
      <c r="A53" t="s">
        <v>56</v>
      </c>
      <c r="B53" t="s">
        <v>56</v>
      </c>
      <c r="C53" s="19">
        <v>1461619.4826393416</v>
      </c>
      <c r="D53" s="19">
        <v>141355.84938484928</v>
      </c>
      <c r="E53" s="19">
        <f>SUM(E38:E52)</f>
        <v>1461619.4826393416</v>
      </c>
      <c r="F53" s="19">
        <f>SUM(F38:F52)</f>
        <v>141355.84938484928</v>
      </c>
    </row>
  </sheetData>
  <sortState xmlns:xlrd2="http://schemas.microsoft.com/office/spreadsheetml/2017/richdata2" ref="A38:D52">
    <sortCondition ref="A38:A52"/>
  </sortState>
  <mergeCells count="2">
    <mergeCell ref="A34:B34"/>
    <mergeCell ref="AG34:AH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2092-588F-4CDF-A003-95BE062EA9A7}">
  <dimension ref="A1:B14"/>
  <sheetViews>
    <sheetView workbookViewId="0">
      <selection activeCell="B30" sqref="B30:B31"/>
    </sheetView>
  </sheetViews>
  <sheetFormatPr defaultRowHeight="15" x14ac:dyDescent="0.25"/>
  <cols>
    <col min="1" max="1" width="11.28515625" bestFit="1" customWidth="1"/>
    <col min="2" max="2" width="20.7109375" customWidth="1"/>
  </cols>
  <sheetData>
    <row r="1" spans="1:2" x14ac:dyDescent="0.25">
      <c r="A1" s="2" t="s">
        <v>13</v>
      </c>
    </row>
    <row r="2" spans="1:2" s="1" customFormat="1" ht="30" x14ac:dyDescent="0.25">
      <c r="A2" s="5" t="s">
        <v>9</v>
      </c>
      <c r="B2" s="6" t="s">
        <v>10</v>
      </c>
    </row>
    <row r="3" spans="1:2" x14ac:dyDescent="0.25">
      <c r="A3" s="3" t="s">
        <v>0</v>
      </c>
      <c r="B3" s="4">
        <v>2.74</v>
      </c>
    </row>
    <row r="4" spans="1:2" x14ac:dyDescent="0.25">
      <c r="A4" s="3" t="s">
        <v>1</v>
      </c>
      <c r="B4" s="4">
        <v>3.07</v>
      </c>
    </row>
    <row r="5" spans="1:2" x14ac:dyDescent="0.25">
      <c r="A5" s="3" t="s">
        <v>2</v>
      </c>
      <c r="B5" s="4">
        <v>2.38</v>
      </c>
    </row>
    <row r="6" spans="1:2" x14ac:dyDescent="0.25">
      <c r="A6" s="3" t="s">
        <v>3</v>
      </c>
      <c r="B6" s="4">
        <v>2.39</v>
      </c>
    </row>
    <row r="7" spans="1:2" x14ac:dyDescent="0.25">
      <c r="A7" s="3" t="s">
        <v>4</v>
      </c>
      <c r="B7" s="4">
        <v>2.79</v>
      </c>
    </row>
    <row r="8" spans="1:2" x14ac:dyDescent="0.25">
      <c r="A8" s="3" t="s">
        <v>5</v>
      </c>
      <c r="B8" s="4">
        <v>2.78</v>
      </c>
    </row>
    <row r="9" spans="1:2" x14ac:dyDescent="0.25">
      <c r="A9" s="3" t="s">
        <v>6</v>
      </c>
      <c r="B9" s="4">
        <v>3.36</v>
      </c>
    </row>
    <row r="10" spans="1:2" x14ac:dyDescent="0.25">
      <c r="A10" s="3" t="s">
        <v>7</v>
      </c>
      <c r="B10" s="4">
        <v>2.59</v>
      </c>
    </row>
    <row r="11" spans="1:2" x14ac:dyDescent="0.25">
      <c r="A11" s="3" t="s">
        <v>8</v>
      </c>
      <c r="B11" s="4">
        <v>2.82</v>
      </c>
    </row>
    <row r="12" spans="1:2" s="2" customFormat="1" x14ac:dyDescent="0.25">
      <c r="A12" s="7" t="s">
        <v>11</v>
      </c>
      <c r="B12" s="8">
        <f>ROUND(AVERAGE(B3:B11),2)</f>
        <v>2.77</v>
      </c>
    </row>
    <row r="14" spans="1:2" x14ac:dyDescent="0.25">
      <c r="A14" t="s">
        <v>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6773-58EA-409C-ADD0-27B9646FA469}">
  <dimension ref="A1:C43"/>
  <sheetViews>
    <sheetView workbookViewId="0">
      <selection activeCell="A10" sqref="A10"/>
    </sheetView>
  </sheetViews>
  <sheetFormatPr defaultColWidth="9.140625" defaultRowHeight="12.75" x14ac:dyDescent="0.2"/>
  <cols>
    <col min="1" max="1" width="29" style="10" bestFit="1" customWidth="1"/>
    <col min="2" max="2" width="26.42578125" style="10" bestFit="1" customWidth="1"/>
    <col min="3" max="3" width="11.140625" style="10" bestFit="1" customWidth="1"/>
    <col min="4" max="16384" width="9.140625" style="10"/>
  </cols>
  <sheetData>
    <row r="1" spans="1:3" ht="15" x14ac:dyDescent="0.25">
      <c r="A1" s="14" t="s">
        <v>51</v>
      </c>
      <c r="B1" t="s">
        <v>60</v>
      </c>
    </row>
    <row r="2" spans="1:3" ht="15" x14ac:dyDescent="0.25">
      <c r="A2" s="14" t="s">
        <v>54</v>
      </c>
      <c r="B2" t="s">
        <v>60</v>
      </c>
    </row>
    <row r="3" spans="1:3" ht="15" x14ac:dyDescent="0.25">
      <c r="A3"/>
      <c r="B3"/>
      <c r="C3"/>
    </row>
    <row r="4" spans="1:3" ht="15" x14ac:dyDescent="0.25">
      <c r="A4" s="14" t="s">
        <v>50</v>
      </c>
      <c r="B4" s="14" t="s">
        <v>53</v>
      </c>
      <c r="C4" t="s">
        <v>57</v>
      </c>
    </row>
    <row r="5" spans="1:3" ht="15" x14ac:dyDescent="0.25">
      <c r="A5" t="s">
        <v>0</v>
      </c>
      <c r="B5" t="s">
        <v>35</v>
      </c>
      <c r="C5" s="15">
        <v>12</v>
      </c>
    </row>
    <row r="6" spans="1:3" ht="15" x14ac:dyDescent="0.25">
      <c r="A6" t="s">
        <v>0</v>
      </c>
      <c r="B6" t="s">
        <v>16</v>
      </c>
      <c r="C6" s="15">
        <v>869</v>
      </c>
    </row>
    <row r="7" spans="1:3" ht="15" x14ac:dyDescent="0.25">
      <c r="A7" t="s">
        <v>1</v>
      </c>
      <c r="B7" t="s">
        <v>35</v>
      </c>
      <c r="C7" s="15">
        <v>1213</v>
      </c>
    </row>
    <row r="8" spans="1:3" ht="15" x14ac:dyDescent="0.25">
      <c r="A8" t="s">
        <v>2</v>
      </c>
      <c r="B8" t="s">
        <v>44</v>
      </c>
      <c r="C8" s="15">
        <v>3</v>
      </c>
    </row>
    <row r="9" spans="1:3" ht="15" x14ac:dyDescent="0.25">
      <c r="A9" t="s">
        <v>2</v>
      </c>
      <c r="B9" t="s">
        <v>43</v>
      </c>
      <c r="C9" s="15">
        <v>129</v>
      </c>
    </row>
    <row r="10" spans="1:3" ht="15" x14ac:dyDescent="0.25">
      <c r="A10" t="s">
        <v>2</v>
      </c>
      <c r="B10" t="s">
        <v>40</v>
      </c>
      <c r="C10" s="15">
        <v>20735</v>
      </c>
    </row>
    <row r="11" spans="1:3" ht="15" x14ac:dyDescent="0.25">
      <c r="A11" t="s">
        <v>29</v>
      </c>
      <c r="B11" t="s">
        <v>23</v>
      </c>
      <c r="C11" s="15">
        <v>3017</v>
      </c>
    </row>
    <row r="12" spans="1:3" ht="15" x14ac:dyDescent="0.25">
      <c r="A12" t="s">
        <v>3</v>
      </c>
      <c r="B12" t="s">
        <v>47</v>
      </c>
      <c r="C12" s="15">
        <v>100</v>
      </c>
    </row>
    <row r="13" spans="1:3" ht="15" x14ac:dyDescent="0.25">
      <c r="A13" t="s">
        <v>4</v>
      </c>
      <c r="B13" t="s">
        <v>32</v>
      </c>
      <c r="C13" s="15">
        <v>7577</v>
      </c>
    </row>
    <row r="14" spans="1:3" ht="15" x14ac:dyDescent="0.25">
      <c r="A14" t="s">
        <v>5</v>
      </c>
      <c r="B14" t="s">
        <v>23</v>
      </c>
      <c r="C14" s="15">
        <v>24350</v>
      </c>
    </row>
    <row r="15" spans="1:3" ht="15" x14ac:dyDescent="0.25">
      <c r="A15" t="s">
        <v>6</v>
      </c>
      <c r="B15" t="s">
        <v>23</v>
      </c>
      <c r="C15" s="15">
        <v>13860</v>
      </c>
    </row>
    <row r="16" spans="1:3" ht="15" x14ac:dyDescent="0.25">
      <c r="A16" t="s">
        <v>7</v>
      </c>
      <c r="B16" t="s">
        <v>47</v>
      </c>
      <c r="C16" s="15">
        <v>11239</v>
      </c>
    </row>
    <row r="17" spans="1:3" ht="15" x14ac:dyDescent="0.25">
      <c r="A17" t="s">
        <v>7</v>
      </c>
      <c r="B17" t="s">
        <v>35</v>
      </c>
      <c r="C17" s="15">
        <v>807</v>
      </c>
    </row>
    <row r="18" spans="1:3" ht="15" x14ac:dyDescent="0.25">
      <c r="A18" t="s">
        <v>8</v>
      </c>
      <c r="B18" t="s">
        <v>40</v>
      </c>
      <c r="C18" s="15">
        <v>2369</v>
      </c>
    </row>
    <row r="19" spans="1:3" ht="15" x14ac:dyDescent="0.25">
      <c r="A19" t="s">
        <v>8</v>
      </c>
      <c r="B19" t="s">
        <v>23</v>
      </c>
      <c r="C19" s="15">
        <v>6902</v>
      </c>
    </row>
    <row r="20" spans="1:3" ht="15" x14ac:dyDescent="0.25">
      <c r="A20" t="s">
        <v>56</v>
      </c>
      <c r="B20"/>
      <c r="C20" s="15">
        <v>93182</v>
      </c>
    </row>
    <row r="21" spans="1:3" ht="15" x14ac:dyDescent="0.25">
      <c r="A21"/>
      <c r="B21"/>
      <c r="C21"/>
    </row>
    <row r="22" spans="1:3" ht="15" x14ac:dyDescent="0.25">
      <c r="A22"/>
      <c r="B22"/>
      <c r="C22"/>
    </row>
    <row r="23" spans="1:3" ht="15" x14ac:dyDescent="0.25">
      <c r="A23"/>
      <c r="B23"/>
      <c r="C23"/>
    </row>
    <row r="24" spans="1:3" ht="15" x14ac:dyDescent="0.25">
      <c r="A24"/>
      <c r="B24"/>
      <c r="C24"/>
    </row>
    <row r="25" spans="1:3" ht="15" x14ac:dyDescent="0.25">
      <c r="A25"/>
      <c r="B25"/>
      <c r="C25"/>
    </row>
    <row r="26" spans="1:3" ht="15" x14ac:dyDescent="0.25">
      <c r="A26"/>
      <c r="B26"/>
      <c r="C26"/>
    </row>
    <row r="27" spans="1:3" ht="15" x14ac:dyDescent="0.25">
      <c r="A27"/>
      <c r="B27"/>
      <c r="C27"/>
    </row>
    <row r="28" spans="1:3" ht="15" x14ac:dyDescent="0.25">
      <c r="A28"/>
      <c r="B28"/>
      <c r="C28"/>
    </row>
    <row r="29" spans="1:3" ht="15" x14ac:dyDescent="0.25">
      <c r="A29"/>
      <c r="B29"/>
      <c r="C29"/>
    </row>
    <row r="30" spans="1:3" ht="15" x14ac:dyDescent="0.25">
      <c r="A30"/>
      <c r="B30"/>
      <c r="C30"/>
    </row>
    <row r="31" spans="1:3" ht="15" x14ac:dyDescent="0.25">
      <c r="A31"/>
      <c r="B31"/>
      <c r="C31"/>
    </row>
    <row r="32" spans="1:3" ht="15" x14ac:dyDescent="0.25">
      <c r="A32"/>
      <c r="B32"/>
      <c r="C32"/>
    </row>
    <row r="33" spans="1:3" ht="15" x14ac:dyDescent="0.25">
      <c r="A33"/>
      <c r="B33"/>
      <c r="C33"/>
    </row>
    <row r="34" spans="1:3" ht="15" x14ac:dyDescent="0.25">
      <c r="A34"/>
      <c r="B34"/>
      <c r="C34"/>
    </row>
    <row r="35" spans="1:3" ht="15" x14ac:dyDescent="0.25">
      <c r="A35"/>
      <c r="B35"/>
      <c r="C35"/>
    </row>
    <row r="36" spans="1:3" ht="15" x14ac:dyDescent="0.25">
      <c r="A36"/>
      <c r="B36"/>
      <c r="C36"/>
    </row>
    <row r="37" spans="1:3" ht="15" x14ac:dyDescent="0.25">
      <c r="A37"/>
      <c r="B37"/>
      <c r="C37"/>
    </row>
    <row r="38" spans="1:3" ht="15" x14ac:dyDescent="0.25">
      <c r="A38"/>
      <c r="B38"/>
      <c r="C38"/>
    </row>
    <row r="39" spans="1:3" ht="15" x14ac:dyDescent="0.25">
      <c r="A39"/>
      <c r="B39"/>
      <c r="C39"/>
    </row>
    <row r="40" spans="1:3" ht="15" x14ac:dyDescent="0.25">
      <c r="A40"/>
      <c r="B40"/>
      <c r="C40"/>
    </row>
    <row r="41" spans="1:3" ht="15" x14ac:dyDescent="0.25">
      <c r="A41"/>
      <c r="B41"/>
      <c r="C41"/>
    </row>
    <row r="42" spans="1:3" ht="15" x14ac:dyDescent="0.25">
      <c r="A42"/>
      <c r="B42"/>
      <c r="C42"/>
    </row>
    <row r="43" spans="1:3" ht="15" x14ac:dyDescent="0.25">
      <c r="A43"/>
      <c r="B43"/>
      <c r="C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5A4A-FD2A-40C5-8553-7460F2A7852B}">
  <sheetPr filterMode="1">
    <outlinePr summaryBelow="0" summaryRight="0"/>
  </sheetPr>
  <dimension ref="A1:G141"/>
  <sheetViews>
    <sheetView zoomScale="130" zoomScaleNormal="130" workbookViewId="0">
      <pane ySplit="1" topLeftCell="A2" activePane="bottomLeft" state="frozen"/>
      <selection pane="bottomLeft" activeCell="A26" activeCellId="1" sqref="A19:XFD19 A26:XFD26"/>
    </sheetView>
  </sheetViews>
  <sheetFormatPr defaultColWidth="9.140625" defaultRowHeight="12.75" x14ac:dyDescent="0.2"/>
  <cols>
    <col min="1" max="1" width="2.42578125" style="10" customWidth="1"/>
    <col min="2" max="2" width="15" style="10" customWidth="1"/>
    <col min="3" max="4" width="50" style="10" customWidth="1"/>
    <col min="5" max="5" width="9.140625" style="10" bestFit="1" customWidth="1"/>
    <col min="6" max="6" width="50" style="10" customWidth="1"/>
    <col min="7" max="7" width="16" style="10" customWidth="1"/>
    <col min="8" max="16384" width="9.140625" style="10"/>
  </cols>
  <sheetData>
    <row r="1" spans="1:7" x14ac:dyDescent="0.2">
      <c r="A1" s="13" t="s">
        <v>55</v>
      </c>
      <c r="B1" s="13" t="s">
        <v>54</v>
      </c>
      <c r="C1" s="13" t="s">
        <v>53</v>
      </c>
      <c r="D1" s="13" t="s">
        <v>52</v>
      </c>
      <c r="E1" s="13" t="s">
        <v>51</v>
      </c>
      <c r="F1" s="13" t="s">
        <v>50</v>
      </c>
      <c r="G1" s="13" t="s">
        <v>49</v>
      </c>
    </row>
    <row r="2" spans="1:7" hidden="1" x14ac:dyDescent="0.2">
      <c r="A2" s="11">
        <v>0</v>
      </c>
      <c r="B2" s="12" t="s">
        <v>20</v>
      </c>
      <c r="C2" s="12" t="s">
        <v>47</v>
      </c>
      <c r="D2" s="12" t="s">
        <v>18</v>
      </c>
      <c r="E2" s="12" t="s">
        <v>18</v>
      </c>
      <c r="F2" s="12" t="s">
        <v>7</v>
      </c>
      <c r="G2" s="11">
        <v>159</v>
      </c>
    </row>
    <row r="3" spans="1:7" hidden="1" x14ac:dyDescent="0.2">
      <c r="A3" s="11">
        <v>1</v>
      </c>
      <c r="B3" s="12" t="s">
        <v>20</v>
      </c>
      <c r="C3" s="12" t="s">
        <v>47</v>
      </c>
      <c r="D3" s="12" t="s">
        <v>18</v>
      </c>
      <c r="E3" s="12" t="s">
        <v>18</v>
      </c>
      <c r="F3" s="12" t="s">
        <v>3</v>
      </c>
      <c r="G3" s="11">
        <v>127</v>
      </c>
    </row>
    <row r="4" spans="1:7" x14ac:dyDescent="0.2">
      <c r="A4" s="11">
        <v>2</v>
      </c>
      <c r="B4" s="12" t="s">
        <v>20</v>
      </c>
      <c r="C4" s="12" t="s">
        <v>47</v>
      </c>
      <c r="D4" s="12" t="s">
        <v>48</v>
      </c>
      <c r="E4" s="12" t="s">
        <v>14</v>
      </c>
      <c r="F4" s="12" t="s">
        <v>3</v>
      </c>
      <c r="G4" s="11">
        <v>10</v>
      </c>
    </row>
    <row r="5" spans="1:7" x14ac:dyDescent="0.2">
      <c r="A5" s="11">
        <v>3</v>
      </c>
      <c r="B5" s="12" t="s">
        <v>20</v>
      </c>
      <c r="C5" s="12" t="s">
        <v>47</v>
      </c>
      <c r="D5" s="12" t="s">
        <v>46</v>
      </c>
      <c r="E5" s="12" t="s">
        <v>21</v>
      </c>
      <c r="F5" s="12" t="s">
        <v>7</v>
      </c>
      <c r="G5" s="11">
        <v>4082</v>
      </c>
    </row>
    <row r="6" spans="1:7" hidden="1" x14ac:dyDescent="0.2">
      <c r="A6" s="11">
        <v>46</v>
      </c>
      <c r="B6" s="12" t="s">
        <v>19</v>
      </c>
      <c r="C6" s="12" t="s">
        <v>47</v>
      </c>
      <c r="D6" s="12" t="s">
        <v>18</v>
      </c>
      <c r="E6" s="12" t="s">
        <v>18</v>
      </c>
      <c r="F6" s="12" t="s">
        <v>7</v>
      </c>
      <c r="G6" s="11">
        <v>254</v>
      </c>
    </row>
    <row r="7" spans="1:7" hidden="1" x14ac:dyDescent="0.2">
      <c r="A7" s="11">
        <v>47</v>
      </c>
      <c r="B7" s="12" t="s">
        <v>19</v>
      </c>
      <c r="C7" s="12" t="s">
        <v>47</v>
      </c>
      <c r="D7" s="12" t="s">
        <v>18</v>
      </c>
      <c r="E7" s="12" t="s">
        <v>18</v>
      </c>
      <c r="F7" s="12" t="s">
        <v>3</v>
      </c>
      <c r="G7" s="11">
        <v>683</v>
      </c>
    </row>
    <row r="8" spans="1:7" x14ac:dyDescent="0.2">
      <c r="A8" s="11">
        <v>48</v>
      </c>
      <c r="B8" s="12" t="s">
        <v>19</v>
      </c>
      <c r="C8" s="12" t="s">
        <v>47</v>
      </c>
      <c r="D8" s="12" t="s">
        <v>48</v>
      </c>
      <c r="E8" s="12" t="s">
        <v>14</v>
      </c>
      <c r="F8" s="12" t="s">
        <v>3</v>
      </c>
      <c r="G8" s="11">
        <v>90</v>
      </c>
    </row>
    <row r="9" spans="1:7" x14ac:dyDescent="0.2">
      <c r="A9" s="11">
        <v>49</v>
      </c>
      <c r="B9" s="12" t="s">
        <v>19</v>
      </c>
      <c r="C9" s="12" t="s">
        <v>47</v>
      </c>
      <c r="D9" s="12" t="s">
        <v>46</v>
      </c>
      <c r="E9" s="12" t="s">
        <v>21</v>
      </c>
      <c r="F9" s="12" t="s">
        <v>7</v>
      </c>
      <c r="G9" s="11">
        <v>7157</v>
      </c>
    </row>
    <row r="10" spans="1:7" hidden="1" x14ac:dyDescent="0.2">
      <c r="A10" s="11">
        <v>98</v>
      </c>
      <c r="B10" s="12" t="s">
        <v>17</v>
      </c>
      <c r="C10" s="12" t="s">
        <v>47</v>
      </c>
      <c r="D10" s="12" t="s">
        <v>18</v>
      </c>
      <c r="E10" s="12" t="s">
        <v>18</v>
      </c>
      <c r="F10" s="12" t="s">
        <v>7</v>
      </c>
      <c r="G10" s="11">
        <v>1</v>
      </c>
    </row>
    <row r="11" spans="1:7" hidden="1" x14ac:dyDescent="0.2">
      <c r="A11" s="11">
        <v>99</v>
      </c>
      <c r="B11" s="12" t="s">
        <v>17</v>
      </c>
      <c r="C11" s="12" t="s">
        <v>47</v>
      </c>
      <c r="D11" s="12" t="s">
        <v>18</v>
      </c>
      <c r="E11" s="12" t="s">
        <v>18</v>
      </c>
      <c r="F11" s="12" t="s">
        <v>3</v>
      </c>
      <c r="G11" s="11">
        <v>97</v>
      </c>
    </row>
    <row r="12" spans="1:7" x14ac:dyDescent="0.2">
      <c r="A12" s="11">
        <v>100</v>
      </c>
      <c r="B12" s="12" t="s">
        <v>17</v>
      </c>
      <c r="C12" s="12" t="s">
        <v>47</v>
      </c>
      <c r="D12" s="12" t="s">
        <v>48</v>
      </c>
      <c r="E12" s="12" t="s">
        <v>14</v>
      </c>
      <c r="F12" s="12" t="s">
        <v>3</v>
      </c>
      <c r="G12" s="11">
        <v>1056</v>
      </c>
    </row>
    <row r="13" spans="1:7" x14ac:dyDescent="0.2">
      <c r="A13" s="11">
        <v>101</v>
      </c>
      <c r="B13" s="12" t="s">
        <v>17</v>
      </c>
      <c r="C13" s="12" t="s">
        <v>47</v>
      </c>
      <c r="D13" s="12" t="s">
        <v>46</v>
      </c>
      <c r="E13" s="12" t="s">
        <v>21</v>
      </c>
      <c r="F13" s="12" t="s">
        <v>7</v>
      </c>
      <c r="G13" s="11">
        <v>19</v>
      </c>
    </row>
    <row r="14" spans="1:7" hidden="1" x14ac:dyDescent="0.2">
      <c r="A14" s="11">
        <v>4</v>
      </c>
      <c r="B14" s="12" t="s">
        <v>20</v>
      </c>
      <c r="C14" s="12" t="s">
        <v>44</v>
      </c>
      <c r="D14" s="12" t="s">
        <v>18</v>
      </c>
      <c r="E14" s="12" t="s">
        <v>18</v>
      </c>
      <c r="F14" s="12" t="s">
        <v>2</v>
      </c>
      <c r="G14" s="11">
        <v>197</v>
      </c>
    </row>
    <row r="15" spans="1:7" hidden="1" x14ac:dyDescent="0.2">
      <c r="A15" s="11">
        <v>5</v>
      </c>
      <c r="B15" s="12" t="s">
        <v>20</v>
      </c>
      <c r="C15" s="12" t="s">
        <v>44</v>
      </c>
      <c r="D15" s="12" t="s">
        <v>18</v>
      </c>
      <c r="E15" s="12" t="s">
        <v>18</v>
      </c>
      <c r="F15" s="12" t="s">
        <v>0</v>
      </c>
      <c r="G15" s="11">
        <v>9</v>
      </c>
    </row>
    <row r="16" spans="1:7" hidden="1" x14ac:dyDescent="0.2">
      <c r="A16" s="11">
        <v>50</v>
      </c>
      <c r="B16" s="12" t="s">
        <v>19</v>
      </c>
      <c r="C16" s="12" t="s">
        <v>44</v>
      </c>
      <c r="D16" s="12" t="s">
        <v>18</v>
      </c>
      <c r="E16" s="12" t="s">
        <v>18</v>
      </c>
      <c r="F16" s="12" t="s">
        <v>2</v>
      </c>
      <c r="G16" s="11">
        <v>87</v>
      </c>
    </row>
    <row r="17" spans="1:7" hidden="1" x14ac:dyDescent="0.2">
      <c r="A17" s="11">
        <v>51</v>
      </c>
      <c r="B17" s="12" t="s">
        <v>19</v>
      </c>
      <c r="C17" s="12" t="s">
        <v>44</v>
      </c>
      <c r="D17" s="12" t="s">
        <v>18</v>
      </c>
      <c r="E17" s="12" t="s">
        <v>18</v>
      </c>
      <c r="F17" s="12" t="s">
        <v>0</v>
      </c>
      <c r="G17" s="11">
        <v>169</v>
      </c>
    </row>
    <row r="18" spans="1:7" hidden="1" x14ac:dyDescent="0.2">
      <c r="A18" s="11">
        <v>52</v>
      </c>
      <c r="B18" s="12" t="s">
        <v>19</v>
      </c>
      <c r="C18" s="12" t="s">
        <v>44</v>
      </c>
      <c r="D18" s="12" t="s">
        <v>18</v>
      </c>
      <c r="E18" s="12" t="s">
        <v>18</v>
      </c>
      <c r="F18" s="12" t="s">
        <v>45</v>
      </c>
      <c r="G18" s="11">
        <v>2</v>
      </c>
    </row>
    <row r="19" spans="1:7" x14ac:dyDescent="0.2">
      <c r="A19" s="11">
        <v>53</v>
      </c>
      <c r="B19" s="12" t="s">
        <v>19</v>
      </c>
      <c r="C19" s="12" t="s">
        <v>44</v>
      </c>
      <c r="D19" s="12" t="s">
        <v>41</v>
      </c>
      <c r="E19" s="12" t="s">
        <v>14</v>
      </c>
      <c r="F19" s="12" t="s">
        <v>2</v>
      </c>
      <c r="G19" s="11">
        <v>3</v>
      </c>
    </row>
    <row r="20" spans="1:7" hidden="1" x14ac:dyDescent="0.2">
      <c r="A20" s="11">
        <v>102</v>
      </c>
      <c r="B20" s="12" t="s">
        <v>17</v>
      </c>
      <c r="C20" s="12" t="s">
        <v>44</v>
      </c>
      <c r="D20" s="12" t="s">
        <v>18</v>
      </c>
      <c r="E20" s="12" t="s">
        <v>18</v>
      </c>
      <c r="F20" s="12" t="s">
        <v>2</v>
      </c>
      <c r="G20" s="11">
        <v>37</v>
      </c>
    </row>
    <row r="21" spans="1:7" hidden="1" x14ac:dyDescent="0.2">
      <c r="A21" s="11">
        <v>6</v>
      </c>
      <c r="B21" s="12" t="s">
        <v>20</v>
      </c>
      <c r="C21" s="12" t="s">
        <v>43</v>
      </c>
      <c r="D21" s="12" t="s">
        <v>18</v>
      </c>
      <c r="E21" s="12" t="s">
        <v>18</v>
      </c>
      <c r="F21" s="12" t="s">
        <v>2</v>
      </c>
      <c r="G21" s="11">
        <v>123</v>
      </c>
    </row>
    <row r="22" spans="1:7" hidden="1" x14ac:dyDescent="0.2">
      <c r="A22" s="11">
        <v>7</v>
      </c>
      <c r="B22" s="12" t="s">
        <v>20</v>
      </c>
      <c r="C22" s="12" t="s">
        <v>43</v>
      </c>
      <c r="D22" s="12" t="s">
        <v>18</v>
      </c>
      <c r="E22" s="12" t="s">
        <v>18</v>
      </c>
      <c r="F22" s="12" t="s">
        <v>0</v>
      </c>
      <c r="G22" s="11">
        <v>222</v>
      </c>
    </row>
    <row r="23" spans="1:7" x14ac:dyDescent="0.2">
      <c r="A23" s="11">
        <v>8</v>
      </c>
      <c r="B23" s="12" t="s">
        <v>20</v>
      </c>
      <c r="C23" s="12" t="s">
        <v>43</v>
      </c>
      <c r="D23" s="12" t="s">
        <v>41</v>
      </c>
      <c r="E23" s="12" t="s">
        <v>14</v>
      </c>
      <c r="F23" s="12" t="s">
        <v>2</v>
      </c>
      <c r="G23" s="11">
        <v>98</v>
      </c>
    </row>
    <row r="24" spans="1:7" hidden="1" x14ac:dyDescent="0.2">
      <c r="A24" s="11">
        <v>54</v>
      </c>
      <c r="B24" s="12" t="s">
        <v>19</v>
      </c>
      <c r="C24" s="12" t="s">
        <v>43</v>
      </c>
      <c r="D24" s="12" t="s">
        <v>18</v>
      </c>
      <c r="E24" s="12" t="s">
        <v>18</v>
      </c>
      <c r="F24" s="12" t="s">
        <v>2</v>
      </c>
      <c r="G24" s="11">
        <v>26</v>
      </c>
    </row>
    <row r="25" spans="1:7" hidden="1" x14ac:dyDescent="0.2">
      <c r="A25" s="11">
        <v>55</v>
      </c>
      <c r="B25" s="12" t="s">
        <v>19</v>
      </c>
      <c r="C25" s="12" t="s">
        <v>43</v>
      </c>
      <c r="D25" s="12" t="s">
        <v>18</v>
      </c>
      <c r="E25" s="12" t="s">
        <v>18</v>
      </c>
      <c r="F25" s="12" t="s">
        <v>0</v>
      </c>
      <c r="G25" s="11">
        <v>1595</v>
      </c>
    </row>
    <row r="26" spans="1:7" x14ac:dyDescent="0.2">
      <c r="A26" s="11">
        <v>56</v>
      </c>
      <c r="B26" s="12" t="s">
        <v>19</v>
      </c>
      <c r="C26" s="12" t="s">
        <v>43</v>
      </c>
      <c r="D26" s="12" t="s">
        <v>41</v>
      </c>
      <c r="E26" s="12" t="s">
        <v>14</v>
      </c>
      <c r="F26" s="12" t="s">
        <v>2</v>
      </c>
      <c r="G26" s="11">
        <v>31</v>
      </c>
    </row>
    <row r="27" spans="1:7" hidden="1" x14ac:dyDescent="0.2">
      <c r="A27" s="11">
        <v>103</v>
      </c>
      <c r="B27" s="12" t="s">
        <v>17</v>
      </c>
      <c r="C27" s="12" t="s">
        <v>43</v>
      </c>
      <c r="D27" s="12" t="s">
        <v>18</v>
      </c>
      <c r="E27" s="12" t="s">
        <v>18</v>
      </c>
      <c r="F27" s="12" t="s">
        <v>2</v>
      </c>
      <c r="G27" s="11">
        <v>34</v>
      </c>
    </row>
    <row r="28" spans="1:7" hidden="1" x14ac:dyDescent="0.2">
      <c r="A28" s="11">
        <v>104</v>
      </c>
      <c r="B28" s="12" t="s">
        <v>17</v>
      </c>
      <c r="C28" s="12" t="s">
        <v>43</v>
      </c>
      <c r="D28" s="12" t="s">
        <v>18</v>
      </c>
      <c r="E28" s="12" t="s">
        <v>18</v>
      </c>
      <c r="F28" s="12" t="s">
        <v>0</v>
      </c>
      <c r="G28" s="11">
        <v>3</v>
      </c>
    </row>
    <row r="29" spans="1:7" x14ac:dyDescent="0.2">
      <c r="A29" s="11">
        <v>105</v>
      </c>
      <c r="B29" s="12" t="s">
        <v>17</v>
      </c>
      <c r="C29" s="12" t="s">
        <v>43</v>
      </c>
      <c r="D29" s="12" t="s">
        <v>41</v>
      </c>
      <c r="E29" s="12" t="s">
        <v>14</v>
      </c>
      <c r="F29" s="12" t="s">
        <v>2</v>
      </c>
      <c r="G29" s="11">
        <v>41</v>
      </c>
    </row>
    <row r="30" spans="1:7" hidden="1" x14ac:dyDescent="0.2">
      <c r="A30" s="11">
        <v>9</v>
      </c>
      <c r="B30" s="12" t="s">
        <v>20</v>
      </c>
      <c r="C30" s="12" t="s">
        <v>40</v>
      </c>
      <c r="D30" s="12" t="s">
        <v>18</v>
      </c>
      <c r="E30" s="12" t="s">
        <v>18</v>
      </c>
      <c r="F30" s="12" t="s">
        <v>2</v>
      </c>
      <c r="G30" s="11">
        <v>1719</v>
      </c>
    </row>
    <row r="31" spans="1:7" hidden="1" x14ac:dyDescent="0.2">
      <c r="A31" s="11">
        <v>10</v>
      </c>
      <c r="B31" s="12" t="s">
        <v>20</v>
      </c>
      <c r="C31" s="12" t="s">
        <v>40</v>
      </c>
      <c r="D31" s="12" t="s">
        <v>18</v>
      </c>
      <c r="E31" s="12" t="s">
        <v>18</v>
      </c>
      <c r="F31" s="12" t="s">
        <v>8</v>
      </c>
      <c r="G31" s="11">
        <v>361</v>
      </c>
    </row>
    <row r="32" spans="1:7" x14ac:dyDescent="0.2">
      <c r="A32" s="11">
        <v>11</v>
      </c>
      <c r="B32" s="12" t="s">
        <v>20</v>
      </c>
      <c r="C32" s="12" t="s">
        <v>40</v>
      </c>
      <c r="D32" s="12" t="s">
        <v>30</v>
      </c>
      <c r="E32" s="12" t="s">
        <v>14</v>
      </c>
      <c r="F32" s="12" t="s">
        <v>8</v>
      </c>
      <c r="G32" s="11">
        <v>301</v>
      </c>
    </row>
    <row r="33" spans="1:7" x14ac:dyDescent="0.2">
      <c r="A33" s="11">
        <v>12</v>
      </c>
      <c r="B33" s="12" t="s">
        <v>20</v>
      </c>
      <c r="C33" s="12" t="s">
        <v>40</v>
      </c>
      <c r="D33" s="12" t="s">
        <v>42</v>
      </c>
      <c r="E33" s="12" t="s">
        <v>14</v>
      </c>
      <c r="F33" s="12" t="s">
        <v>8</v>
      </c>
      <c r="G33" s="11">
        <v>229</v>
      </c>
    </row>
    <row r="34" spans="1:7" x14ac:dyDescent="0.2">
      <c r="A34" s="11">
        <v>13</v>
      </c>
      <c r="B34" s="12" t="s">
        <v>20</v>
      </c>
      <c r="C34" s="12" t="s">
        <v>40</v>
      </c>
      <c r="D34" s="12" t="s">
        <v>41</v>
      </c>
      <c r="E34" s="12" t="s">
        <v>14</v>
      </c>
      <c r="F34" s="12" t="s">
        <v>2</v>
      </c>
      <c r="G34" s="11">
        <v>1704</v>
      </c>
    </row>
    <row r="35" spans="1:7" x14ac:dyDescent="0.2">
      <c r="A35" s="11">
        <v>14</v>
      </c>
      <c r="B35" s="12" t="s">
        <v>20</v>
      </c>
      <c r="C35" s="12" t="s">
        <v>40</v>
      </c>
      <c r="D35" s="12" t="s">
        <v>39</v>
      </c>
      <c r="E35" s="12" t="s">
        <v>21</v>
      </c>
      <c r="F35" s="12" t="s">
        <v>2</v>
      </c>
      <c r="G35" s="11">
        <v>2973</v>
      </c>
    </row>
    <row r="36" spans="1:7" hidden="1" x14ac:dyDescent="0.2">
      <c r="A36" s="11">
        <v>57</v>
      </c>
      <c r="B36" s="12" t="s">
        <v>19</v>
      </c>
      <c r="C36" s="12" t="s">
        <v>40</v>
      </c>
      <c r="D36" s="12" t="s">
        <v>18</v>
      </c>
      <c r="E36" s="12" t="s">
        <v>18</v>
      </c>
      <c r="F36" s="12" t="s">
        <v>2</v>
      </c>
      <c r="G36" s="11">
        <v>4733</v>
      </c>
    </row>
    <row r="37" spans="1:7" hidden="1" x14ac:dyDescent="0.2">
      <c r="A37" s="11">
        <v>58</v>
      </c>
      <c r="B37" s="12" t="s">
        <v>19</v>
      </c>
      <c r="C37" s="12" t="s">
        <v>40</v>
      </c>
      <c r="D37" s="12" t="s">
        <v>18</v>
      </c>
      <c r="E37" s="12" t="s">
        <v>18</v>
      </c>
      <c r="F37" s="12" t="s">
        <v>8</v>
      </c>
      <c r="G37" s="11">
        <v>842</v>
      </c>
    </row>
    <row r="38" spans="1:7" x14ac:dyDescent="0.2">
      <c r="A38" s="11">
        <v>59</v>
      </c>
      <c r="B38" s="12" t="s">
        <v>19</v>
      </c>
      <c r="C38" s="12" t="s">
        <v>40</v>
      </c>
      <c r="D38" s="12" t="s">
        <v>30</v>
      </c>
      <c r="E38" s="12" t="s">
        <v>14</v>
      </c>
      <c r="F38" s="12" t="s">
        <v>8</v>
      </c>
      <c r="G38" s="11">
        <v>516</v>
      </c>
    </row>
    <row r="39" spans="1:7" x14ac:dyDescent="0.2">
      <c r="A39" s="11">
        <v>60</v>
      </c>
      <c r="B39" s="12" t="s">
        <v>19</v>
      </c>
      <c r="C39" s="12" t="s">
        <v>40</v>
      </c>
      <c r="D39" s="12" t="s">
        <v>42</v>
      </c>
      <c r="E39" s="12" t="s">
        <v>14</v>
      </c>
      <c r="F39" s="12" t="s">
        <v>8</v>
      </c>
      <c r="G39" s="11">
        <v>1323</v>
      </c>
    </row>
    <row r="40" spans="1:7" x14ac:dyDescent="0.2">
      <c r="A40" s="11">
        <v>61</v>
      </c>
      <c r="B40" s="12" t="s">
        <v>19</v>
      </c>
      <c r="C40" s="12" t="s">
        <v>40</v>
      </c>
      <c r="D40" s="12" t="s">
        <v>41</v>
      </c>
      <c r="E40" s="12" t="s">
        <v>14</v>
      </c>
      <c r="F40" s="12" t="s">
        <v>2</v>
      </c>
      <c r="G40" s="11">
        <v>4075</v>
      </c>
    </row>
    <row r="41" spans="1:7" x14ac:dyDescent="0.2">
      <c r="A41" s="11">
        <v>62</v>
      </c>
      <c r="B41" s="12" t="s">
        <v>19</v>
      </c>
      <c r="C41" s="12" t="s">
        <v>40</v>
      </c>
      <c r="D41" s="12" t="s">
        <v>39</v>
      </c>
      <c r="E41" s="12" t="s">
        <v>21</v>
      </c>
      <c r="F41" s="12" t="s">
        <v>2</v>
      </c>
      <c r="G41" s="11">
        <v>11983</v>
      </c>
    </row>
    <row r="42" spans="1:7" hidden="1" x14ac:dyDescent="0.2">
      <c r="A42" s="11">
        <v>106</v>
      </c>
      <c r="B42" s="12" t="s">
        <v>17</v>
      </c>
      <c r="C42" s="12" t="s">
        <v>40</v>
      </c>
      <c r="D42" s="12" t="s">
        <v>18</v>
      </c>
      <c r="E42" s="12" t="s">
        <v>18</v>
      </c>
      <c r="F42" s="12" t="s">
        <v>2</v>
      </c>
      <c r="G42" s="11">
        <v>143</v>
      </c>
    </row>
    <row r="43" spans="1:7" hidden="1" x14ac:dyDescent="0.2">
      <c r="A43" s="11">
        <v>107</v>
      </c>
      <c r="B43" s="12" t="s">
        <v>17</v>
      </c>
      <c r="C43" s="12" t="s">
        <v>40</v>
      </c>
      <c r="D43" s="12" t="s">
        <v>18</v>
      </c>
      <c r="E43" s="12" t="s">
        <v>18</v>
      </c>
      <c r="F43" s="12" t="s">
        <v>8</v>
      </c>
      <c r="G43" s="11">
        <v>24</v>
      </c>
    </row>
    <row r="44" spans="1:7" x14ac:dyDescent="0.2">
      <c r="A44" s="11">
        <v>108</v>
      </c>
      <c r="B44" s="12" t="s">
        <v>17</v>
      </c>
      <c r="C44" s="12" t="s">
        <v>40</v>
      </c>
      <c r="D44" s="12" t="s">
        <v>30</v>
      </c>
      <c r="E44" s="12" t="s">
        <v>14</v>
      </c>
      <c r="F44" s="12" t="s">
        <v>8</v>
      </c>
      <c r="G44" s="11">
        <v>28</v>
      </c>
    </row>
    <row r="45" spans="1:7" x14ac:dyDescent="0.2">
      <c r="A45" s="11">
        <v>109</v>
      </c>
      <c r="B45" s="12" t="s">
        <v>17</v>
      </c>
      <c r="C45" s="12" t="s">
        <v>40</v>
      </c>
      <c r="D45" s="12" t="s">
        <v>42</v>
      </c>
      <c r="E45" s="12" t="s">
        <v>14</v>
      </c>
      <c r="F45" s="12" t="s">
        <v>8</v>
      </c>
      <c r="G45" s="11">
        <v>5</v>
      </c>
    </row>
    <row r="46" spans="1:7" x14ac:dyDescent="0.2">
      <c r="A46" s="11">
        <v>110</v>
      </c>
      <c r="B46" s="12" t="s">
        <v>17</v>
      </c>
      <c r="C46" s="12" t="s">
        <v>40</v>
      </c>
      <c r="D46" s="12" t="s">
        <v>41</v>
      </c>
      <c r="E46" s="12" t="s">
        <v>14</v>
      </c>
      <c r="F46" s="12" t="s">
        <v>2</v>
      </c>
      <c r="G46" s="11">
        <v>108</v>
      </c>
    </row>
    <row r="47" spans="1:7" x14ac:dyDescent="0.2">
      <c r="A47" s="11">
        <v>111</v>
      </c>
      <c r="B47" s="12" t="s">
        <v>17</v>
      </c>
      <c r="C47" s="12" t="s">
        <v>40</v>
      </c>
      <c r="D47" s="12" t="s">
        <v>39</v>
      </c>
      <c r="E47" s="12" t="s">
        <v>21</v>
      </c>
      <c r="F47" s="12" t="s">
        <v>2</v>
      </c>
      <c r="G47" s="11">
        <v>175</v>
      </c>
    </row>
    <row r="48" spans="1:7" hidden="1" x14ac:dyDescent="0.2">
      <c r="A48" s="11">
        <v>15</v>
      </c>
      <c r="B48" s="12" t="s">
        <v>20</v>
      </c>
      <c r="C48" s="12" t="s">
        <v>38</v>
      </c>
      <c r="D48" s="12" t="s">
        <v>18</v>
      </c>
      <c r="E48" s="12" t="s">
        <v>18</v>
      </c>
      <c r="F48" s="12" t="s">
        <v>2</v>
      </c>
      <c r="G48" s="11">
        <v>30</v>
      </c>
    </row>
    <row r="49" spans="1:7" hidden="1" x14ac:dyDescent="0.2">
      <c r="A49" s="11">
        <v>16</v>
      </c>
      <c r="B49" s="12" t="s">
        <v>20</v>
      </c>
      <c r="C49" s="12" t="s">
        <v>38</v>
      </c>
      <c r="D49" s="12" t="s">
        <v>18</v>
      </c>
      <c r="E49" s="12" t="s">
        <v>18</v>
      </c>
      <c r="F49" s="12" t="s">
        <v>4</v>
      </c>
      <c r="G49" s="11">
        <v>317</v>
      </c>
    </row>
    <row r="50" spans="1:7" hidden="1" x14ac:dyDescent="0.2">
      <c r="A50" s="11">
        <v>17</v>
      </c>
      <c r="B50" s="12" t="s">
        <v>20</v>
      </c>
      <c r="C50" s="12" t="s">
        <v>38</v>
      </c>
      <c r="D50" s="12" t="s">
        <v>18</v>
      </c>
      <c r="E50" s="12" t="s">
        <v>18</v>
      </c>
      <c r="F50" s="12" t="s">
        <v>8</v>
      </c>
      <c r="G50" s="11">
        <v>15</v>
      </c>
    </row>
    <row r="51" spans="1:7" hidden="1" x14ac:dyDescent="0.2">
      <c r="A51" s="11">
        <v>63</v>
      </c>
      <c r="B51" s="12" t="s">
        <v>19</v>
      </c>
      <c r="C51" s="12" t="s">
        <v>38</v>
      </c>
      <c r="D51" s="12" t="s">
        <v>18</v>
      </c>
      <c r="E51" s="12" t="s">
        <v>18</v>
      </c>
      <c r="F51" s="12" t="s">
        <v>2</v>
      </c>
      <c r="G51" s="11">
        <v>9</v>
      </c>
    </row>
    <row r="52" spans="1:7" hidden="1" x14ac:dyDescent="0.2">
      <c r="A52" s="11">
        <v>64</v>
      </c>
      <c r="B52" s="12" t="s">
        <v>19</v>
      </c>
      <c r="C52" s="12" t="s">
        <v>38</v>
      </c>
      <c r="D52" s="12" t="s">
        <v>18</v>
      </c>
      <c r="E52" s="12" t="s">
        <v>18</v>
      </c>
      <c r="F52" s="12" t="s">
        <v>4</v>
      </c>
      <c r="G52" s="11">
        <v>543</v>
      </c>
    </row>
    <row r="53" spans="1:7" hidden="1" x14ac:dyDescent="0.2">
      <c r="A53" s="11">
        <v>65</v>
      </c>
      <c r="B53" s="12" t="s">
        <v>19</v>
      </c>
      <c r="C53" s="12" t="s">
        <v>38</v>
      </c>
      <c r="D53" s="12" t="s">
        <v>18</v>
      </c>
      <c r="E53" s="12" t="s">
        <v>18</v>
      </c>
      <c r="F53" s="12" t="s">
        <v>8</v>
      </c>
      <c r="G53" s="11">
        <v>4</v>
      </c>
    </row>
    <row r="54" spans="1:7" hidden="1" x14ac:dyDescent="0.2">
      <c r="A54" s="11">
        <v>66</v>
      </c>
      <c r="B54" s="12" t="s">
        <v>19</v>
      </c>
      <c r="C54" s="12" t="s">
        <v>38</v>
      </c>
      <c r="D54" s="12" t="s">
        <v>18</v>
      </c>
      <c r="E54" s="12" t="s">
        <v>18</v>
      </c>
      <c r="F54" s="12" t="s">
        <v>6</v>
      </c>
      <c r="G54" s="11">
        <v>6</v>
      </c>
    </row>
    <row r="55" spans="1:7" hidden="1" x14ac:dyDescent="0.2">
      <c r="A55" s="11">
        <v>112</v>
      </c>
      <c r="B55" s="12" t="s">
        <v>17</v>
      </c>
      <c r="C55" s="12" t="s">
        <v>38</v>
      </c>
      <c r="D55" s="12" t="s">
        <v>18</v>
      </c>
      <c r="E55" s="12" t="s">
        <v>18</v>
      </c>
      <c r="F55" s="12" t="s">
        <v>2</v>
      </c>
      <c r="G55" s="11">
        <v>10</v>
      </c>
    </row>
    <row r="56" spans="1:7" hidden="1" x14ac:dyDescent="0.2">
      <c r="A56" s="11">
        <v>113</v>
      </c>
      <c r="B56" s="12" t="s">
        <v>17</v>
      </c>
      <c r="C56" s="12" t="s">
        <v>38</v>
      </c>
      <c r="D56" s="12" t="s">
        <v>18</v>
      </c>
      <c r="E56" s="12" t="s">
        <v>18</v>
      </c>
      <c r="F56" s="12" t="s">
        <v>4</v>
      </c>
      <c r="G56" s="11">
        <v>5</v>
      </c>
    </row>
    <row r="57" spans="1:7" hidden="1" x14ac:dyDescent="0.2">
      <c r="A57" s="11">
        <v>114</v>
      </c>
      <c r="B57" s="12" t="s">
        <v>17</v>
      </c>
      <c r="C57" s="12" t="s">
        <v>38</v>
      </c>
      <c r="D57" s="12" t="s">
        <v>18</v>
      </c>
      <c r="E57" s="12" t="s">
        <v>18</v>
      </c>
      <c r="F57" s="12" t="s">
        <v>8</v>
      </c>
      <c r="G57" s="11">
        <v>1</v>
      </c>
    </row>
    <row r="58" spans="1:7" hidden="1" x14ac:dyDescent="0.2">
      <c r="A58" s="11">
        <v>18</v>
      </c>
      <c r="B58" s="12" t="s">
        <v>20</v>
      </c>
      <c r="C58" s="12" t="s">
        <v>35</v>
      </c>
      <c r="D58" s="12" t="s">
        <v>18</v>
      </c>
      <c r="E58" s="12" t="s">
        <v>18</v>
      </c>
      <c r="F58" s="12" t="s">
        <v>1</v>
      </c>
      <c r="G58" s="11">
        <v>29</v>
      </c>
    </row>
    <row r="59" spans="1:7" hidden="1" x14ac:dyDescent="0.2">
      <c r="A59" s="11">
        <v>19</v>
      </c>
      <c r="B59" s="12" t="s">
        <v>20</v>
      </c>
      <c r="C59" s="12" t="s">
        <v>35</v>
      </c>
      <c r="D59" s="12" t="s">
        <v>18</v>
      </c>
      <c r="E59" s="12" t="s">
        <v>18</v>
      </c>
      <c r="F59" s="12" t="s">
        <v>7</v>
      </c>
      <c r="G59" s="11">
        <v>6</v>
      </c>
    </row>
    <row r="60" spans="1:7" hidden="1" x14ac:dyDescent="0.2">
      <c r="A60" s="11">
        <v>20</v>
      </c>
      <c r="B60" s="12" t="s">
        <v>20</v>
      </c>
      <c r="C60" s="12" t="s">
        <v>35</v>
      </c>
      <c r="D60" s="12" t="s">
        <v>18</v>
      </c>
      <c r="E60" s="12" t="s">
        <v>18</v>
      </c>
      <c r="F60" s="12" t="s">
        <v>0</v>
      </c>
      <c r="G60" s="11">
        <v>6</v>
      </c>
    </row>
    <row r="61" spans="1:7" x14ac:dyDescent="0.2">
      <c r="A61" s="11">
        <v>21</v>
      </c>
      <c r="B61" s="12" t="s">
        <v>20</v>
      </c>
      <c r="C61" s="12" t="s">
        <v>35</v>
      </c>
      <c r="D61" s="12" t="s">
        <v>37</v>
      </c>
      <c r="E61" s="12" t="s">
        <v>14</v>
      </c>
      <c r="F61" s="12" t="s">
        <v>7</v>
      </c>
      <c r="G61" s="11">
        <v>17</v>
      </c>
    </row>
    <row r="62" spans="1:7" x14ac:dyDescent="0.2">
      <c r="A62" s="11">
        <v>22</v>
      </c>
      <c r="B62" s="12" t="s">
        <v>20</v>
      </c>
      <c r="C62" s="12" t="s">
        <v>35</v>
      </c>
      <c r="D62" s="12" t="s">
        <v>36</v>
      </c>
      <c r="E62" s="12" t="s">
        <v>14</v>
      </c>
      <c r="F62" s="12" t="s">
        <v>1</v>
      </c>
      <c r="G62" s="11">
        <v>127</v>
      </c>
    </row>
    <row r="63" spans="1:7" x14ac:dyDescent="0.2">
      <c r="A63" s="11">
        <v>23</v>
      </c>
      <c r="B63" s="12" t="s">
        <v>20</v>
      </c>
      <c r="C63" s="12" t="s">
        <v>35</v>
      </c>
      <c r="D63" s="12" t="s">
        <v>15</v>
      </c>
      <c r="E63" s="12" t="s">
        <v>14</v>
      </c>
      <c r="F63" s="12" t="s">
        <v>0</v>
      </c>
      <c r="G63" s="11">
        <v>4</v>
      </c>
    </row>
    <row r="64" spans="1:7" x14ac:dyDescent="0.2">
      <c r="A64" s="11">
        <v>24</v>
      </c>
      <c r="B64" s="12" t="s">
        <v>20</v>
      </c>
      <c r="C64" s="12" t="s">
        <v>35</v>
      </c>
      <c r="D64" s="12" t="s">
        <v>34</v>
      </c>
      <c r="E64" s="12" t="s">
        <v>14</v>
      </c>
      <c r="F64" s="12" t="s">
        <v>7</v>
      </c>
      <c r="G64" s="11">
        <v>4</v>
      </c>
    </row>
    <row r="65" spans="1:7" hidden="1" x14ac:dyDescent="0.2">
      <c r="A65" s="11">
        <v>67</v>
      </c>
      <c r="B65" s="12" t="s">
        <v>19</v>
      </c>
      <c r="C65" s="12" t="s">
        <v>35</v>
      </c>
      <c r="D65" s="12" t="s">
        <v>18</v>
      </c>
      <c r="E65" s="12" t="s">
        <v>18</v>
      </c>
      <c r="F65" s="12" t="s">
        <v>1</v>
      </c>
      <c r="G65" s="11">
        <v>160</v>
      </c>
    </row>
    <row r="66" spans="1:7" hidden="1" x14ac:dyDescent="0.2">
      <c r="A66" s="11">
        <v>68</v>
      </c>
      <c r="B66" s="12" t="s">
        <v>19</v>
      </c>
      <c r="C66" s="12" t="s">
        <v>35</v>
      </c>
      <c r="D66" s="12" t="s">
        <v>18</v>
      </c>
      <c r="E66" s="12" t="s">
        <v>18</v>
      </c>
      <c r="F66" s="12" t="s">
        <v>7</v>
      </c>
      <c r="G66" s="11">
        <v>412</v>
      </c>
    </row>
    <row r="67" spans="1:7" hidden="1" x14ac:dyDescent="0.2">
      <c r="A67" s="11">
        <v>69</v>
      </c>
      <c r="B67" s="12" t="s">
        <v>19</v>
      </c>
      <c r="C67" s="12" t="s">
        <v>35</v>
      </c>
      <c r="D67" s="12" t="s">
        <v>18</v>
      </c>
      <c r="E67" s="12" t="s">
        <v>18</v>
      </c>
      <c r="F67" s="12" t="s">
        <v>0</v>
      </c>
      <c r="G67" s="11">
        <v>54</v>
      </c>
    </row>
    <row r="68" spans="1:7" x14ac:dyDescent="0.2">
      <c r="A68" s="11">
        <v>70</v>
      </c>
      <c r="B68" s="12" t="s">
        <v>19</v>
      </c>
      <c r="C68" s="12" t="s">
        <v>35</v>
      </c>
      <c r="D68" s="12" t="s">
        <v>37</v>
      </c>
      <c r="E68" s="12" t="s">
        <v>14</v>
      </c>
      <c r="F68" s="12" t="s">
        <v>7</v>
      </c>
      <c r="G68" s="11">
        <v>557</v>
      </c>
    </row>
    <row r="69" spans="1:7" x14ac:dyDescent="0.2">
      <c r="A69" s="11">
        <v>71</v>
      </c>
      <c r="B69" s="12" t="s">
        <v>19</v>
      </c>
      <c r="C69" s="12" t="s">
        <v>35</v>
      </c>
      <c r="D69" s="12" t="s">
        <v>36</v>
      </c>
      <c r="E69" s="12" t="s">
        <v>14</v>
      </c>
      <c r="F69" s="12" t="s">
        <v>1</v>
      </c>
      <c r="G69" s="11">
        <v>1086</v>
      </c>
    </row>
    <row r="70" spans="1:7" x14ac:dyDescent="0.2">
      <c r="A70" s="11">
        <v>72</v>
      </c>
      <c r="B70" s="12" t="s">
        <v>19</v>
      </c>
      <c r="C70" s="12" t="s">
        <v>35</v>
      </c>
      <c r="D70" s="12" t="s">
        <v>15</v>
      </c>
      <c r="E70" s="12" t="s">
        <v>14</v>
      </c>
      <c r="F70" s="12" t="s">
        <v>0</v>
      </c>
      <c r="G70" s="11">
        <v>8</v>
      </c>
    </row>
    <row r="71" spans="1:7" x14ac:dyDescent="0.2">
      <c r="A71" s="11">
        <v>73</v>
      </c>
      <c r="B71" s="12" t="s">
        <v>19</v>
      </c>
      <c r="C71" s="12" t="s">
        <v>35</v>
      </c>
      <c r="D71" s="12" t="s">
        <v>34</v>
      </c>
      <c r="E71" s="12" t="s">
        <v>14</v>
      </c>
      <c r="F71" s="12" t="s">
        <v>7</v>
      </c>
      <c r="G71" s="11">
        <v>229</v>
      </c>
    </row>
    <row r="72" spans="1:7" hidden="1" x14ac:dyDescent="0.2">
      <c r="A72" s="11">
        <v>115</v>
      </c>
      <c r="B72" s="12" t="s">
        <v>17</v>
      </c>
      <c r="C72" s="12" t="s">
        <v>35</v>
      </c>
      <c r="D72" s="12" t="s">
        <v>18</v>
      </c>
      <c r="E72" s="12" t="s">
        <v>18</v>
      </c>
      <c r="F72" s="12" t="s">
        <v>1</v>
      </c>
      <c r="G72" s="11">
        <v>59</v>
      </c>
    </row>
    <row r="73" spans="1:7" hidden="1" x14ac:dyDescent="0.2">
      <c r="A73" s="11">
        <v>116</v>
      </c>
      <c r="B73" s="12" t="s">
        <v>17</v>
      </c>
      <c r="C73" s="12" t="s">
        <v>35</v>
      </c>
      <c r="D73" s="12" t="s">
        <v>18</v>
      </c>
      <c r="E73" s="12" t="s">
        <v>18</v>
      </c>
      <c r="F73" s="12" t="s">
        <v>7</v>
      </c>
      <c r="G73" s="11">
        <v>14</v>
      </c>
    </row>
    <row r="74" spans="1:7" x14ac:dyDescent="0.2">
      <c r="A74" s="11">
        <v>117</v>
      </c>
      <c r="B74" s="12" t="s">
        <v>17</v>
      </c>
      <c r="C74" s="12" t="s">
        <v>35</v>
      </c>
      <c r="D74" s="12" t="s">
        <v>37</v>
      </c>
      <c r="E74" s="12" t="s">
        <v>14</v>
      </c>
      <c r="F74" s="12" t="s">
        <v>7</v>
      </c>
      <c r="G74" s="11">
        <v>23</v>
      </c>
    </row>
    <row r="75" spans="1:7" x14ac:dyDescent="0.2">
      <c r="A75" s="11">
        <v>118</v>
      </c>
      <c r="B75" s="12" t="s">
        <v>17</v>
      </c>
      <c r="C75" s="12" t="s">
        <v>35</v>
      </c>
      <c r="D75" s="12" t="s">
        <v>36</v>
      </c>
      <c r="E75" s="12" t="s">
        <v>14</v>
      </c>
      <c r="F75" s="12" t="s">
        <v>1</v>
      </c>
      <c r="G75" s="11">
        <v>2</v>
      </c>
    </row>
    <row r="76" spans="1:7" x14ac:dyDescent="0.2">
      <c r="A76" s="11">
        <v>119</v>
      </c>
      <c r="B76" s="12" t="s">
        <v>17</v>
      </c>
      <c r="C76" s="12" t="s">
        <v>35</v>
      </c>
      <c r="D76" s="12" t="s">
        <v>34</v>
      </c>
      <c r="E76" s="12" t="s">
        <v>14</v>
      </c>
      <c r="F76" s="12" t="s">
        <v>7</v>
      </c>
      <c r="G76" s="11">
        <v>1</v>
      </c>
    </row>
    <row r="77" spans="1:7" hidden="1" x14ac:dyDescent="0.2">
      <c r="A77" s="11">
        <v>25</v>
      </c>
      <c r="B77" s="12" t="s">
        <v>20</v>
      </c>
      <c r="C77" s="12" t="s">
        <v>32</v>
      </c>
      <c r="D77" s="12" t="s">
        <v>18</v>
      </c>
      <c r="E77" s="12" t="s">
        <v>18</v>
      </c>
      <c r="F77" s="12" t="s">
        <v>4</v>
      </c>
      <c r="G77" s="11">
        <v>741</v>
      </c>
    </row>
    <row r="78" spans="1:7" hidden="1" x14ac:dyDescent="0.2">
      <c r="A78" s="11">
        <v>26</v>
      </c>
      <c r="B78" s="12" t="s">
        <v>20</v>
      </c>
      <c r="C78" s="12" t="s">
        <v>32</v>
      </c>
      <c r="D78" s="12" t="s">
        <v>18</v>
      </c>
      <c r="E78" s="12" t="s">
        <v>18</v>
      </c>
      <c r="F78" s="12" t="s">
        <v>3</v>
      </c>
      <c r="G78" s="11">
        <v>17</v>
      </c>
    </row>
    <row r="79" spans="1:7" x14ac:dyDescent="0.2">
      <c r="A79" s="11">
        <v>27</v>
      </c>
      <c r="B79" s="12" t="s">
        <v>20</v>
      </c>
      <c r="C79" s="12" t="s">
        <v>32</v>
      </c>
      <c r="D79" s="12" t="s">
        <v>31</v>
      </c>
      <c r="E79" s="12" t="s">
        <v>14</v>
      </c>
      <c r="F79" s="12" t="s">
        <v>4</v>
      </c>
      <c r="G79" s="11">
        <v>1317</v>
      </c>
    </row>
    <row r="80" spans="1:7" hidden="1" x14ac:dyDescent="0.2">
      <c r="A80" s="11">
        <v>74</v>
      </c>
      <c r="B80" s="12" t="s">
        <v>19</v>
      </c>
      <c r="C80" s="12" t="s">
        <v>32</v>
      </c>
      <c r="D80" s="12" t="s">
        <v>18</v>
      </c>
      <c r="E80" s="12" t="s">
        <v>18</v>
      </c>
      <c r="F80" s="12" t="s">
        <v>4</v>
      </c>
      <c r="G80" s="11">
        <v>2557</v>
      </c>
    </row>
    <row r="81" spans="1:7" hidden="1" x14ac:dyDescent="0.2">
      <c r="A81" s="11">
        <v>75</v>
      </c>
      <c r="B81" s="12" t="s">
        <v>19</v>
      </c>
      <c r="C81" s="12" t="s">
        <v>32</v>
      </c>
      <c r="D81" s="12" t="s">
        <v>18</v>
      </c>
      <c r="E81" s="12" t="s">
        <v>18</v>
      </c>
      <c r="F81" s="12" t="s">
        <v>3</v>
      </c>
      <c r="G81" s="11">
        <v>192</v>
      </c>
    </row>
    <row r="82" spans="1:7" hidden="1" x14ac:dyDescent="0.2">
      <c r="A82" s="11">
        <v>76</v>
      </c>
      <c r="B82" s="12" t="s">
        <v>19</v>
      </c>
      <c r="C82" s="12" t="s">
        <v>32</v>
      </c>
      <c r="D82" s="12" t="s">
        <v>18</v>
      </c>
      <c r="E82" s="12" t="s">
        <v>18</v>
      </c>
      <c r="F82" s="12" t="s">
        <v>33</v>
      </c>
      <c r="G82" s="11">
        <v>1</v>
      </c>
    </row>
    <row r="83" spans="1:7" x14ac:dyDescent="0.2">
      <c r="A83" s="11">
        <v>77</v>
      </c>
      <c r="B83" s="12" t="s">
        <v>19</v>
      </c>
      <c r="C83" s="12" t="s">
        <v>32</v>
      </c>
      <c r="D83" s="12" t="s">
        <v>31</v>
      </c>
      <c r="E83" s="12" t="s">
        <v>14</v>
      </c>
      <c r="F83" s="12" t="s">
        <v>4</v>
      </c>
      <c r="G83" s="11">
        <v>6260</v>
      </c>
    </row>
    <row r="84" spans="1:7" hidden="1" x14ac:dyDescent="0.2">
      <c r="A84" s="11">
        <v>120</v>
      </c>
      <c r="B84" s="12" t="s">
        <v>17</v>
      </c>
      <c r="C84" s="12" t="s">
        <v>32</v>
      </c>
      <c r="D84" s="12" t="s">
        <v>18</v>
      </c>
      <c r="E84" s="12" t="s">
        <v>18</v>
      </c>
      <c r="F84" s="12" t="s">
        <v>4</v>
      </c>
      <c r="G84" s="11">
        <v>15</v>
      </c>
    </row>
    <row r="85" spans="1:7" hidden="1" x14ac:dyDescent="0.2">
      <c r="A85" s="11">
        <v>121</v>
      </c>
      <c r="B85" s="12" t="s">
        <v>17</v>
      </c>
      <c r="C85" s="12" t="s">
        <v>32</v>
      </c>
      <c r="D85" s="12" t="s">
        <v>18</v>
      </c>
      <c r="E85" s="12" t="s">
        <v>18</v>
      </c>
      <c r="F85" s="12" t="s">
        <v>3</v>
      </c>
      <c r="G85" s="11">
        <v>6</v>
      </c>
    </row>
    <row r="86" spans="1:7" x14ac:dyDescent="0.2">
      <c r="A86" s="11">
        <v>122</v>
      </c>
      <c r="B86" s="12" t="s">
        <v>17</v>
      </c>
      <c r="C86" s="12" t="s">
        <v>32</v>
      </c>
      <c r="D86" s="12" t="s">
        <v>31</v>
      </c>
      <c r="E86" s="12" t="s">
        <v>14</v>
      </c>
      <c r="F86" s="12" t="s">
        <v>4</v>
      </c>
      <c r="G86" s="11">
        <v>25</v>
      </c>
    </row>
    <row r="87" spans="1:7" hidden="1" x14ac:dyDescent="0.2">
      <c r="A87" s="11">
        <v>28</v>
      </c>
      <c r="B87" s="12" t="s">
        <v>20</v>
      </c>
      <c r="C87" s="12" t="s">
        <v>23</v>
      </c>
      <c r="D87" s="12" t="s">
        <v>18</v>
      </c>
      <c r="E87" s="12" t="s">
        <v>18</v>
      </c>
      <c r="F87" s="12" t="s">
        <v>5</v>
      </c>
      <c r="G87" s="11">
        <v>410</v>
      </c>
    </row>
    <row r="88" spans="1:7" hidden="1" x14ac:dyDescent="0.2">
      <c r="A88" s="11">
        <v>29</v>
      </c>
      <c r="B88" s="12" t="s">
        <v>20</v>
      </c>
      <c r="C88" s="12" t="s">
        <v>23</v>
      </c>
      <c r="D88" s="12" t="s">
        <v>18</v>
      </c>
      <c r="E88" s="12" t="s">
        <v>18</v>
      </c>
      <c r="F88" s="12" t="s">
        <v>29</v>
      </c>
      <c r="G88" s="11">
        <v>3</v>
      </c>
    </row>
    <row r="89" spans="1:7" hidden="1" x14ac:dyDescent="0.2">
      <c r="A89" s="11">
        <v>30</v>
      </c>
      <c r="B89" s="12" t="s">
        <v>20</v>
      </c>
      <c r="C89" s="12" t="s">
        <v>23</v>
      </c>
      <c r="D89" s="12" t="s">
        <v>18</v>
      </c>
      <c r="E89" s="12" t="s">
        <v>18</v>
      </c>
      <c r="F89" s="12" t="s">
        <v>8</v>
      </c>
      <c r="G89" s="11">
        <v>2083</v>
      </c>
    </row>
    <row r="90" spans="1:7" hidden="1" x14ac:dyDescent="0.2">
      <c r="A90" s="11">
        <v>31</v>
      </c>
      <c r="B90" s="12" t="s">
        <v>20</v>
      </c>
      <c r="C90" s="12" t="s">
        <v>23</v>
      </c>
      <c r="D90" s="12" t="s">
        <v>18</v>
      </c>
      <c r="E90" s="12" t="s">
        <v>18</v>
      </c>
      <c r="F90" s="12" t="s">
        <v>6</v>
      </c>
      <c r="G90" s="11">
        <v>1742</v>
      </c>
    </row>
    <row r="91" spans="1:7" x14ac:dyDescent="0.2">
      <c r="A91" s="11">
        <v>32</v>
      </c>
      <c r="B91" s="12" t="s">
        <v>20</v>
      </c>
      <c r="C91" s="12" t="s">
        <v>23</v>
      </c>
      <c r="D91" s="12" t="s">
        <v>30</v>
      </c>
      <c r="E91" s="12" t="s">
        <v>14</v>
      </c>
      <c r="F91" s="12" t="s">
        <v>8</v>
      </c>
      <c r="G91" s="11">
        <v>63</v>
      </c>
    </row>
    <row r="92" spans="1:7" x14ac:dyDescent="0.2">
      <c r="A92" s="11">
        <v>33</v>
      </c>
      <c r="B92" s="12" t="s">
        <v>20</v>
      </c>
      <c r="C92" s="12" t="s">
        <v>23</v>
      </c>
      <c r="D92" s="12" t="s">
        <v>28</v>
      </c>
      <c r="E92" s="12" t="s">
        <v>14</v>
      </c>
      <c r="F92" s="12" t="s">
        <v>5</v>
      </c>
      <c r="G92" s="11">
        <v>16</v>
      </c>
    </row>
    <row r="93" spans="1:7" x14ac:dyDescent="0.2">
      <c r="A93" s="11">
        <v>34</v>
      </c>
      <c r="B93" s="12" t="s">
        <v>20</v>
      </c>
      <c r="C93" s="12" t="s">
        <v>23</v>
      </c>
      <c r="D93" s="12" t="s">
        <v>28</v>
      </c>
      <c r="E93" s="12" t="s">
        <v>14</v>
      </c>
      <c r="F93" s="12" t="s">
        <v>29</v>
      </c>
      <c r="G93" s="11">
        <v>5</v>
      </c>
    </row>
    <row r="94" spans="1:7" x14ac:dyDescent="0.2">
      <c r="A94" s="11">
        <v>35</v>
      </c>
      <c r="B94" s="12" t="s">
        <v>20</v>
      </c>
      <c r="C94" s="12" t="s">
        <v>23</v>
      </c>
      <c r="D94" s="12" t="s">
        <v>28</v>
      </c>
      <c r="E94" s="12" t="s">
        <v>14</v>
      </c>
      <c r="F94" s="12" t="s">
        <v>8</v>
      </c>
      <c r="G94" s="11">
        <v>275</v>
      </c>
    </row>
    <row r="95" spans="1:7" x14ac:dyDescent="0.2">
      <c r="A95" s="11">
        <v>36</v>
      </c>
      <c r="B95" s="12" t="s">
        <v>20</v>
      </c>
      <c r="C95" s="12" t="s">
        <v>23</v>
      </c>
      <c r="D95" s="12" t="s">
        <v>28</v>
      </c>
      <c r="E95" s="12" t="s">
        <v>14</v>
      </c>
      <c r="F95" s="12" t="s">
        <v>6</v>
      </c>
      <c r="G95" s="11">
        <v>106</v>
      </c>
    </row>
    <row r="96" spans="1:7" x14ac:dyDescent="0.2">
      <c r="A96" s="11">
        <v>37</v>
      </c>
      <c r="B96" s="12" t="s">
        <v>20</v>
      </c>
      <c r="C96" s="12" t="s">
        <v>23</v>
      </c>
      <c r="D96" s="12" t="s">
        <v>27</v>
      </c>
      <c r="E96" s="12" t="s">
        <v>21</v>
      </c>
      <c r="F96" s="12" t="s">
        <v>5</v>
      </c>
      <c r="G96" s="11">
        <v>34</v>
      </c>
    </row>
    <row r="97" spans="1:7" x14ac:dyDescent="0.2">
      <c r="A97" s="11">
        <v>38</v>
      </c>
      <c r="B97" s="12" t="s">
        <v>20</v>
      </c>
      <c r="C97" s="12" t="s">
        <v>23</v>
      </c>
      <c r="D97" s="12" t="s">
        <v>27</v>
      </c>
      <c r="E97" s="12" t="s">
        <v>21</v>
      </c>
      <c r="F97" s="12" t="s">
        <v>6</v>
      </c>
      <c r="G97" s="11">
        <v>4681</v>
      </c>
    </row>
    <row r="98" spans="1:7" x14ac:dyDescent="0.2">
      <c r="A98" s="11">
        <v>39</v>
      </c>
      <c r="B98" s="12" t="s">
        <v>20</v>
      </c>
      <c r="C98" s="12" t="s">
        <v>23</v>
      </c>
      <c r="D98" s="12" t="s">
        <v>26</v>
      </c>
      <c r="E98" s="12" t="s">
        <v>21</v>
      </c>
      <c r="F98" s="12" t="s">
        <v>5</v>
      </c>
      <c r="G98" s="11">
        <v>9494</v>
      </c>
    </row>
    <row r="99" spans="1:7" x14ac:dyDescent="0.2">
      <c r="A99" s="11">
        <v>40</v>
      </c>
      <c r="B99" s="12" t="s">
        <v>20</v>
      </c>
      <c r="C99" s="12" t="s">
        <v>23</v>
      </c>
      <c r="D99" s="12" t="s">
        <v>25</v>
      </c>
      <c r="E99" s="12" t="s">
        <v>14</v>
      </c>
      <c r="F99" s="12" t="s">
        <v>8</v>
      </c>
      <c r="G99" s="11">
        <v>1</v>
      </c>
    </row>
    <row r="100" spans="1:7" x14ac:dyDescent="0.2">
      <c r="A100" s="11">
        <v>41</v>
      </c>
      <c r="B100" s="12" t="s">
        <v>20</v>
      </c>
      <c r="C100" s="12" t="s">
        <v>23</v>
      </c>
      <c r="D100" s="12" t="s">
        <v>24</v>
      </c>
      <c r="E100" s="12" t="s">
        <v>14</v>
      </c>
      <c r="F100" s="12" t="s">
        <v>6</v>
      </c>
      <c r="G100" s="11">
        <v>5</v>
      </c>
    </row>
    <row r="101" spans="1:7" x14ac:dyDescent="0.2">
      <c r="A101" s="11">
        <v>42</v>
      </c>
      <c r="B101" s="12" t="s">
        <v>20</v>
      </c>
      <c r="C101" s="12" t="s">
        <v>23</v>
      </c>
      <c r="D101" s="12" t="s">
        <v>22</v>
      </c>
      <c r="E101" s="12" t="s">
        <v>21</v>
      </c>
      <c r="F101" s="12" t="s">
        <v>8</v>
      </c>
      <c r="G101" s="11">
        <v>1160</v>
      </c>
    </row>
    <row r="102" spans="1:7" hidden="1" x14ac:dyDescent="0.2">
      <c r="A102" s="11">
        <v>78</v>
      </c>
      <c r="B102" s="12" t="s">
        <v>19</v>
      </c>
      <c r="C102" s="12" t="s">
        <v>23</v>
      </c>
      <c r="D102" s="12" t="s">
        <v>18</v>
      </c>
      <c r="E102" s="12" t="s">
        <v>18</v>
      </c>
      <c r="F102" s="12" t="s">
        <v>5</v>
      </c>
      <c r="G102" s="11">
        <v>751</v>
      </c>
    </row>
    <row r="103" spans="1:7" hidden="1" x14ac:dyDescent="0.2">
      <c r="A103" s="11">
        <v>79</v>
      </c>
      <c r="B103" s="12" t="s">
        <v>19</v>
      </c>
      <c r="C103" s="12" t="s">
        <v>23</v>
      </c>
      <c r="D103" s="12" t="s">
        <v>18</v>
      </c>
      <c r="E103" s="12" t="s">
        <v>18</v>
      </c>
      <c r="F103" s="12" t="s">
        <v>29</v>
      </c>
      <c r="G103" s="11">
        <v>81</v>
      </c>
    </row>
    <row r="104" spans="1:7" hidden="1" x14ac:dyDescent="0.2">
      <c r="A104" s="11">
        <v>80</v>
      </c>
      <c r="B104" s="12" t="s">
        <v>19</v>
      </c>
      <c r="C104" s="12" t="s">
        <v>23</v>
      </c>
      <c r="D104" s="12" t="s">
        <v>18</v>
      </c>
      <c r="E104" s="12" t="s">
        <v>18</v>
      </c>
      <c r="F104" s="12" t="s">
        <v>8</v>
      </c>
      <c r="G104" s="11">
        <v>4349</v>
      </c>
    </row>
    <row r="105" spans="1:7" hidden="1" x14ac:dyDescent="0.2">
      <c r="A105" s="11">
        <v>81</v>
      </c>
      <c r="B105" s="12" t="s">
        <v>19</v>
      </c>
      <c r="C105" s="12" t="s">
        <v>23</v>
      </c>
      <c r="D105" s="12" t="s">
        <v>18</v>
      </c>
      <c r="E105" s="12" t="s">
        <v>18</v>
      </c>
      <c r="F105" s="12" t="s">
        <v>6</v>
      </c>
      <c r="G105" s="11">
        <v>3099</v>
      </c>
    </row>
    <row r="106" spans="1:7" x14ac:dyDescent="0.2">
      <c r="A106" s="11">
        <v>82</v>
      </c>
      <c r="B106" s="12" t="s">
        <v>19</v>
      </c>
      <c r="C106" s="12" t="s">
        <v>23</v>
      </c>
      <c r="D106" s="12" t="s">
        <v>30</v>
      </c>
      <c r="E106" s="12" t="s">
        <v>14</v>
      </c>
      <c r="F106" s="12" t="s">
        <v>8</v>
      </c>
      <c r="G106" s="11">
        <v>68</v>
      </c>
    </row>
    <row r="107" spans="1:7" x14ac:dyDescent="0.2">
      <c r="A107" s="11">
        <v>83</v>
      </c>
      <c r="B107" s="12" t="s">
        <v>19</v>
      </c>
      <c r="C107" s="12" t="s">
        <v>23</v>
      </c>
      <c r="D107" s="12" t="s">
        <v>28</v>
      </c>
      <c r="E107" s="12" t="s">
        <v>14</v>
      </c>
      <c r="F107" s="12" t="s">
        <v>5</v>
      </c>
      <c r="G107" s="11">
        <v>49</v>
      </c>
    </row>
    <row r="108" spans="1:7" x14ac:dyDescent="0.2">
      <c r="A108" s="11">
        <v>84</v>
      </c>
      <c r="B108" s="12" t="s">
        <v>19</v>
      </c>
      <c r="C108" s="12" t="s">
        <v>23</v>
      </c>
      <c r="D108" s="12" t="s">
        <v>28</v>
      </c>
      <c r="E108" s="12" t="s">
        <v>14</v>
      </c>
      <c r="F108" s="12" t="s">
        <v>29</v>
      </c>
      <c r="G108" s="11">
        <v>3012</v>
      </c>
    </row>
    <row r="109" spans="1:7" x14ac:dyDescent="0.2">
      <c r="A109" s="11">
        <v>85</v>
      </c>
      <c r="B109" s="12" t="s">
        <v>19</v>
      </c>
      <c r="C109" s="12" t="s">
        <v>23</v>
      </c>
      <c r="D109" s="12" t="s">
        <v>28</v>
      </c>
      <c r="E109" s="12" t="s">
        <v>14</v>
      </c>
      <c r="F109" s="12" t="s">
        <v>8</v>
      </c>
      <c r="G109" s="11">
        <v>1235</v>
      </c>
    </row>
    <row r="110" spans="1:7" x14ac:dyDescent="0.2">
      <c r="A110" s="11">
        <v>86</v>
      </c>
      <c r="B110" s="12" t="s">
        <v>19</v>
      </c>
      <c r="C110" s="12" t="s">
        <v>23</v>
      </c>
      <c r="D110" s="12" t="s">
        <v>28</v>
      </c>
      <c r="E110" s="12" t="s">
        <v>14</v>
      </c>
      <c r="F110" s="12" t="s">
        <v>6</v>
      </c>
      <c r="G110" s="11">
        <v>416</v>
      </c>
    </row>
    <row r="111" spans="1:7" x14ac:dyDescent="0.2">
      <c r="A111" s="11">
        <v>87</v>
      </c>
      <c r="B111" s="12" t="s">
        <v>19</v>
      </c>
      <c r="C111" s="12" t="s">
        <v>23</v>
      </c>
      <c r="D111" s="12" t="s">
        <v>27</v>
      </c>
      <c r="E111" s="12" t="s">
        <v>21</v>
      </c>
      <c r="F111" s="12" t="s">
        <v>5</v>
      </c>
      <c r="G111" s="11">
        <v>112</v>
      </c>
    </row>
    <row r="112" spans="1:7" x14ac:dyDescent="0.2">
      <c r="A112" s="11">
        <v>88</v>
      </c>
      <c r="B112" s="12" t="s">
        <v>19</v>
      </c>
      <c r="C112" s="12" t="s">
        <v>23</v>
      </c>
      <c r="D112" s="12" t="s">
        <v>27</v>
      </c>
      <c r="E112" s="12" t="s">
        <v>21</v>
      </c>
      <c r="F112" s="12" t="s">
        <v>6</v>
      </c>
      <c r="G112" s="11">
        <v>8584</v>
      </c>
    </row>
    <row r="113" spans="1:7" x14ac:dyDescent="0.2">
      <c r="A113" s="11">
        <v>89</v>
      </c>
      <c r="B113" s="12" t="s">
        <v>19</v>
      </c>
      <c r="C113" s="12" t="s">
        <v>23</v>
      </c>
      <c r="D113" s="12" t="s">
        <v>26</v>
      </c>
      <c r="E113" s="12" t="s">
        <v>21</v>
      </c>
      <c r="F113" s="12" t="s">
        <v>5</v>
      </c>
      <c r="G113" s="11">
        <v>14645</v>
      </c>
    </row>
    <row r="114" spans="1:7" x14ac:dyDescent="0.2">
      <c r="A114" s="11">
        <v>90</v>
      </c>
      <c r="B114" s="12" t="s">
        <v>19</v>
      </c>
      <c r="C114" s="12" t="s">
        <v>23</v>
      </c>
      <c r="D114" s="12" t="s">
        <v>26</v>
      </c>
      <c r="E114" s="12" t="s">
        <v>21</v>
      </c>
      <c r="F114" s="12" t="s">
        <v>6</v>
      </c>
      <c r="G114" s="11">
        <v>27</v>
      </c>
    </row>
    <row r="115" spans="1:7" x14ac:dyDescent="0.2">
      <c r="A115" s="11">
        <v>91</v>
      </c>
      <c r="B115" s="12" t="s">
        <v>19</v>
      </c>
      <c r="C115" s="12" t="s">
        <v>23</v>
      </c>
      <c r="D115" s="12" t="s">
        <v>25</v>
      </c>
      <c r="E115" s="12" t="s">
        <v>14</v>
      </c>
      <c r="F115" s="12" t="s">
        <v>8</v>
      </c>
      <c r="G115" s="11">
        <v>70</v>
      </c>
    </row>
    <row r="116" spans="1:7" x14ac:dyDescent="0.2">
      <c r="A116" s="11">
        <v>92</v>
      </c>
      <c r="B116" s="12" t="s">
        <v>19</v>
      </c>
      <c r="C116" s="12" t="s">
        <v>23</v>
      </c>
      <c r="D116" s="12" t="s">
        <v>24</v>
      </c>
      <c r="E116" s="12" t="s">
        <v>14</v>
      </c>
      <c r="F116" s="12" t="s">
        <v>8</v>
      </c>
      <c r="G116" s="11">
        <v>28</v>
      </c>
    </row>
    <row r="117" spans="1:7" x14ac:dyDescent="0.2">
      <c r="A117" s="11">
        <v>93</v>
      </c>
      <c r="B117" s="12" t="s">
        <v>19</v>
      </c>
      <c r="C117" s="12" t="s">
        <v>23</v>
      </c>
      <c r="D117" s="12" t="s">
        <v>24</v>
      </c>
      <c r="E117" s="12" t="s">
        <v>14</v>
      </c>
      <c r="F117" s="12" t="s">
        <v>6</v>
      </c>
      <c r="G117" s="11">
        <v>41</v>
      </c>
    </row>
    <row r="118" spans="1:7" x14ac:dyDescent="0.2">
      <c r="A118" s="11">
        <v>94</v>
      </c>
      <c r="B118" s="12" t="s">
        <v>19</v>
      </c>
      <c r="C118" s="12" t="s">
        <v>23</v>
      </c>
      <c r="D118" s="12" t="s">
        <v>22</v>
      </c>
      <c r="E118" s="12" t="s">
        <v>21</v>
      </c>
      <c r="F118" s="12" t="s">
        <v>8</v>
      </c>
      <c r="G118" s="11">
        <v>4002</v>
      </c>
    </row>
    <row r="119" spans="1:7" hidden="1" x14ac:dyDescent="0.2">
      <c r="A119" s="11">
        <v>123</v>
      </c>
      <c r="B119" s="12" t="s">
        <v>17</v>
      </c>
      <c r="C119" s="12" t="s">
        <v>23</v>
      </c>
      <c r="D119" s="12" t="s">
        <v>18</v>
      </c>
      <c r="E119" s="12" t="s">
        <v>18</v>
      </c>
      <c r="F119" s="12" t="s">
        <v>5</v>
      </c>
      <c r="G119" s="11">
        <v>9</v>
      </c>
    </row>
    <row r="120" spans="1:7" hidden="1" x14ac:dyDescent="0.2">
      <c r="A120" s="11">
        <v>124</v>
      </c>
      <c r="B120" s="12" t="s">
        <v>17</v>
      </c>
      <c r="C120" s="12" t="s">
        <v>23</v>
      </c>
      <c r="D120" s="12" t="s">
        <v>18</v>
      </c>
      <c r="E120" s="12" t="s">
        <v>18</v>
      </c>
      <c r="F120" s="12" t="s">
        <v>29</v>
      </c>
      <c r="G120" s="11">
        <v>1</v>
      </c>
    </row>
    <row r="121" spans="1:7" hidden="1" x14ac:dyDescent="0.2">
      <c r="A121" s="11">
        <v>125</v>
      </c>
      <c r="B121" s="12" t="s">
        <v>17</v>
      </c>
      <c r="C121" s="12" t="s">
        <v>23</v>
      </c>
      <c r="D121" s="12" t="s">
        <v>18</v>
      </c>
      <c r="E121" s="12" t="s">
        <v>18</v>
      </c>
      <c r="F121" s="12" t="s">
        <v>8</v>
      </c>
      <c r="G121" s="11">
        <v>1403</v>
      </c>
    </row>
    <row r="122" spans="1:7" hidden="1" x14ac:dyDescent="0.2">
      <c r="A122" s="11">
        <v>126</v>
      </c>
      <c r="B122" s="12" t="s">
        <v>17</v>
      </c>
      <c r="C122" s="12" t="s">
        <v>23</v>
      </c>
      <c r="D122" s="12" t="s">
        <v>18</v>
      </c>
      <c r="E122" s="12" t="s">
        <v>18</v>
      </c>
      <c r="F122" s="12" t="s">
        <v>6</v>
      </c>
      <c r="G122" s="11">
        <v>38</v>
      </c>
    </row>
    <row r="123" spans="1:7" x14ac:dyDescent="0.2">
      <c r="A123" s="11">
        <v>127</v>
      </c>
      <c r="B123" s="12" t="s">
        <v>17</v>
      </c>
      <c r="C123" s="12" t="s">
        <v>23</v>
      </c>
      <c r="D123" s="12" t="s">
        <v>28</v>
      </c>
      <c r="E123" s="12" t="s">
        <v>14</v>
      </c>
      <c r="F123" s="12" t="s">
        <v>5</v>
      </c>
      <c r="G123" s="11">
        <v>2</v>
      </c>
    </row>
    <row r="124" spans="1:7" x14ac:dyDescent="0.2">
      <c r="A124" s="11">
        <v>128</v>
      </c>
      <c r="B124" s="12" t="s">
        <v>17</v>
      </c>
      <c r="C124" s="12" t="s">
        <v>23</v>
      </c>
      <c r="D124" s="12" t="s">
        <v>28</v>
      </c>
      <c r="E124" s="12" t="s">
        <v>14</v>
      </c>
      <c r="F124" s="12" t="s">
        <v>29</v>
      </c>
      <c r="G124" s="11">
        <v>206</v>
      </c>
    </row>
    <row r="125" spans="1:7" x14ac:dyDescent="0.2">
      <c r="A125" s="11">
        <v>129</v>
      </c>
      <c r="B125" s="12" t="s">
        <v>17</v>
      </c>
      <c r="C125" s="12" t="s">
        <v>23</v>
      </c>
      <c r="D125" s="12" t="s">
        <v>28</v>
      </c>
      <c r="E125" s="12" t="s">
        <v>14</v>
      </c>
      <c r="F125" s="12" t="s">
        <v>8</v>
      </c>
      <c r="G125" s="11">
        <v>378</v>
      </c>
    </row>
    <row r="126" spans="1:7" x14ac:dyDescent="0.2">
      <c r="A126" s="11">
        <v>130</v>
      </c>
      <c r="B126" s="12" t="s">
        <v>17</v>
      </c>
      <c r="C126" s="12" t="s">
        <v>23</v>
      </c>
      <c r="D126" s="12" t="s">
        <v>27</v>
      </c>
      <c r="E126" s="12" t="s">
        <v>21</v>
      </c>
      <c r="F126" s="12" t="s">
        <v>5</v>
      </c>
      <c r="G126" s="11">
        <v>55</v>
      </c>
    </row>
    <row r="127" spans="1:7" x14ac:dyDescent="0.2">
      <c r="A127" s="11">
        <v>131</v>
      </c>
      <c r="B127" s="12" t="s">
        <v>17</v>
      </c>
      <c r="C127" s="12" t="s">
        <v>23</v>
      </c>
      <c r="D127" s="12" t="s">
        <v>27</v>
      </c>
      <c r="E127" s="12" t="s">
        <v>21</v>
      </c>
      <c r="F127" s="12" t="s">
        <v>6</v>
      </c>
      <c r="G127" s="11">
        <v>157</v>
      </c>
    </row>
    <row r="128" spans="1:7" x14ac:dyDescent="0.2">
      <c r="A128" s="11">
        <v>132</v>
      </c>
      <c r="B128" s="12" t="s">
        <v>17</v>
      </c>
      <c r="C128" s="12" t="s">
        <v>23</v>
      </c>
      <c r="D128" s="12" t="s">
        <v>26</v>
      </c>
      <c r="E128" s="12" t="s">
        <v>21</v>
      </c>
      <c r="F128" s="12" t="s">
        <v>5</v>
      </c>
      <c r="G128" s="11">
        <v>205</v>
      </c>
    </row>
    <row r="129" spans="1:7" x14ac:dyDescent="0.2">
      <c r="A129" s="11">
        <v>133</v>
      </c>
      <c r="B129" s="12" t="s">
        <v>17</v>
      </c>
      <c r="C129" s="12" t="s">
        <v>23</v>
      </c>
      <c r="D129" s="12" t="s">
        <v>26</v>
      </c>
      <c r="E129" s="12" t="s">
        <v>21</v>
      </c>
      <c r="F129" s="12" t="s">
        <v>6</v>
      </c>
      <c r="G129" s="11">
        <v>1</v>
      </c>
    </row>
    <row r="130" spans="1:7" x14ac:dyDescent="0.2">
      <c r="A130" s="11">
        <v>134</v>
      </c>
      <c r="B130" s="12" t="s">
        <v>17</v>
      </c>
      <c r="C130" s="12" t="s">
        <v>23</v>
      </c>
      <c r="D130" s="12" t="s">
        <v>25</v>
      </c>
      <c r="E130" s="12" t="s">
        <v>14</v>
      </c>
      <c r="F130" s="12" t="s">
        <v>8</v>
      </c>
      <c r="G130" s="11">
        <v>6</v>
      </c>
    </row>
    <row r="131" spans="1:7" x14ac:dyDescent="0.2">
      <c r="A131" s="11">
        <v>135</v>
      </c>
      <c r="B131" s="12" t="s">
        <v>17</v>
      </c>
      <c r="C131" s="12" t="s">
        <v>23</v>
      </c>
      <c r="D131" s="12" t="s">
        <v>24</v>
      </c>
      <c r="E131" s="12" t="s">
        <v>14</v>
      </c>
      <c r="F131" s="12" t="s">
        <v>8</v>
      </c>
      <c r="G131" s="11">
        <v>32</v>
      </c>
    </row>
    <row r="132" spans="1:7" x14ac:dyDescent="0.2">
      <c r="A132" s="11">
        <v>136</v>
      </c>
      <c r="B132" s="12" t="s">
        <v>17</v>
      </c>
      <c r="C132" s="12" t="s">
        <v>23</v>
      </c>
      <c r="D132" s="12" t="s">
        <v>24</v>
      </c>
      <c r="E132" s="12" t="s">
        <v>14</v>
      </c>
      <c r="F132" s="12" t="s">
        <v>6</v>
      </c>
      <c r="G132" s="11">
        <v>1</v>
      </c>
    </row>
    <row r="133" spans="1:7" x14ac:dyDescent="0.2">
      <c r="A133" s="11">
        <v>137</v>
      </c>
      <c r="B133" s="12" t="s">
        <v>17</v>
      </c>
      <c r="C133" s="12" t="s">
        <v>23</v>
      </c>
      <c r="D133" s="12" t="s">
        <v>22</v>
      </c>
      <c r="E133" s="12" t="s">
        <v>21</v>
      </c>
      <c r="F133" s="12" t="s">
        <v>8</v>
      </c>
      <c r="G133" s="11">
        <v>724</v>
      </c>
    </row>
    <row r="134" spans="1:7" hidden="1" x14ac:dyDescent="0.2">
      <c r="A134" s="11">
        <v>43</v>
      </c>
      <c r="B134" s="12" t="s">
        <v>20</v>
      </c>
      <c r="C134" s="12" t="s">
        <v>16</v>
      </c>
      <c r="D134" s="12" t="s">
        <v>18</v>
      </c>
      <c r="E134" s="12" t="s">
        <v>18</v>
      </c>
      <c r="F134" s="12" t="s">
        <v>1</v>
      </c>
      <c r="G134" s="11">
        <v>208</v>
      </c>
    </row>
    <row r="135" spans="1:7" hidden="1" x14ac:dyDescent="0.2">
      <c r="A135" s="11">
        <v>44</v>
      </c>
      <c r="B135" s="12" t="s">
        <v>20</v>
      </c>
      <c r="C135" s="12" t="s">
        <v>16</v>
      </c>
      <c r="D135" s="12" t="s">
        <v>18</v>
      </c>
      <c r="E135" s="12" t="s">
        <v>18</v>
      </c>
      <c r="F135" s="12" t="s">
        <v>0</v>
      </c>
      <c r="G135" s="11">
        <v>83</v>
      </c>
    </row>
    <row r="136" spans="1:7" x14ac:dyDescent="0.2">
      <c r="A136" s="11">
        <v>45</v>
      </c>
      <c r="B136" s="12" t="s">
        <v>20</v>
      </c>
      <c r="C136" s="12" t="s">
        <v>16</v>
      </c>
      <c r="D136" s="12" t="s">
        <v>15</v>
      </c>
      <c r="E136" s="12" t="s">
        <v>14</v>
      </c>
      <c r="F136" s="12" t="s">
        <v>0</v>
      </c>
      <c r="G136" s="11">
        <v>34</v>
      </c>
    </row>
    <row r="137" spans="1:7" hidden="1" x14ac:dyDescent="0.2">
      <c r="A137" s="11">
        <v>95</v>
      </c>
      <c r="B137" s="12" t="s">
        <v>19</v>
      </c>
      <c r="C137" s="12" t="s">
        <v>16</v>
      </c>
      <c r="D137" s="12" t="s">
        <v>18</v>
      </c>
      <c r="E137" s="12" t="s">
        <v>18</v>
      </c>
      <c r="F137" s="12" t="s">
        <v>1</v>
      </c>
      <c r="G137" s="11">
        <v>645</v>
      </c>
    </row>
    <row r="138" spans="1:7" hidden="1" x14ac:dyDescent="0.2">
      <c r="A138" s="11">
        <v>96</v>
      </c>
      <c r="B138" s="12" t="s">
        <v>19</v>
      </c>
      <c r="C138" s="12" t="s">
        <v>16</v>
      </c>
      <c r="D138" s="12" t="s">
        <v>18</v>
      </c>
      <c r="E138" s="12" t="s">
        <v>18</v>
      </c>
      <c r="F138" s="12" t="s">
        <v>0</v>
      </c>
      <c r="G138" s="11">
        <v>488</v>
      </c>
    </row>
    <row r="139" spans="1:7" x14ac:dyDescent="0.2">
      <c r="A139" s="11">
        <v>97</v>
      </c>
      <c r="B139" s="12" t="s">
        <v>19</v>
      </c>
      <c r="C139" s="12" t="s">
        <v>16</v>
      </c>
      <c r="D139" s="12" t="s">
        <v>15</v>
      </c>
      <c r="E139" s="12" t="s">
        <v>14</v>
      </c>
      <c r="F139" s="12" t="s">
        <v>0</v>
      </c>
      <c r="G139" s="11">
        <v>835</v>
      </c>
    </row>
    <row r="140" spans="1:7" hidden="1" x14ac:dyDescent="0.2">
      <c r="A140" s="11">
        <v>138</v>
      </c>
      <c r="B140" s="12" t="s">
        <v>17</v>
      </c>
      <c r="C140" s="12" t="s">
        <v>16</v>
      </c>
      <c r="D140" s="12" t="s">
        <v>18</v>
      </c>
      <c r="E140" s="12" t="s">
        <v>18</v>
      </c>
      <c r="F140" s="12" t="s">
        <v>1</v>
      </c>
      <c r="G140" s="11">
        <v>3</v>
      </c>
    </row>
    <row r="141" spans="1:7" x14ac:dyDescent="0.2">
      <c r="A141" s="11">
        <v>139</v>
      </c>
      <c r="B141" s="12" t="s">
        <v>17</v>
      </c>
      <c r="C141" s="12" t="s">
        <v>16</v>
      </c>
      <c r="D141" s="12" t="s">
        <v>15</v>
      </c>
      <c r="E141" s="12" t="s">
        <v>14</v>
      </c>
      <c r="F141" s="12" t="s">
        <v>0</v>
      </c>
      <c r="G141" s="11">
        <v>1</v>
      </c>
    </row>
  </sheetData>
  <autoFilter ref="A1:G141" xr:uid="{A06E5969-16DD-4F89-8F16-296EE3F6E9CF}">
    <filterColumn colId="3">
      <customFilters>
        <customFilter operator="notEqual" val=" "/>
      </customFilters>
    </filterColumn>
  </autoFilter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Calculations</vt:lpstr>
      <vt:lpstr>Persons per house</vt:lpstr>
      <vt:lpstr>Septic by County</vt:lpstr>
      <vt:lpstr>septic_by_Co_and_Urban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Davis, Sara C.</cp:lastModifiedBy>
  <dcterms:created xsi:type="dcterms:W3CDTF">2019-12-02T21:09:42Z</dcterms:created>
  <dcterms:modified xsi:type="dcterms:W3CDTF">2019-12-10T19:07:17Z</dcterms:modified>
</cp:coreProperties>
</file>