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1565EF4C-85E3-4A9A-B080-CAABD801D965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Lake Isis" sheetId="3" r:id="rId2"/>
    <sheet name="Wet Pond Calc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4" i="1" l="1"/>
  <c r="K4" i="1"/>
  <c r="B4" i="4" l="1"/>
  <c r="B3" i="4"/>
  <c r="O4" i="1" l="1"/>
  <c r="I4" i="1"/>
  <c r="J4" i="1" s="1"/>
  <c r="D10" i="3"/>
  <c r="D4" i="3"/>
  <c r="L4" i="1" l="1"/>
  <c r="M4" i="1" s="1"/>
  <c r="M6" i="1" s="1"/>
  <c r="Q4" i="1"/>
  <c r="R4" i="1" s="1"/>
  <c r="R6" i="1" s="1"/>
  <c r="Q6" i="1" l="1"/>
  <c r="L6" i="1"/>
</calcChain>
</file>

<file path=xl/sharedStrings.xml><?xml version="1.0" encoding="utf-8"?>
<sst xmlns="http://schemas.openxmlformats.org/spreadsheetml/2006/main" count="75" uniqueCount="42">
  <si>
    <t>Project Number</t>
  </si>
  <si>
    <t>Project Name</t>
  </si>
  <si>
    <t>Lead Entity</t>
  </si>
  <si>
    <t>Project Type</t>
  </si>
  <si>
    <t>Acres Treated</t>
  </si>
  <si>
    <t>Sub-Watershed</t>
  </si>
  <si>
    <t>TP Efficiency (%)</t>
  </si>
  <si>
    <t>TN Efficiency (%)</t>
  </si>
  <si>
    <t>Lake Istokpoga</t>
  </si>
  <si>
    <t>Avon Park Street Sweeper</t>
  </si>
  <si>
    <t>City of Avon Park</t>
  </si>
  <si>
    <t>Lake Tulane Stormwater Improvement Project</t>
  </si>
  <si>
    <t>Lake Isis Stormwater Improvement Project</t>
  </si>
  <si>
    <t>Total Reduction</t>
  </si>
  <si>
    <t>Canceled</t>
  </si>
  <si>
    <t>Street Sweeping</t>
  </si>
  <si>
    <t>Grass Swales Without Swale Blocks or Raised Culverts</t>
  </si>
  <si>
    <t>Wet Detention Pond</t>
  </si>
  <si>
    <t>TP Base Load (lbs/yr)</t>
  </si>
  <si>
    <t>TP Reduction (lbs/yr)</t>
  </si>
  <si>
    <t>TN Base Load (lbs/yr)</t>
  </si>
  <si>
    <t>TN Reduction (lbs/yr)</t>
  </si>
  <si>
    <t>AP-01</t>
  </si>
  <si>
    <t>AP-02</t>
  </si>
  <si>
    <t>AP-03</t>
  </si>
  <si>
    <t>TP Reduction (MT/yr)</t>
  </si>
  <si>
    <t>TN Reduction (MT/yr)</t>
  </si>
  <si>
    <t>Area (square feet)</t>
  </si>
  <si>
    <t>Basin</t>
  </si>
  <si>
    <t>TP (kg/yr)</t>
  </si>
  <si>
    <t>TN (kg/yr)</t>
  </si>
  <si>
    <t>Lake Arbuckle</t>
  </si>
  <si>
    <t>Rowid</t>
  </si>
  <si>
    <t>FID</t>
  </si>
  <si>
    <t>FREQUENCY</t>
  </si>
  <si>
    <t>TP SUM_LOAD</t>
  </si>
  <si>
    <t>TN SUM_LOAD</t>
  </si>
  <si>
    <t>residence time</t>
  </si>
  <si>
    <t>days</t>
  </si>
  <si>
    <t>TP efficiency</t>
  </si>
  <si>
    <t>TN efficiency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</si>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</sst>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0" borderId="0" xfId="0" applyAlignment="1"/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165" fontId="6" fillId="0" borderId="1" xfId="0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2" fontId="3" fillId="0" borderId="0" xfId="0" applyNumberFormat="1" applyFont="1"/>
    <xf numFmtId="4" fontId="3" fillId="0" borderId="0" xfId="0" applyNumberFormat="1" applyFont="1"/>
    <xf numFmtId="0" fontId="8" fillId="4" borderId="0" xfId="0" applyFont="1" applyFill="1" applyBorder="1" applyAlignment="1" applyProtection="1">
      <alignment horizontal="center"/>
    </xf>
    <xf numFmtId="1" fontId="9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/>
    <xf numFmtId="0" fontId="8" fillId="4" borderId="0" xfId="3" applyFont="1" applyFill="1" applyBorder="1" applyAlignment="1" applyProtection="1">
      <alignment horizontal="center"/>
    </xf>
    <xf numFmtId="1" fontId="9" fillId="0" borderId="0" xfId="3" applyNumberFormat="1" applyFont="1" applyFill="1" applyBorder="1" applyAlignment="1" applyProtection="1"/>
    <xf numFmtId="0" fontId="9" fillId="0" borderId="0" xfId="3" applyFont="1" applyFill="1" applyBorder="1" applyAlignment="1" applyProtection="1"/>
    <xf numFmtId="0" fontId="7" fillId="0" borderId="0" xfId="0" applyFont="1"/>
    <xf numFmtId="1" fontId="9" fillId="0" borderId="0" xfId="3" applyNumberFormat="1" applyFont="1" applyFill="1" applyBorder="1" applyAlignment="1" applyProtection="1"/>
    <xf numFmtId="0" fontId="9" fillId="0" borderId="0" xfId="3" applyFont="1" applyFill="1" applyBorder="1" applyAlignment="1" applyProtection="1"/>
    <xf numFmtId="166" fontId="0" fillId="0" borderId="0" xfId="0" applyNumberFormat="1" applyFont="1"/>
    <xf numFmtId="166" fontId="0" fillId="0" borderId="0" xfId="0" applyNumberFormat="1"/>
    <xf numFmtId="166" fontId="6" fillId="0" borderId="1" xfId="0" applyNumberFormat="1" applyFont="1" applyFill="1" applyBorder="1" applyAlignment="1">
      <alignment horizontal="left"/>
    </xf>
  </cellXfs>
  <cellStyles count="4">
    <cellStyle name="Normal" xfId="0" builtinId="0"/>
    <cellStyle name="Normal 2" xfId="3" xr:uid="{00000000-0005-0000-0000-000031000000}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L4" sqref="L4:M4"/>
    </sheetView>
  </sheetViews>
  <sheetFormatPr defaultRowHeight="14.4" x14ac:dyDescent="0.3"/>
  <cols>
    <col min="2" max="2" width="19.21875" customWidth="1"/>
    <col min="3" max="3" width="15.33203125" customWidth="1"/>
    <col min="4" max="4" width="13.6640625" customWidth="1"/>
    <col min="5" max="5" width="11.109375" customWidth="1"/>
    <col min="6" max="6" width="8" bestFit="1" customWidth="1"/>
    <col min="7" max="7" width="11.5546875" customWidth="1"/>
    <col min="8" max="8" width="8" bestFit="1" customWidth="1"/>
    <col min="9" max="9" width="10.33203125" customWidth="1"/>
    <col min="10" max="10" width="9.109375" customWidth="1"/>
    <col min="11" max="11" width="9.5546875" customWidth="1"/>
    <col min="12" max="13" width="9.77734375" customWidth="1"/>
    <col min="14" max="14" width="9.5546875" bestFit="1" customWidth="1"/>
    <col min="16" max="16" width="9.6640625" customWidth="1"/>
    <col min="17" max="17" width="9.88671875" customWidth="1"/>
    <col min="18" max="18" width="10.21875" customWidth="1"/>
  </cols>
  <sheetData>
    <row r="1" spans="1:18" s="20" customFormat="1" ht="40.200000000000003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27</v>
      </c>
      <c r="F1" s="17" t="s">
        <v>4</v>
      </c>
      <c r="G1" s="17" t="s">
        <v>5</v>
      </c>
      <c r="H1" s="17" t="s">
        <v>28</v>
      </c>
      <c r="I1" s="18" t="s">
        <v>29</v>
      </c>
      <c r="J1" s="1" t="s">
        <v>18</v>
      </c>
      <c r="K1" s="2" t="s">
        <v>6</v>
      </c>
      <c r="L1" s="1" t="s">
        <v>19</v>
      </c>
      <c r="M1" s="19" t="s">
        <v>25</v>
      </c>
      <c r="N1" s="1" t="s">
        <v>30</v>
      </c>
      <c r="O1" s="1" t="s">
        <v>20</v>
      </c>
      <c r="P1" s="2" t="s">
        <v>7</v>
      </c>
      <c r="Q1" s="1" t="s">
        <v>21</v>
      </c>
      <c r="R1" s="1" t="s">
        <v>26</v>
      </c>
    </row>
    <row r="2" spans="1:18" s="23" customFormat="1" ht="27" x14ac:dyDescent="0.3">
      <c r="A2" s="27" t="s">
        <v>22</v>
      </c>
      <c r="B2" s="21" t="s">
        <v>9</v>
      </c>
      <c r="C2" s="21" t="s">
        <v>10</v>
      </c>
      <c r="D2" s="25" t="s">
        <v>15</v>
      </c>
      <c r="E2" s="21" t="s">
        <v>14</v>
      </c>
      <c r="F2" s="21" t="s">
        <v>14</v>
      </c>
      <c r="G2" s="22" t="s">
        <v>8</v>
      </c>
      <c r="H2" s="21" t="s">
        <v>14</v>
      </c>
      <c r="I2" s="21" t="s">
        <v>14</v>
      </c>
      <c r="J2" s="21" t="s">
        <v>14</v>
      </c>
      <c r="K2" s="21" t="s">
        <v>14</v>
      </c>
      <c r="L2" s="21" t="s">
        <v>14</v>
      </c>
      <c r="M2" s="21" t="s">
        <v>14</v>
      </c>
      <c r="N2" s="21" t="s">
        <v>14</v>
      </c>
      <c r="O2" s="21" t="s">
        <v>14</v>
      </c>
      <c r="P2" s="21" t="s">
        <v>14</v>
      </c>
      <c r="Q2" s="21" t="s">
        <v>14</v>
      </c>
      <c r="R2" s="21" t="s">
        <v>14</v>
      </c>
    </row>
    <row r="3" spans="1:18" s="23" customFormat="1" ht="53.4" x14ac:dyDescent="0.3">
      <c r="A3" s="27" t="s">
        <v>23</v>
      </c>
      <c r="B3" s="21" t="s">
        <v>11</v>
      </c>
      <c r="C3" s="21" t="s">
        <v>10</v>
      </c>
      <c r="D3" s="25" t="s">
        <v>16</v>
      </c>
      <c r="E3" s="24" t="s">
        <v>14</v>
      </c>
      <c r="F3" s="24" t="s">
        <v>14</v>
      </c>
      <c r="G3" s="25" t="s">
        <v>8</v>
      </c>
      <c r="H3" s="24" t="s">
        <v>14</v>
      </c>
      <c r="I3" s="24" t="s">
        <v>14</v>
      </c>
      <c r="J3" s="24" t="s">
        <v>14</v>
      </c>
      <c r="K3" s="24" t="s">
        <v>14</v>
      </c>
      <c r="L3" s="24" t="s">
        <v>14</v>
      </c>
      <c r="M3" s="24" t="s">
        <v>14</v>
      </c>
      <c r="N3" s="24" t="s">
        <v>14</v>
      </c>
      <c r="O3" s="24" t="s">
        <v>14</v>
      </c>
      <c r="P3" s="24" t="s">
        <v>14</v>
      </c>
      <c r="Q3" s="24" t="s">
        <v>14</v>
      </c>
      <c r="R3" s="24" t="s">
        <v>14</v>
      </c>
    </row>
    <row r="4" spans="1:18" s="23" customFormat="1" ht="27" x14ac:dyDescent="0.3">
      <c r="A4" s="27" t="s">
        <v>24</v>
      </c>
      <c r="B4" s="21" t="s">
        <v>12</v>
      </c>
      <c r="C4" s="21" t="s">
        <v>10</v>
      </c>
      <c r="D4" s="25" t="s">
        <v>17</v>
      </c>
      <c r="E4" s="25" t="s">
        <v>41</v>
      </c>
      <c r="F4" s="28">
        <v>37.1</v>
      </c>
      <c r="G4" s="25" t="s">
        <v>8</v>
      </c>
      <c r="H4" s="25" t="s">
        <v>31</v>
      </c>
      <c r="I4" s="25">
        <f>'Lake Isis'!D4</f>
        <v>0.11389793702428647</v>
      </c>
      <c r="J4" s="29">
        <f t="shared" ref="J4" si="0">I4*2.2046226218</f>
        <v>0.2511019685400937</v>
      </c>
      <c r="K4" s="26">
        <f>'Wet Pond Calcs'!B3</f>
        <v>0.61799999999999999</v>
      </c>
      <c r="L4" s="26">
        <f>ROUND(J4*K4,1)</f>
        <v>0.2</v>
      </c>
      <c r="M4" s="30">
        <f t="shared" ref="M4" si="1">L4*0.00045359237</f>
        <v>9.0718473999999998E-5</v>
      </c>
      <c r="N4" s="26">
        <v>0.50693379127850002</v>
      </c>
      <c r="O4" s="29">
        <f>'Lake Isis'!D10</f>
        <v>0.50693379089457002</v>
      </c>
      <c r="P4" s="44">
        <f>'Wet Pond Calcs'!B4</f>
        <v>0.33299999999999996</v>
      </c>
      <c r="Q4" s="26">
        <f>ROUND(O4*P4,1)</f>
        <v>0.2</v>
      </c>
      <c r="R4" s="30">
        <f t="shared" ref="R4" si="2">Q4*0.00045359237</f>
        <v>9.0718473999999998E-5</v>
      </c>
    </row>
    <row r="5" spans="1:18" x14ac:dyDescent="0.3">
      <c r="A5" s="3"/>
      <c r="B5" s="4"/>
      <c r="C5" s="4"/>
      <c r="D5" s="5"/>
      <c r="E5" s="5"/>
      <c r="F5" s="6"/>
      <c r="G5" s="7"/>
      <c r="H5" s="7"/>
      <c r="I5" s="7"/>
      <c r="J5" s="8"/>
      <c r="K5" s="9"/>
      <c r="L5" s="8"/>
      <c r="M5" s="8"/>
      <c r="N5" s="8"/>
      <c r="O5" s="8"/>
      <c r="P5" s="9"/>
      <c r="Q5" s="8"/>
    </row>
    <row r="6" spans="1:18" x14ac:dyDescent="0.3">
      <c r="A6" s="4"/>
      <c r="B6" s="4"/>
      <c r="C6" s="4"/>
      <c r="D6" s="10"/>
      <c r="E6" s="10"/>
      <c r="F6" s="4"/>
      <c r="G6" s="11"/>
      <c r="H6" s="11"/>
      <c r="I6" s="11"/>
      <c r="J6" s="12"/>
      <c r="K6" s="15" t="s">
        <v>13</v>
      </c>
      <c r="L6" s="13">
        <f>SUM(L2:L4)</f>
        <v>0.2</v>
      </c>
      <c r="M6" s="32">
        <f>SUM(M4:M5)</f>
        <v>9.0718473999999998E-5</v>
      </c>
      <c r="N6" s="13"/>
      <c r="O6" s="13"/>
      <c r="P6" s="14"/>
      <c r="Q6" s="13">
        <f>SUM(Q2:Q4)</f>
        <v>0.2</v>
      </c>
      <c r="R6" s="31">
        <f>SUM(R4:R5)</f>
        <v>9.0718473999999998E-5</v>
      </c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EE9A-7008-4620-8BAE-BFFBBF47DEBA}">
  <dimension ref="A1:D10"/>
  <sheetViews>
    <sheetView workbookViewId="0">
      <selection activeCell="D8" sqref="D8"/>
    </sheetView>
  </sheetViews>
  <sheetFormatPr defaultRowHeight="14.4" x14ac:dyDescent="0.3"/>
  <cols>
    <col min="4" max="4" width="12.33203125" bestFit="1" customWidth="1"/>
  </cols>
  <sheetData>
    <row r="1" spans="1:4" x14ac:dyDescent="0.3">
      <c r="A1" s="33" t="s">
        <v>32</v>
      </c>
      <c r="B1" s="33" t="s">
        <v>33</v>
      </c>
      <c r="C1" s="33" t="s">
        <v>34</v>
      </c>
      <c r="D1" s="33" t="s">
        <v>35</v>
      </c>
    </row>
    <row r="2" spans="1:4" x14ac:dyDescent="0.3">
      <c r="A2" s="34">
        <v>1</v>
      </c>
      <c r="B2" s="34">
        <v>0</v>
      </c>
      <c r="C2" s="34">
        <v>4</v>
      </c>
      <c r="D2" s="35">
        <v>1.6480078006464997E-5</v>
      </c>
    </row>
    <row r="3" spans="1:4" x14ac:dyDescent="0.3">
      <c r="A3" s="34">
        <v>1</v>
      </c>
      <c r="B3" s="34">
        <v>0</v>
      </c>
      <c r="C3" s="34">
        <v>4</v>
      </c>
      <c r="D3" s="35">
        <v>0.11388145694628</v>
      </c>
    </row>
    <row r="4" spans="1:4" x14ac:dyDescent="0.3">
      <c r="D4">
        <f>SUM(D2:D3)</f>
        <v>0.11389793702428647</v>
      </c>
    </row>
    <row r="7" spans="1:4" x14ac:dyDescent="0.3">
      <c r="A7" s="36" t="s">
        <v>32</v>
      </c>
      <c r="B7" s="36" t="s">
        <v>33</v>
      </c>
      <c r="C7" s="36" t="s">
        <v>34</v>
      </c>
      <c r="D7" s="36" t="s">
        <v>36</v>
      </c>
    </row>
    <row r="8" spans="1:4" x14ac:dyDescent="0.3">
      <c r="A8" s="37">
        <v>1</v>
      </c>
      <c r="B8" s="37">
        <v>0</v>
      </c>
      <c r="C8" s="37">
        <v>4</v>
      </c>
      <c r="D8" s="38">
        <v>0.15203136527850003</v>
      </c>
    </row>
    <row r="9" spans="1:4" x14ac:dyDescent="0.3">
      <c r="A9" s="40">
        <v>1</v>
      </c>
      <c r="B9" s="40">
        <v>0</v>
      </c>
      <c r="C9" s="40">
        <v>4</v>
      </c>
      <c r="D9" s="41">
        <v>0.35490242561606999</v>
      </c>
    </row>
    <row r="10" spans="1:4" x14ac:dyDescent="0.3">
      <c r="D10">
        <f>SUM(D8:D9)</f>
        <v>0.50693379089457002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8BB3-3905-4A10-B4A3-5181BFBDD7F3}">
  <dimension ref="A1:F4"/>
  <sheetViews>
    <sheetView workbookViewId="0">
      <selection activeCell="E22" sqref="E22"/>
    </sheetView>
  </sheetViews>
  <sheetFormatPr defaultRowHeight="14.4" x14ac:dyDescent="0.3"/>
  <sheetData>
    <row r="1" spans="1:6" x14ac:dyDescent="0.3">
      <c r="A1" s="39" t="s">
        <v>12</v>
      </c>
    </row>
    <row r="2" spans="1:6" x14ac:dyDescent="0.3">
      <c r="A2" t="s">
        <v>37</v>
      </c>
      <c r="B2">
        <v>14</v>
      </c>
      <c r="C2" t="s">
        <v>38</v>
      </c>
    </row>
    <row r="3" spans="1:6" x14ac:dyDescent="0.3">
      <c r="A3" t="s">
        <v>39</v>
      </c>
      <c r="B3" s="43">
        <f>(ROUND(44.53+6.146*LN(B2)+0.145*(LN(B2)^2),1))/100</f>
        <v>0.61799999999999999</v>
      </c>
    </row>
    <row r="4" spans="1:6" x14ac:dyDescent="0.3">
      <c r="A4" t="s">
        <v>40</v>
      </c>
      <c r="B4" s="42">
        <f>(ROUND((43.75*B2)/(4.38+B2),1))/100</f>
        <v>0.33299999999999996</v>
      </c>
      <c r="D4" s="42"/>
      <c r="F4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Lake Isis</vt:lpstr>
      <vt:lpstr>Wet Pond 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dcterms:created xsi:type="dcterms:W3CDTF">2014-03-11T15:57:05Z</dcterms:created>
  <dcterms:modified xsi:type="dcterms:W3CDTF">2019-12-17T13:55:01Z</dcterms:modified>
</cp:coreProperties>
</file>