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90DD29AD-38FE-4B97-8C57-31951B25AD10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Wet detention pond calcs" sheetId="2" r:id="rId2"/>
    <sheet name="Retention calcs" sheetId="3" r:id="rId3"/>
    <sheet name="01" sheetId="9" r:id="rId4"/>
    <sheet name="03" sheetId="4" r:id="rId5"/>
    <sheet name="04" sheetId="5" r:id="rId6"/>
    <sheet name="05" sheetId="8" r:id="rId7"/>
    <sheet name="06" sheetId="6" r:id="rId8"/>
    <sheet name="07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" i="1" l="1"/>
  <c r="H2" i="1"/>
  <c r="J70" i="9"/>
  <c r="D70" i="9"/>
  <c r="M8" i="1" l="1"/>
  <c r="H8" i="1"/>
  <c r="M7" i="1"/>
  <c r="H7" i="1"/>
  <c r="M6" i="1"/>
  <c r="I6" i="1"/>
  <c r="M5" i="1"/>
  <c r="M4" i="1"/>
  <c r="H4" i="1"/>
  <c r="H4" i="8"/>
  <c r="C4" i="8"/>
  <c r="H4" i="7"/>
  <c r="H4" i="6"/>
  <c r="H4" i="5"/>
  <c r="H4" i="4"/>
  <c r="C4" i="7"/>
  <c r="C4" i="6"/>
  <c r="C4" i="5"/>
  <c r="I5" i="1" s="1"/>
  <c r="C4" i="4"/>
  <c r="O8" i="1" l="1"/>
  <c r="J8" i="1"/>
  <c r="B25" i="2"/>
  <c r="B26" i="2" s="1"/>
  <c r="D25" i="2"/>
  <c r="D26" i="2"/>
  <c r="D28" i="2" l="1"/>
  <c r="D27" i="2"/>
  <c r="B28" i="2"/>
  <c r="B27" i="2"/>
  <c r="F2" i="3"/>
  <c r="D3" i="3"/>
  <c r="F3" i="3" s="1"/>
  <c r="F28" i="2" l="1"/>
  <c r="F27" i="2"/>
  <c r="P3" i="1"/>
  <c r="K3" i="1"/>
  <c r="Q3" i="1" l="1"/>
  <c r="Q4" i="1"/>
  <c r="Q9" i="1"/>
  <c r="Q10" i="1"/>
  <c r="L3" i="1"/>
  <c r="L9" i="1"/>
  <c r="L10" i="1"/>
  <c r="N4" i="1"/>
  <c r="N5" i="1"/>
  <c r="N7" i="1"/>
  <c r="N8" i="1"/>
  <c r="P8" i="1" s="1"/>
  <c r="Q8" i="1" s="1"/>
  <c r="N9" i="1"/>
  <c r="N10" i="1"/>
  <c r="I4" i="1"/>
  <c r="I7" i="1"/>
  <c r="I8" i="1"/>
  <c r="K8" i="1" s="1"/>
  <c r="L8" i="1" s="1"/>
  <c r="I9" i="1"/>
  <c r="I10" i="1"/>
  <c r="N2" i="1"/>
  <c r="I2" i="1"/>
  <c r="E4" i="1"/>
  <c r="E5" i="1"/>
  <c r="E6" i="1"/>
  <c r="E8" i="1"/>
  <c r="E9" i="1"/>
  <c r="E10" i="1"/>
  <c r="E2" i="1"/>
  <c r="K2" i="1" l="1"/>
  <c r="L2" i="1" s="1"/>
  <c r="K4" i="1"/>
  <c r="L4" i="1" s="1"/>
  <c r="K5" i="1"/>
  <c r="K7" i="1"/>
  <c r="L7" i="1" s="1"/>
  <c r="L5" i="1" l="1"/>
  <c r="K6" i="1"/>
  <c r="L6" i="1" s="1"/>
  <c r="L12" i="1" s="1"/>
  <c r="P2" i="1"/>
  <c r="Q2" i="1" s="1"/>
  <c r="P7" i="1"/>
  <c r="Q7" i="1" s="1"/>
  <c r="P5" i="1"/>
  <c r="N6" i="1" s="1"/>
  <c r="K12" i="1" l="1"/>
  <c r="P6" i="1"/>
  <c r="Q6" i="1" s="1"/>
  <c r="Q12" i="1" s="1"/>
  <c r="Q5" i="1"/>
  <c r="E6" i="2"/>
  <c r="D6" i="2"/>
  <c r="F5" i="2"/>
  <c r="F4" i="2"/>
  <c r="F6" i="2" s="1"/>
  <c r="D11" i="2"/>
  <c r="B11" i="2"/>
  <c r="P12" i="1" l="1"/>
  <c r="G4" i="2"/>
  <c r="H4" i="2"/>
  <c r="C6" i="2" l="1"/>
  <c r="B6" i="2"/>
  <c r="B10" i="2" l="1"/>
  <c r="B12" i="2" s="1"/>
  <c r="D10" i="2"/>
  <c r="D12" i="2" s="1"/>
  <c r="B14" i="2" l="1"/>
  <c r="B13" i="2"/>
  <c r="D14" i="2"/>
  <c r="D13" i="2"/>
  <c r="F13" i="2" s="1"/>
  <c r="F14" i="2" l="1"/>
</calcChain>
</file>

<file path=xl/sharedStrings.xml><?xml version="1.0" encoding="utf-8"?>
<sst xmlns="http://schemas.openxmlformats.org/spreadsheetml/2006/main" count="577" uniqueCount="88">
  <si>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</si>
  <si>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</si>
  <si>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</si>
  <si>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</si>
  <si>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</si>
  <si>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</si>
  <si>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</si>
  <si>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Oak Street Widening W of Main St to US 192</t>
  </si>
  <si>
    <t>TT with 4</t>
  </si>
  <si>
    <t>TT with 5</t>
  </si>
  <si>
    <t>Basin</t>
  </si>
  <si>
    <t>Req (ac-ft)</t>
  </si>
  <si>
    <t>Prov (ac-ft)</t>
  </si>
  <si>
    <t>A</t>
  </si>
  <si>
    <t>B</t>
  </si>
  <si>
    <t>Total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</si>
  <si>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</si>
  <si>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</si>
  <si>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</si>
  <si>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</si>
  <si>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</si>
  <si>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</si>
  <si>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</si>
  <si>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</si>
  <si>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</si>
  <si>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</si>
  <si>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TP efficiency</t>
  </si>
  <si>
    <t>Expansion of Martin Luther King Boulevard Pond</t>
  </si>
  <si>
    <t>Martin Luther King Boulevard Phase III from Thacker Avenue to Dyer Boulevard</t>
  </si>
  <si>
    <t xml:space="preserve"> no additional treatment provided beyond permit requirements</t>
  </si>
  <si>
    <t>TN Efficiency (%)</t>
  </si>
  <si>
    <t>TN efficiency</t>
  </si>
  <si>
    <t>Upper Kissimmee</t>
  </si>
  <si>
    <t>Flow Rate</t>
  </si>
  <si>
    <t>RT Prov</t>
  </si>
  <si>
    <t>RT Req</t>
  </si>
  <si>
    <t>PPV Prov</t>
  </si>
  <si>
    <t>PPV Req</t>
  </si>
  <si>
    <t>no additional treatment</t>
  </si>
  <si>
    <t>KS-01</t>
  </si>
  <si>
    <t>KS-02</t>
  </si>
  <si>
    <t>KS-03</t>
  </si>
  <si>
    <t>KS-04</t>
  </si>
  <si>
    <t>KS-05</t>
  </si>
  <si>
    <t>KS-06</t>
  </si>
  <si>
    <t>KS-07</t>
  </si>
  <si>
    <t>KS-08</t>
  </si>
  <si>
    <t>KS-09</t>
  </si>
  <si>
    <t>Street Sweeping</t>
  </si>
  <si>
    <t>Lake Tivoli</t>
  </si>
  <si>
    <t>Lakefront Park Redevelopment - Swales/ Rain Gardens</t>
  </si>
  <si>
    <t>Lakefront Park Redevelopment Baffle Boxes</t>
  </si>
  <si>
    <t>Emory Avenue Stormwater Management Pond</t>
  </si>
  <si>
    <t>Mill Slough Restoration</t>
  </si>
  <si>
    <t>Woodside Drainage Improvement</t>
  </si>
  <si>
    <t>Education Efforts</t>
  </si>
  <si>
    <t>On-line Retention BMPs</t>
  </si>
  <si>
    <t>Grass Swales Without Swale Blocks or Raised Culverts</t>
  </si>
  <si>
    <t>Baffle Boxes- Second Generation</t>
  </si>
  <si>
    <t>Wet Detention Pond</t>
  </si>
  <si>
    <t>Shoreline Stabilization</t>
  </si>
  <si>
    <t>TP Base Load (lbs/yr)</t>
  </si>
  <si>
    <t>TP Reduction (lbs/yr)</t>
  </si>
  <si>
    <t>TN Base Load (lbs/yr)</t>
  </si>
  <si>
    <t>TN Reduction (lbs/yr)</t>
  </si>
  <si>
    <t>Area (square feet)</t>
  </si>
  <si>
    <t>Sub-Watershed</t>
  </si>
  <si>
    <t>TP (kg/yr)</t>
  </si>
  <si>
    <t>TP Reduction (MT/yr)</t>
  </si>
  <si>
    <t>TN (kg/yr)</t>
  </si>
  <si>
    <t>TN Reduction (MT/yr)</t>
  </si>
  <si>
    <t>Shingle Creek, Lake Tohopekaliga, East Lake Tohopekaliga</t>
  </si>
  <si>
    <t>Lake Tohopekaliga</t>
  </si>
  <si>
    <t>N/A</t>
  </si>
  <si>
    <t>retention</t>
  </si>
  <si>
    <t>inches</t>
  </si>
  <si>
    <t>efficiency</t>
  </si>
  <si>
    <t>OBJECTID</t>
  </si>
  <si>
    <t>FREQUENCY</t>
  </si>
  <si>
    <t>SUM_Load</t>
  </si>
  <si>
    <t>CITIES</t>
  </si>
  <si>
    <t>COUNTIES</t>
  </si>
  <si>
    <t>LU_Type</t>
  </si>
  <si>
    <t>TP SUM_Load</t>
  </si>
  <si>
    <t>TN SUM_Load</t>
  </si>
  <si>
    <t>Urban</t>
  </si>
  <si>
    <t>Osceola</t>
  </si>
  <si>
    <t>Kissimmee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</si>
</sst>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0"/>
      <name val="Arial"/>
      <charset val="1"/>
    </font>
    <font>
      <b/>
      <sz val="1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</cellStyleXfs>
  <cellXfs count="100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 applyAlignment="1">
      <alignment wrapText="1"/>
    </xf>
    <xf numFmtId="0" fontId="8" fillId="0" borderId="0" xfId="0" applyFont="1"/>
    <xf numFmtId="166" fontId="0" fillId="0" borderId="0" xfId="0" applyNumberFormat="1" applyFont="1"/>
    <xf numFmtId="166" fontId="0" fillId="0" borderId="0" xfId="0" applyNumberFormat="1"/>
    <xf numFmtId="0" fontId="5" fillId="0" borderId="0" xfId="0" applyFont="1" applyFill="1"/>
    <xf numFmtId="0" fontId="6" fillId="0" borderId="0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9" fontId="5" fillId="0" borderId="1" xfId="0" applyNumberFormat="1" applyFont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0" fontId="7" fillId="0" borderId="1" xfId="2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2" fontId="5" fillId="0" borderId="1" xfId="0" applyNumberFormat="1" applyFont="1" applyBorder="1" applyAlignment="1">
      <alignment horizontal="left"/>
    </xf>
    <xf numFmtId="166" fontId="5" fillId="4" borderId="1" xfId="0" applyNumberFormat="1" applyFont="1" applyFill="1" applyBorder="1" applyAlignment="1">
      <alignment horizontal="left"/>
    </xf>
    <xf numFmtId="9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/>
    </xf>
    <xf numFmtId="2" fontId="5" fillId="0" borderId="0" xfId="0" applyNumberFormat="1" applyFont="1"/>
    <xf numFmtId="2" fontId="4" fillId="0" borderId="0" xfId="0" applyNumberFormat="1" applyFont="1"/>
    <xf numFmtId="0" fontId="9" fillId="0" borderId="1" xfId="1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2" applyFont="1" applyBorder="1" applyAlignment="1">
      <alignment horizontal="left" wrapText="1"/>
    </xf>
    <xf numFmtId="0" fontId="9" fillId="0" borderId="1" xfId="2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165" fontId="9" fillId="0" borderId="1" xfId="0" applyNumberFormat="1" applyFont="1" applyBorder="1" applyAlignment="1">
      <alignment horizontal="left"/>
    </xf>
    <xf numFmtId="166" fontId="9" fillId="0" borderId="1" xfId="0" applyNumberFormat="1" applyFont="1" applyFill="1" applyBorder="1" applyAlignment="1">
      <alignment horizontal="left"/>
    </xf>
    <xf numFmtId="2" fontId="9" fillId="0" borderId="1" xfId="0" applyNumberFormat="1" applyFont="1" applyBorder="1" applyAlignment="1">
      <alignment horizontal="left"/>
    </xf>
    <xf numFmtId="165" fontId="9" fillId="0" borderId="1" xfId="0" applyNumberFormat="1" applyFont="1" applyFill="1" applyBorder="1" applyAlignment="1">
      <alignment horizontal="left"/>
    </xf>
    <xf numFmtId="0" fontId="9" fillId="0" borderId="0" xfId="0" applyFont="1"/>
    <xf numFmtId="0" fontId="11" fillId="5" borderId="0" xfId="4" applyFont="1" applyFill="1" applyBorder="1" applyAlignment="1" applyProtection="1">
      <alignment horizontal="center"/>
    </xf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166" fontId="5" fillId="0" borderId="1" xfId="0" applyNumberFormat="1" applyFont="1" applyFill="1" applyBorder="1" applyAlignment="1">
      <alignment horizontal="left"/>
    </xf>
    <xf numFmtId="0" fontId="11" fillId="5" borderId="0" xfId="4" applyFont="1" applyFill="1" applyBorder="1" applyAlignment="1" applyProtection="1">
      <alignment horizontal="center"/>
    </xf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0" fontId="11" fillId="5" borderId="0" xfId="4" applyFont="1" applyFill="1" applyBorder="1" applyAlignment="1" applyProtection="1">
      <alignment horizontal="center"/>
    </xf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0" fontId="11" fillId="5" borderId="0" xfId="4" applyFont="1" applyFill="1" applyBorder="1" applyAlignment="1" applyProtection="1">
      <alignment horizontal="center"/>
    </xf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0" fontId="11" fillId="5" borderId="0" xfId="4" applyFont="1" applyFill="1" applyBorder="1" applyAlignment="1" applyProtection="1">
      <alignment horizontal="center"/>
    </xf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0" fontId="11" fillId="5" borderId="0" xfId="4" applyFont="1" applyFill="1" applyBorder="1" applyAlignment="1" applyProtection="1">
      <alignment horizontal="center"/>
    </xf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0" fontId="11" fillId="5" borderId="0" xfId="4" applyFont="1" applyFill="1" applyBorder="1" applyAlignment="1" applyProtection="1">
      <alignment horizontal="center"/>
    </xf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0" fontId="11" fillId="5" borderId="0" xfId="4" applyFont="1" applyFill="1" applyBorder="1" applyAlignment="1" applyProtection="1">
      <alignment horizontal="center"/>
    </xf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0" fontId="11" fillId="5" borderId="0" xfId="4" applyFont="1" applyFill="1" applyBorder="1" applyAlignment="1" applyProtection="1">
      <alignment horizontal="center"/>
    </xf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0" fontId="11" fillId="5" borderId="0" xfId="4" applyFont="1" applyFill="1" applyBorder="1" applyAlignment="1" applyProtection="1">
      <alignment horizontal="center"/>
    </xf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2" fontId="5" fillId="0" borderId="1" xfId="0" applyNumberFormat="1" applyFont="1" applyFill="1" applyBorder="1" applyAlignment="1">
      <alignment horizontal="left"/>
    </xf>
    <xf numFmtId="1" fontId="10" fillId="0" borderId="0" xfId="4" applyNumberFormat="1" applyFont="1" applyFill="1" applyBorder="1" applyAlignment="1" applyProtection="1"/>
    <xf numFmtId="0" fontId="10" fillId="0" borderId="0" xfId="4" applyFont="1" applyFill="1" applyBorder="1" applyAlignment="1" applyProtection="1"/>
    <xf numFmtId="0" fontId="11" fillId="5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/>
  </cellXfs>
  <cellStyles count="5">
    <cellStyle name="Normal" xfId="0" builtinId="0"/>
    <cellStyle name="Normal 2" xfId="3" xr:uid="{00000000-0005-0000-0000-000001000000}"/>
    <cellStyle name="Normal 3" xfId="2" xr:uid="{00000000-0005-0000-0000-000002000000}"/>
    <cellStyle name="Normal 4" xfId="4" xr:uid="{00000000-0005-0000-0000-00003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="75" zoomScaleNormal="75" workbookViewId="0">
      <selection activeCell="K2" sqref="K2:L2"/>
    </sheetView>
  </sheetViews>
  <sheetFormatPr defaultColWidth="9.109375" defaultRowHeight="13.2" x14ac:dyDescent="0.25"/>
  <cols>
    <col min="1" max="1" width="9.109375" style="4"/>
    <col min="2" max="2" width="18.109375" style="4" customWidth="1"/>
    <col min="3" max="4" width="12" style="7" customWidth="1"/>
    <col min="5" max="5" width="9.109375" style="4" customWidth="1"/>
    <col min="6" max="7" width="13.88671875" style="4" customWidth="1"/>
    <col min="8" max="8" width="12.5546875" style="4" customWidth="1"/>
    <col min="9" max="9" width="10.77734375" style="4" customWidth="1"/>
    <col min="10" max="10" width="9.77734375" style="4" customWidth="1"/>
    <col min="11" max="11" width="10" style="4" customWidth="1"/>
    <col min="12" max="12" width="9.5546875" style="4" customWidth="1"/>
    <col min="13" max="13" width="11.109375" style="4" customWidth="1"/>
    <col min="14" max="14" width="10.44140625" style="4" customWidth="1"/>
    <col min="15" max="15" width="11.109375" style="4" customWidth="1"/>
    <col min="16" max="16" width="10.44140625" style="4" customWidth="1"/>
    <col min="17" max="17" width="10.5546875" style="4" customWidth="1"/>
    <col min="18" max="16384" width="9.109375" style="4"/>
  </cols>
  <sheetData>
    <row r="1" spans="1:18" ht="41.4" customHeight="1" x14ac:dyDescent="0.25">
      <c r="A1" s="1" t="s">
        <v>0</v>
      </c>
      <c r="B1" s="1" t="s">
        <v>1</v>
      </c>
      <c r="C1" s="1" t="s">
        <v>2</v>
      </c>
      <c r="D1" s="13" t="s">
        <v>65</v>
      </c>
      <c r="E1" s="14" t="s">
        <v>3</v>
      </c>
      <c r="F1" s="14" t="s">
        <v>66</v>
      </c>
      <c r="G1" s="14" t="s">
        <v>10</v>
      </c>
      <c r="H1" s="15" t="s">
        <v>67</v>
      </c>
      <c r="I1" s="2" t="s">
        <v>61</v>
      </c>
      <c r="J1" s="3" t="s">
        <v>4</v>
      </c>
      <c r="K1" s="2" t="s">
        <v>62</v>
      </c>
      <c r="L1" s="16" t="s">
        <v>68</v>
      </c>
      <c r="M1" s="2" t="s">
        <v>69</v>
      </c>
      <c r="N1" s="2" t="s">
        <v>63</v>
      </c>
      <c r="O1" s="3" t="s">
        <v>30</v>
      </c>
      <c r="P1" s="2" t="s">
        <v>64</v>
      </c>
      <c r="Q1" s="2" t="s">
        <v>70</v>
      </c>
    </row>
    <row r="2" spans="1:18" ht="66" x14ac:dyDescent="0.25">
      <c r="A2" s="24" t="s">
        <v>39</v>
      </c>
      <c r="B2" s="17" t="s">
        <v>5</v>
      </c>
      <c r="C2" s="25" t="s">
        <v>55</v>
      </c>
      <c r="D2" s="26">
        <v>400631143.09899998</v>
      </c>
      <c r="E2" s="27">
        <f>ROUND(D2*0.000022956841139,1)</f>
        <v>9197.2000000000007</v>
      </c>
      <c r="F2" s="17" t="s">
        <v>32</v>
      </c>
      <c r="G2" s="17" t="s">
        <v>71</v>
      </c>
      <c r="H2" s="17">
        <f>'01'!D70</f>
        <v>4211.005858395939</v>
      </c>
      <c r="I2" s="20">
        <f>H2*2.2046226218</f>
        <v>9283.6787759520139</v>
      </c>
      <c r="J2" s="19">
        <v>0.01</v>
      </c>
      <c r="K2" s="20">
        <f>ROUND(I2*J2,1)</f>
        <v>92.8</v>
      </c>
      <c r="L2" s="29">
        <f>K2*0.00045359237</f>
        <v>4.2093371935999997E-2</v>
      </c>
      <c r="M2" s="22">
        <f>'01'!J70</f>
        <v>11475.533645846901</v>
      </c>
      <c r="N2" s="20">
        <f>M2*2.2046226218</f>
        <v>25299.221072861106</v>
      </c>
      <c r="O2" s="21">
        <v>0.01</v>
      </c>
      <c r="P2" s="20">
        <f>ROUND(N2*O2,1)</f>
        <v>253</v>
      </c>
      <c r="Q2" s="29">
        <f>P2*0.00045359237</f>
        <v>0.11475886960999999</v>
      </c>
    </row>
    <row r="3" spans="1:18" ht="66" x14ac:dyDescent="0.25">
      <c r="A3" s="24" t="s">
        <v>40</v>
      </c>
      <c r="B3" s="17" t="s">
        <v>48</v>
      </c>
      <c r="C3" s="25" t="s">
        <v>48</v>
      </c>
      <c r="D3" s="25" t="s">
        <v>73</v>
      </c>
      <c r="E3" s="27" t="s">
        <v>73</v>
      </c>
      <c r="F3" s="17" t="s">
        <v>32</v>
      </c>
      <c r="G3" s="17" t="s">
        <v>71</v>
      </c>
      <c r="H3" s="17" t="s">
        <v>73</v>
      </c>
      <c r="I3" s="20" t="s">
        <v>73</v>
      </c>
      <c r="J3" s="19" t="s">
        <v>73</v>
      </c>
      <c r="K3" s="22">
        <f>ROUND(2565.79520883084*(1-0.47),1)</f>
        <v>1359.9</v>
      </c>
      <c r="L3" s="29">
        <f t="shared" ref="L3:L10" si="0">K3*0.00045359237</f>
        <v>0.61684026396300007</v>
      </c>
      <c r="M3" s="20" t="s">
        <v>73</v>
      </c>
      <c r="N3" s="20" t="s">
        <v>73</v>
      </c>
      <c r="O3" s="19" t="s">
        <v>73</v>
      </c>
      <c r="P3" s="22">
        <f>ROUND(4001.50333122372*(1-0.67),1)</f>
        <v>1320.5</v>
      </c>
      <c r="Q3" s="29">
        <f t="shared" ref="Q3:Q10" si="1">P3*0.00045359237</f>
        <v>0.59896872458499995</v>
      </c>
    </row>
    <row r="4" spans="1:18" s="11" customFormat="1" ht="39.6" x14ac:dyDescent="0.25">
      <c r="A4" s="24" t="s">
        <v>41</v>
      </c>
      <c r="B4" s="17" t="s">
        <v>49</v>
      </c>
      <c r="C4" s="26" t="s">
        <v>56</v>
      </c>
      <c r="D4" s="26">
        <v>5920127.0474100001</v>
      </c>
      <c r="E4" s="27">
        <f t="shared" ref="E4:E10" si="2">ROUND(D4*0.000022956841139,1)</f>
        <v>135.9</v>
      </c>
      <c r="F4" s="17" t="s">
        <v>32</v>
      </c>
      <c r="G4" s="17" t="s">
        <v>72</v>
      </c>
      <c r="H4" s="17">
        <f>'03'!C4</f>
        <v>19.185493499358159</v>
      </c>
      <c r="I4" s="20">
        <f t="shared" ref="I4:I10" si="3">H4*2.2046226218</f>
        <v>42.296772979081844</v>
      </c>
      <c r="J4" s="30"/>
      <c r="K4" s="22">
        <f t="shared" ref="K4:K7" si="4">ROUND(I4*J4,1)</f>
        <v>0</v>
      </c>
      <c r="L4" s="29">
        <f t="shared" si="0"/>
        <v>0</v>
      </c>
      <c r="M4" s="22">
        <f>'03'!H4</f>
        <v>102.17233874264799</v>
      </c>
      <c r="N4" s="20">
        <f t="shared" ref="N4:N10" si="5">M4*2.2046226218</f>
        <v>225.25144931425433</v>
      </c>
      <c r="O4" s="31"/>
      <c r="P4" s="22"/>
      <c r="Q4" s="29">
        <f t="shared" si="1"/>
        <v>0</v>
      </c>
      <c r="R4" s="12"/>
    </row>
    <row r="5" spans="1:18" ht="66" x14ac:dyDescent="0.25">
      <c r="A5" s="24" t="s">
        <v>42</v>
      </c>
      <c r="B5" s="17" t="s">
        <v>50</v>
      </c>
      <c r="C5" s="25" t="s">
        <v>57</v>
      </c>
      <c r="D5" s="25">
        <v>538193.36794599995</v>
      </c>
      <c r="E5" s="27">
        <f t="shared" si="2"/>
        <v>12.4</v>
      </c>
      <c r="F5" s="17" t="s">
        <v>32</v>
      </c>
      <c r="G5" s="17" t="s">
        <v>72</v>
      </c>
      <c r="H5" s="17">
        <v>0.92038276791600004</v>
      </c>
      <c r="I5" s="20">
        <f>'04'!C4</f>
        <v>1.0372710212380534</v>
      </c>
      <c r="J5" s="19">
        <v>0.1</v>
      </c>
      <c r="K5" s="20">
        <f t="shared" si="4"/>
        <v>0.1</v>
      </c>
      <c r="L5" s="29">
        <f t="shared" si="0"/>
        <v>4.5359236999999999E-5</v>
      </c>
      <c r="M5" s="20">
        <f>'04'!H4</f>
        <v>10.658628299276481</v>
      </c>
      <c r="N5" s="20">
        <f t="shared" si="5"/>
        <v>23.498253065942592</v>
      </c>
      <c r="O5" s="21">
        <v>0.1</v>
      </c>
      <c r="P5" s="20">
        <f>ROUND(N5*O5,1)</f>
        <v>2.2999999999999998</v>
      </c>
      <c r="Q5" s="29">
        <f t="shared" si="1"/>
        <v>1.0432624509999998E-3</v>
      </c>
      <c r="R5" s="4" t="s">
        <v>8</v>
      </c>
    </row>
    <row r="6" spans="1:18" ht="39.6" x14ac:dyDescent="0.25">
      <c r="A6" s="24" t="s">
        <v>43</v>
      </c>
      <c r="B6" s="17" t="s">
        <v>51</v>
      </c>
      <c r="C6" s="25" t="s">
        <v>58</v>
      </c>
      <c r="D6" s="26">
        <v>538193.36789999995</v>
      </c>
      <c r="E6" s="27">
        <f t="shared" si="2"/>
        <v>12.4</v>
      </c>
      <c r="F6" s="17" t="s">
        <v>32</v>
      </c>
      <c r="G6" s="17" t="s">
        <v>72</v>
      </c>
      <c r="H6" s="17">
        <v>0.92038276799999996</v>
      </c>
      <c r="I6" s="20">
        <f>'05'!C4</f>
        <v>1.0372668754638334</v>
      </c>
      <c r="J6" s="19">
        <v>0.155</v>
      </c>
      <c r="K6" s="20">
        <f t="shared" si="4"/>
        <v>0.2</v>
      </c>
      <c r="L6" s="29">
        <f t="shared" si="0"/>
        <v>9.0718473999999998E-5</v>
      </c>
      <c r="M6" s="22">
        <f>'05'!H4</f>
        <v>10.658628299276481</v>
      </c>
      <c r="N6" s="20">
        <f>(M6*2.2046226218)-P5</f>
        <v>21.198253065942591</v>
      </c>
      <c r="O6" s="21">
        <v>0.1905</v>
      </c>
      <c r="P6" s="20">
        <f>ROUND(N6*O6,1)</f>
        <v>4</v>
      </c>
      <c r="Q6" s="29">
        <f t="shared" si="1"/>
        <v>1.81436948E-3</v>
      </c>
      <c r="R6" s="4" t="s">
        <v>9</v>
      </c>
    </row>
    <row r="7" spans="1:18" ht="66" x14ac:dyDescent="0.25">
      <c r="A7" s="24" t="s">
        <v>44</v>
      </c>
      <c r="B7" s="17" t="s">
        <v>28</v>
      </c>
      <c r="C7" s="25" t="s">
        <v>57</v>
      </c>
      <c r="D7" s="25" t="s">
        <v>73</v>
      </c>
      <c r="E7" s="27">
        <v>5.5</v>
      </c>
      <c r="F7" s="17" t="s">
        <v>32</v>
      </c>
      <c r="G7" s="17" t="s">
        <v>72</v>
      </c>
      <c r="H7" s="17">
        <f>'06'!C4</f>
        <v>0.42479276270932975</v>
      </c>
      <c r="I7" s="22">
        <f t="shared" si="3"/>
        <v>0.93650773424590783</v>
      </c>
      <c r="J7" s="49">
        <v>0.1</v>
      </c>
      <c r="K7" s="22">
        <f t="shared" si="4"/>
        <v>0.1</v>
      </c>
      <c r="L7" s="95">
        <f t="shared" si="0"/>
        <v>4.5359236999999999E-5</v>
      </c>
      <c r="M7" s="22">
        <f>'06'!H4</f>
        <v>4.6174641116750168</v>
      </c>
      <c r="N7" s="20">
        <f t="shared" si="5"/>
        <v>10.179765835948384</v>
      </c>
      <c r="O7" s="21">
        <v>0.1</v>
      </c>
      <c r="P7" s="20">
        <f>ROUND(N7*O7,1)</f>
        <v>1</v>
      </c>
      <c r="Q7" s="29">
        <f t="shared" si="1"/>
        <v>4.5359236999999999E-4</v>
      </c>
    </row>
    <row r="8" spans="1:18" s="45" customFormat="1" ht="39.6" x14ac:dyDescent="0.25">
      <c r="A8" s="36" t="s">
        <v>45</v>
      </c>
      <c r="B8" s="37" t="s">
        <v>52</v>
      </c>
      <c r="C8" s="38" t="s">
        <v>59</v>
      </c>
      <c r="D8" s="39">
        <v>107638.67358925146</v>
      </c>
      <c r="E8" s="39">
        <f t="shared" si="2"/>
        <v>2.5</v>
      </c>
      <c r="F8" s="40" t="s">
        <v>32</v>
      </c>
      <c r="G8" s="40" t="s">
        <v>72</v>
      </c>
      <c r="H8" s="40">
        <f>'07'!C4</f>
        <v>2.5429083837644209E-2</v>
      </c>
      <c r="I8" s="41">
        <f t="shared" si="3"/>
        <v>5.6061533480119184E-2</v>
      </c>
      <c r="J8" s="42">
        <f>'Wet detention pond calcs'!F27</f>
        <v>0.11799999999999999</v>
      </c>
      <c r="K8" s="41">
        <f>ROUND(I8*J8,1)</f>
        <v>0</v>
      </c>
      <c r="L8" s="43">
        <f t="shared" si="0"/>
        <v>0</v>
      </c>
      <c r="M8" s="44">
        <f>'07'!H4</f>
        <v>1.2084777358433219</v>
      </c>
      <c r="N8" s="41">
        <f t="shared" si="5"/>
        <v>2.6642373543818323</v>
      </c>
      <c r="O8" s="42">
        <f>'Wet detention pond calcs'!F28</f>
        <v>2.7999999999999969E-2</v>
      </c>
      <c r="P8" s="41">
        <f>ROUND(N8*O8,1)</f>
        <v>0.1</v>
      </c>
      <c r="Q8" s="43">
        <f t="shared" si="1"/>
        <v>4.5359236999999999E-5</v>
      </c>
    </row>
    <row r="9" spans="1:18" ht="26.4" x14ac:dyDescent="0.25">
      <c r="A9" s="24" t="s">
        <v>46</v>
      </c>
      <c r="B9" s="23" t="s">
        <v>53</v>
      </c>
      <c r="C9" s="23" t="s">
        <v>60</v>
      </c>
      <c r="D9" s="32"/>
      <c r="E9" s="27">
        <f t="shared" si="2"/>
        <v>0</v>
      </c>
      <c r="F9" s="17" t="s">
        <v>32</v>
      </c>
      <c r="G9" s="17" t="s">
        <v>72</v>
      </c>
      <c r="H9" s="28"/>
      <c r="I9" s="20">
        <f t="shared" si="3"/>
        <v>0</v>
      </c>
      <c r="J9" s="33"/>
      <c r="K9" s="18"/>
      <c r="L9" s="29">
        <f t="shared" si="0"/>
        <v>0</v>
      </c>
      <c r="M9" s="33"/>
      <c r="N9" s="20">
        <f t="shared" si="5"/>
        <v>0</v>
      </c>
      <c r="O9" s="33"/>
      <c r="P9" s="18"/>
      <c r="Q9" s="29">
        <f t="shared" si="1"/>
        <v>0</v>
      </c>
    </row>
    <row r="10" spans="1:18" ht="39.6" x14ac:dyDescent="0.25">
      <c r="A10" s="24" t="s">
        <v>47</v>
      </c>
      <c r="B10" s="23" t="s">
        <v>54</v>
      </c>
      <c r="C10" s="23" t="s">
        <v>59</v>
      </c>
      <c r="D10" s="32"/>
      <c r="E10" s="27">
        <f t="shared" si="2"/>
        <v>0</v>
      </c>
      <c r="F10" s="17" t="s">
        <v>32</v>
      </c>
      <c r="G10" s="17" t="s">
        <v>72</v>
      </c>
      <c r="H10" s="28"/>
      <c r="I10" s="20">
        <f t="shared" si="3"/>
        <v>0</v>
      </c>
      <c r="J10" s="33"/>
      <c r="K10" s="18"/>
      <c r="L10" s="29">
        <f t="shared" si="0"/>
        <v>0</v>
      </c>
      <c r="M10" s="33"/>
      <c r="N10" s="20">
        <f t="shared" si="5"/>
        <v>0</v>
      </c>
      <c r="O10" s="33"/>
      <c r="P10" s="18"/>
      <c r="Q10" s="29">
        <f t="shared" si="1"/>
        <v>0</v>
      </c>
    </row>
    <row r="11" spans="1:18" x14ac:dyDescent="0.25">
      <c r="L11" s="34"/>
      <c r="Q11" s="34"/>
    </row>
    <row r="12" spans="1:18" x14ac:dyDescent="0.25">
      <c r="J12" s="5" t="s">
        <v>6</v>
      </c>
      <c r="K12" s="6">
        <f>SUM(K2:K10)</f>
        <v>1453.1</v>
      </c>
      <c r="L12" s="35">
        <f>SUM(L2:L11)</f>
        <v>0.65911507284700011</v>
      </c>
      <c r="M12" s="6"/>
      <c r="N12" s="6"/>
      <c r="O12" s="6"/>
      <c r="P12" s="6">
        <f>SUM(P2:P10)</f>
        <v>1580.8999999999999</v>
      </c>
      <c r="Q12" s="35">
        <f>SUM(Q2:Q11)</f>
        <v>0.71708417773299993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workbookViewId="0">
      <selection activeCell="B25" sqref="B25"/>
    </sheetView>
  </sheetViews>
  <sheetFormatPr defaultRowHeight="14.4" x14ac:dyDescent="0.3"/>
  <cols>
    <col min="1" max="1" width="11" customWidth="1"/>
    <col min="2" max="2" width="10.33203125" bestFit="1" customWidth="1"/>
  </cols>
  <sheetData>
    <row r="1" spans="1:8" x14ac:dyDescent="0.3">
      <c r="A1" s="8" t="s">
        <v>7</v>
      </c>
    </row>
    <row r="3" spans="1:8" x14ac:dyDescent="0.3">
      <c r="A3" t="s">
        <v>10</v>
      </c>
      <c r="B3" t="s">
        <v>11</v>
      </c>
      <c r="C3" t="s">
        <v>12</v>
      </c>
      <c r="D3" t="s">
        <v>36</v>
      </c>
      <c r="E3" t="s">
        <v>37</v>
      </c>
      <c r="F3" t="s">
        <v>33</v>
      </c>
      <c r="G3" t="s">
        <v>34</v>
      </c>
      <c r="H3" t="s">
        <v>35</v>
      </c>
    </row>
    <row r="4" spans="1:8" x14ac:dyDescent="0.3">
      <c r="A4" t="s">
        <v>13</v>
      </c>
      <c r="B4">
        <v>1.48</v>
      </c>
      <c r="C4">
        <v>1.83</v>
      </c>
      <c r="D4">
        <v>4.0199999999999996</v>
      </c>
      <c r="E4">
        <v>3.25</v>
      </c>
      <c r="F4">
        <f>(8.36*0.703*50)/(153*12)</f>
        <v>0.16005119825708061</v>
      </c>
      <c r="G4">
        <f>D6/F6</f>
        <v>23.8367433627106</v>
      </c>
      <c r="H4">
        <f>E6/F6</f>
        <v>25.157512783863432</v>
      </c>
    </row>
    <row r="5" spans="1:8" x14ac:dyDescent="0.3">
      <c r="A5" t="s">
        <v>14</v>
      </c>
      <c r="B5">
        <v>1.2</v>
      </c>
      <c r="C5">
        <v>0.9</v>
      </c>
      <c r="D5">
        <v>3.56</v>
      </c>
      <c r="E5">
        <v>4.75</v>
      </c>
      <c r="F5">
        <f>(8.25*0.703*50)/(153*12)</f>
        <v>0.15794526143790846</v>
      </c>
    </row>
    <row r="6" spans="1:8" x14ac:dyDescent="0.3">
      <c r="A6" t="s">
        <v>15</v>
      </c>
      <c r="B6">
        <f>SUM(B4:B5)</f>
        <v>2.6799999999999997</v>
      </c>
      <c r="C6">
        <f>SUM(C4:C5)</f>
        <v>2.73</v>
      </c>
      <c r="D6">
        <f>SUM(D4:D5)</f>
        <v>7.58</v>
      </c>
      <c r="E6">
        <f>SUM(E4:E5)</f>
        <v>8</v>
      </c>
      <c r="F6">
        <f>SUM(F4:F5)</f>
        <v>0.31799645969498908</v>
      </c>
    </row>
    <row r="8" spans="1:8" x14ac:dyDescent="0.3">
      <c r="A8" t="s">
        <v>16</v>
      </c>
      <c r="B8" t="s">
        <v>17</v>
      </c>
    </row>
    <row r="9" spans="1:8" x14ac:dyDescent="0.3">
      <c r="B9" t="s">
        <v>18</v>
      </c>
      <c r="D9" t="s">
        <v>19</v>
      </c>
      <c r="F9" t="s">
        <v>20</v>
      </c>
    </row>
    <row r="10" spans="1:8" x14ac:dyDescent="0.3">
      <c r="A10" t="s">
        <v>21</v>
      </c>
      <c r="B10">
        <f>C6</f>
        <v>2.73</v>
      </c>
      <c r="C10" t="s">
        <v>22</v>
      </c>
      <c r="D10">
        <f>B6</f>
        <v>2.6799999999999997</v>
      </c>
      <c r="E10" t="s">
        <v>22</v>
      </c>
    </row>
    <row r="11" spans="1:8" x14ac:dyDescent="0.3">
      <c r="A11" t="s">
        <v>23</v>
      </c>
      <c r="B11">
        <f>H6</f>
        <v>0</v>
      </c>
      <c r="C11" t="s">
        <v>22</v>
      </c>
      <c r="D11">
        <f>H6</f>
        <v>0</v>
      </c>
      <c r="E11" t="s">
        <v>22</v>
      </c>
    </row>
    <row r="12" spans="1:8" x14ac:dyDescent="0.3">
      <c r="A12" t="s">
        <v>24</v>
      </c>
      <c r="B12" t="e">
        <f>ROUND(B10/B11*365,0)</f>
        <v>#DIV/0!</v>
      </c>
      <c r="C12" t="s">
        <v>25</v>
      </c>
      <c r="D12" t="e">
        <f>ROUND(D10/D11*365,0)</f>
        <v>#DIV/0!</v>
      </c>
      <c r="E12" t="s">
        <v>25</v>
      </c>
    </row>
    <row r="13" spans="1:8" x14ac:dyDescent="0.3">
      <c r="A13" t="s">
        <v>26</v>
      </c>
      <c r="B13" s="10" t="e">
        <f>(ROUND(44.53+6.146*LN(B12)+0.145*(LN(B12)^2),1))/100</f>
        <v>#DIV/0!</v>
      </c>
      <c r="C13" s="10"/>
      <c r="D13" s="10" t="e">
        <f>(ROUND(44.53+6.146*LN(D12)+0.145*(LN(D12)^2),1))/100</f>
        <v>#DIV/0!</v>
      </c>
      <c r="E13" s="10"/>
      <c r="F13" s="10" t="e">
        <f>B13-D13</f>
        <v>#DIV/0!</v>
      </c>
    </row>
    <row r="14" spans="1:8" x14ac:dyDescent="0.3">
      <c r="A14" t="s">
        <v>31</v>
      </c>
      <c r="B14" s="9" t="e">
        <f>(ROUND((43.75*B12)/(4.38+B12),1))/100</f>
        <v>#DIV/0!</v>
      </c>
      <c r="D14" s="9" t="e">
        <f>(ROUND((43.75*D12)/(4.38+D12),1))/100</f>
        <v>#DIV/0!</v>
      </c>
      <c r="F14" s="10" t="e">
        <f>B14-D14</f>
        <v>#DIV/0!</v>
      </c>
      <c r="H14" t="s">
        <v>38</v>
      </c>
    </row>
    <row r="16" spans="1:8" x14ac:dyDescent="0.3">
      <c r="A16" s="8" t="s">
        <v>27</v>
      </c>
    </row>
    <row r="17" spans="1:6" x14ac:dyDescent="0.3">
      <c r="A17" t="s">
        <v>11</v>
      </c>
      <c r="B17" t="s">
        <v>12</v>
      </c>
    </row>
    <row r="18" spans="1:6" x14ac:dyDescent="0.3">
      <c r="A18">
        <v>2.44</v>
      </c>
      <c r="B18">
        <v>2.44</v>
      </c>
      <c r="C18" t="s">
        <v>29</v>
      </c>
    </row>
    <row r="22" spans="1:6" x14ac:dyDescent="0.3">
      <c r="A22" t="s">
        <v>16</v>
      </c>
      <c r="B22" t="s">
        <v>17</v>
      </c>
    </row>
    <row r="23" spans="1:6" x14ac:dyDescent="0.3">
      <c r="B23" t="s">
        <v>18</v>
      </c>
      <c r="D23" t="s">
        <v>19</v>
      </c>
      <c r="F23" t="s">
        <v>20</v>
      </c>
    </row>
    <row r="24" spans="1:6" x14ac:dyDescent="0.3">
      <c r="A24" t="s">
        <v>21</v>
      </c>
      <c r="B24">
        <v>1.65</v>
      </c>
      <c r="C24" t="s">
        <v>22</v>
      </c>
      <c r="D24">
        <v>0.34</v>
      </c>
      <c r="E24" t="s">
        <v>22</v>
      </c>
    </row>
    <row r="25" spans="1:6" x14ac:dyDescent="0.3">
      <c r="A25" t="s">
        <v>23</v>
      </c>
      <c r="B25">
        <f>2.73*(5.5/6)</f>
        <v>2.5024999999999999</v>
      </c>
      <c r="C25" t="s">
        <v>22</v>
      </c>
      <c r="D25">
        <f>2.73*(5.5/6)</f>
        <v>2.5024999999999999</v>
      </c>
      <c r="E25" t="s">
        <v>22</v>
      </c>
    </row>
    <row r="26" spans="1:6" x14ac:dyDescent="0.3">
      <c r="A26" t="s">
        <v>24</v>
      </c>
      <c r="B26">
        <f>ROUND(B24/B25*365,0)</f>
        <v>241</v>
      </c>
      <c r="C26" t="s">
        <v>25</v>
      </c>
      <c r="D26">
        <f>ROUND(D24/D25*365,0)</f>
        <v>50</v>
      </c>
      <c r="E26" t="s">
        <v>25</v>
      </c>
    </row>
    <row r="27" spans="1:6" x14ac:dyDescent="0.3">
      <c r="A27" t="s">
        <v>26</v>
      </c>
      <c r="B27" s="10">
        <f>(ROUND(44.53+6.146*LN(B26)+0.145*(LN(B26)^2),1))/100</f>
        <v>0.82599999999999996</v>
      </c>
      <c r="C27" s="10"/>
      <c r="D27" s="10">
        <f>(ROUND(44.53+6.146*LN(D26)+0.145*(LN(D26)^2),1))/100</f>
        <v>0.70799999999999996</v>
      </c>
      <c r="E27" s="10"/>
      <c r="F27" s="10">
        <f>B27-D27</f>
        <v>0.11799999999999999</v>
      </c>
    </row>
    <row r="28" spans="1:6" x14ac:dyDescent="0.3">
      <c r="A28" t="s">
        <v>31</v>
      </c>
      <c r="B28" s="9">
        <f>(ROUND((43.75*B26)/(4.38+B26),1))/100</f>
        <v>0.43</v>
      </c>
      <c r="D28" s="9">
        <f>(ROUND((43.75*D26)/(4.38+D26),1))/100</f>
        <v>0.40200000000000002</v>
      </c>
      <c r="F28" s="10">
        <f>B28-D28</f>
        <v>2.7999999999999969E-2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4FB5-CD24-4327-8BBF-20F7436C31D0}">
  <dimension ref="A1:G3"/>
  <sheetViews>
    <sheetView workbookViewId="0">
      <selection activeCell="G11" sqref="G11"/>
    </sheetView>
  </sheetViews>
  <sheetFormatPr defaultRowHeight="14.4" x14ac:dyDescent="0.3"/>
  <sheetData>
    <row r="1" spans="1:7" x14ac:dyDescent="0.3">
      <c r="B1" t="s">
        <v>18</v>
      </c>
      <c r="D1" t="s">
        <v>19</v>
      </c>
      <c r="F1" t="s">
        <v>20</v>
      </c>
    </row>
    <row r="2" spans="1:7" x14ac:dyDescent="0.3">
      <c r="A2" t="s">
        <v>74</v>
      </c>
      <c r="C2" t="s">
        <v>75</v>
      </c>
      <c r="E2" t="s">
        <v>75</v>
      </c>
      <c r="F2">
        <f>B2-D2</f>
        <v>0</v>
      </c>
      <c r="G2" t="s">
        <v>75</v>
      </c>
    </row>
    <row r="3" spans="1:7" x14ac:dyDescent="0.3">
      <c r="A3" t="s">
        <v>76</v>
      </c>
      <c r="B3" s="10">
        <v>1</v>
      </c>
      <c r="D3" s="10" t="e">
        <f>0.3178*LN(D2)+0.7405</f>
        <v>#NUM!</v>
      </c>
      <c r="F3" s="10" t="e">
        <f>B3-D3</f>
        <v>#NUM!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5022-C79A-4D99-867A-A863FC44BE4A}">
  <dimension ref="A1:J70"/>
  <sheetViews>
    <sheetView topLeftCell="A65" workbookViewId="0">
      <selection activeCell="J2" sqref="J2:J70"/>
    </sheetView>
  </sheetViews>
  <sheetFormatPr defaultRowHeight="14.4" x14ac:dyDescent="0.3"/>
  <cols>
    <col min="1" max="1" width="9.77734375" bestFit="1" customWidth="1"/>
    <col min="2" max="2" width="10.44140625" bestFit="1" customWidth="1"/>
    <col min="3" max="3" width="8.6640625" bestFit="1" customWidth="1"/>
    <col min="4" max="4" width="13.33203125" bestFit="1" customWidth="1"/>
    <col min="7" max="7" width="9.77734375" bestFit="1" customWidth="1"/>
    <col min="8" max="8" width="10.44140625" bestFit="1" customWidth="1"/>
    <col min="9" max="9" width="8.6640625" bestFit="1" customWidth="1"/>
    <col min="10" max="10" width="13.44140625" bestFit="1" customWidth="1"/>
  </cols>
  <sheetData>
    <row r="1" spans="1:10" x14ac:dyDescent="0.3">
      <c r="A1" s="98" t="s">
        <v>80</v>
      </c>
      <c r="B1" s="98" t="s">
        <v>81</v>
      </c>
      <c r="C1" s="98" t="s">
        <v>82</v>
      </c>
      <c r="D1" s="98" t="s">
        <v>83</v>
      </c>
      <c r="G1" s="98" t="s">
        <v>80</v>
      </c>
      <c r="H1" s="98" t="s">
        <v>81</v>
      </c>
      <c r="I1" s="98" t="s">
        <v>82</v>
      </c>
      <c r="J1" s="98" t="s">
        <v>84</v>
      </c>
    </row>
    <row r="2" spans="1:10" x14ac:dyDescent="0.3">
      <c r="A2" s="99" t="s">
        <v>87</v>
      </c>
      <c r="B2" s="99" t="s">
        <v>86</v>
      </c>
      <c r="C2" s="99" t="s">
        <v>85</v>
      </c>
      <c r="D2" s="99">
        <v>42.564392346722229</v>
      </c>
      <c r="G2" s="99" t="s">
        <v>87</v>
      </c>
      <c r="H2" s="99" t="s">
        <v>86</v>
      </c>
      <c r="I2" s="99" t="s">
        <v>85</v>
      </c>
      <c r="J2" s="99">
        <v>42.564392346722229</v>
      </c>
    </row>
    <row r="3" spans="1:10" x14ac:dyDescent="0.3">
      <c r="A3" s="99" t="s">
        <v>87</v>
      </c>
      <c r="B3" s="99" t="s">
        <v>86</v>
      </c>
      <c r="C3" s="99" t="s">
        <v>85</v>
      </c>
      <c r="D3" s="99">
        <v>0.20667214514520926</v>
      </c>
      <c r="G3" s="99" t="s">
        <v>87</v>
      </c>
      <c r="H3" s="99" t="s">
        <v>86</v>
      </c>
      <c r="I3" s="99" t="s">
        <v>85</v>
      </c>
      <c r="J3" s="99">
        <v>0.20667214514520926</v>
      </c>
    </row>
    <row r="4" spans="1:10" x14ac:dyDescent="0.3">
      <c r="A4" s="99" t="s">
        <v>87</v>
      </c>
      <c r="B4" s="99" t="s">
        <v>86</v>
      </c>
      <c r="C4" s="99" t="s">
        <v>85</v>
      </c>
      <c r="D4" s="99">
        <v>2.0589514022320525</v>
      </c>
      <c r="G4" s="99" t="s">
        <v>87</v>
      </c>
      <c r="H4" s="99" t="s">
        <v>86</v>
      </c>
      <c r="I4" s="99" t="s">
        <v>85</v>
      </c>
      <c r="J4" s="99">
        <v>2.0589514022320525</v>
      </c>
    </row>
    <row r="5" spans="1:10" x14ac:dyDescent="0.3">
      <c r="A5" s="99" t="s">
        <v>87</v>
      </c>
      <c r="B5" s="99" t="s">
        <v>86</v>
      </c>
      <c r="C5" s="99" t="s">
        <v>85</v>
      </c>
      <c r="D5" s="99">
        <v>2317.2875872146224</v>
      </c>
      <c r="G5" s="99" t="s">
        <v>87</v>
      </c>
      <c r="H5" s="99" t="s">
        <v>86</v>
      </c>
      <c r="I5" s="99" t="s">
        <v>85</v>
      </c>
      <c r="J5" s="99">
        <v>2317.2875872146224</v>
      </c>
    </row>
    <row r="6" spans="1:10" x14ac:dyDescent="0.3">
      <c r="A6" s="99" t="s">
        <v>87</v>
      </c>
      <c r="B6" s="99" t="s">
        <v>86</v>
      </c>
      <c r="C6" s="99" t="s">
        <v>85</v>
      </c>
      <c r="D6" s="99">
        <v>42.122690595897879</v>
      </c>
      <c r="G6" s="99" t="s">
        <v>87</v>
      </c>
      <c r="H6" s="99" t="s">
        <v>86</v>
      </c>
      <c r="I6" s="99" t="s">
        <v>85</v>
      </c>
      <c r="J6" s="99">
        <v>42.122690595897879</v>
      </c>
    </row>
    <row r="7" spans="1:10" x14ac:dyDescent="0.3">
      <c r="A7" s="99" t="s">
        <v>87</v>
      </c>
      <c r="B7" s="99" t="s">
        <v>86</v>
      </c>
      <c r="C7" s="99" t="s">
        <v>85</v>
      </c>
      <c r="D7" s="99">
        <v>17.826548458671162</v>
      </c>
      <c r="G7" s="99" t="s">
        <v>87</v>
      </c>
      <c r="H7" s="99" t="s">
        <v>86</v>
      </c>
      <c r="I7" s="99" t="s">
        <v>85</v>
      </c>
      <c r="J7" s="99">
        <v>17.826548458671162</v>
      </c>
    </row>
    <row r="8" spans="1:10" x14ac:dyDescent="0.3">
      <c r="A8" s="99" t="s">
        <v>87</v>
      </c>
      <c r="B8" s="99" t="s">
        <v>86</v>
      </c>
      <c r="C8" s="99" t="s">
        <v>85</v>
      </c>
      <c r="D8" s="99">
        <v>151.63607679742108</v>
      </c>
      <c r="G8" s="99" t="s">
        <v>87</v>
      </c>
      <c r="H8" s="99" t="s">
        <v>86</v>
      </c>
      <c r="I8" s="99" t="s">
        <v>85</v>
      </c>
      <c r="J8" s="99">
        <v>151.63607679742108</v>
      </c>
    </row>
    <row r="9" spans="1:10" x14ac:dyDescent="0.3">
      <c r="A9" s="99" t="s">
        <v>87</v>
      </c>
      <c r="B9" s="99" t="s">
        <v>86</v>
      </c>
      <c r="C9" s="99" t="s">
        <v>85</v>
      </c>
      <c r="D9" s="99">
        <v>23.70071811054407</v>
      </c>
      <c r="G9" s="99" t="s">
        <v>87</v>
      </c>
      <c r="H9" s="99" t="s">
        <v>86</v>
      </c>
      <c r="I9" s="99" t="s">
        <v>85</v>
      </c>
      <c r="J9" s="99">
        <v>23.70071811054407</v>
      </c>
    </row>
    <row r="10" spans="1:10" x14ac:dyDescent="0.3">
      <c r="A10" s="99" t="s">
        <v>87</v>
      </c>
      <c r="B10" s="99" t="s">
        <v>86</v>
      </c>
      <c r="C10" s="99" t="s">
        <v>85</v>
      </c>
      <c r="D10" s="99">
        <v>44.584475257420003</v>
      </c>
      <c r="G10" s="99" t="s">
        <v>87</v>
      </c>
      <c r="H10" s="99" t="s">
        <v>86</v>
      </c>
      <c r="I10" s="99" t="s">
        <v>85</v>
      </c>
      <c r="J10" s="99">
        <v>44.584475257420003</v>
      </c>
    </row>
    <row r="11" spans="1:10" x14ac:dyDescent="0.3">
      <c r="A11" s="99" t="s">
        <v>87</v>
      </c>
      <c r="B11" s="99" t="s">
        <v>86</v>
      </c>
      <c r="C11" s="99" t="s">
        <v>85</v>
      </c>
      <c r="D11" s="99">
        <v>57.251575760763473</v>
      </c>
      <c r="G11" s="99" t="s">
        <v>87</v>
      </c>
      <c r="H11" s="99" t="s">
        <v>86</v>
      </c>
      <c r="I11" s="99" t="s">
        <v>85</v>
      </c>
      <c r="J11" s="99">
        <v>57.251575760763473</v>
      </c>
    </row>
    <row r="12" spans="1:10" x14ac:dyDescent="0.3">
      <c r="A12" s="99" t="s">
        <v>87</v>
      </c>
      <c r="B12" s="99" t="s">
        <v>86</v>
      </c>
      <c r="C12" s="99" t="s">
        <v>85</v>
      </c>
      <c r="D12" s="99">
        <v>5.4015999743733882</v>
      </c>
      <c r="G12" s="99" t="s">
        <v>87</v>
      </c>
      <c r="H12" s="99" t="s">
        <v>86</v>
      </c>
      <c r="I12" s="99" t="s">
        <v>85</v>
      </c>
      <c r="J12" s="99">
        <v>5.4015999743733882</v>
      </c>
    </row>
    <row r="13" spans="1:10" x14ac:dyDescent="0.3">
      <c r="A13" s="99" t="s">
        <v>87</v>
      </c>
      <c r="B13" s="99" t="s">
        <v>86</v>
      </c>
      <c r="C13" s="99" t="s">
        <v>85</v>
      </c>
      <c r="D13" s="99">
        <v>5.6152213134173605</v>
      </c>
      <c r="G13" s="99" t="s">
        <v>87</v>
      </c>
      <c r="H13" s="99" t="s">
        <v>86</v>
      </c>
      <c r="I13" s="99" t="s">
        <v>85</v>
      </c>
      <c r="J13" s="99">
        <v>5.6152213134173605</v>
      </c>
    </row>
    <row r="14" spans="1:10" x14ac:dyDescent="0.3">
      <c r="A14" s="99" t="s">
        <v>87</v>
      </c>
      <c r="B14" s="99" t="s">
        <v>86</v>
      </c>
      <c r="C14" s="99" t="s">
        <v>85</v>
      </c>
      <c r="D14" s="99">
        <v>55.132474544216457</v>
      </c>
      <c r="G14" s="99" t="s">
        <v>87</v>
      </c>
      <c r="H14" s="99" t="s">
        <v>86</v>
      </c>
      <c r="I14" s="99" t="s">
        <v>85</v>
      </c>
      <c r="J14" s="99">
        <v>55.132474544216457</v>
      </c>
    </row>
    <row r="15" spans="1:10" x14ac:dyDescent="0.3">
      <c r="A15" s="99" t="s">
        <v>87</v>
      </c>
      <c r="B15" s="99" t="s">
        <v>86</v>
      </c>
      <c r="C15" s="99" t="s">
        <v>85</v>
      </c>
      <c r="D15" s="99">
        <v>2.3719052018498945</v>
      </c>
      <c r="G15" s="99" t="s">
        <v>87</v>
      </c>
      <c r="H15" s="99" t="s">
        <v>86</v>
      </c>
      <c r="I15" s="99" t="s">
        <v>85</v>
      </c>
      <c r="J15" s="99">
        <v>2.3719052018498945</v>
      </c>
    </row>
    <row r="16" spans="1:10" x14ac:dyDescent="0.3">
      <c r="A16" s="99" t="s">
        <v>87</v>
      </c>
      <c r="B16" s="99" t="s">
        <v>86</v>
      </c>
      <c r="C16" s="99" t="s">
        <v>85</v>
      </c>
      <c r="D16" s="99">
        <v>0.45987018934610829</v>
      </c>
      <c r="G16" s="99" t="s">
        <v>87</v>
      </c>
      <c r="H16" s="99" t="s">
        <v>86</v>
      </c>
      <c r="I16" s="99" t="s">
        <v>85</v>
      </c>
      <c r="J16" s="99">
        <v>0.45987018934610829</v>
      </c>
    </row>
    <row r="17" spans="1:10" x14ac:dyDescent="0.3">
      <c r="A17" s="99" t="s">
        <v>87</v>
      </c>
      <c r="B17" s="99" t="s">
        <v>86</v>
      </c>
      <c r="C17" s="99" t="s">
        <v>85</v>
      </c>
      <c r="D17" s="99">
        <v>2.1715326382800555E-2</v>
      </c>
      <c r="G17" s="99" t="s">
        <v>87</v>
      </c>
      <c r="H17" s="99" t="s">
        <v>86</v>
      </c>
      <c r="I17" s="99" t="s">
        <v>85</v>
      </c>
      <c r="J17" s="99">
        <v>2.1715326382800555E-2</v>
      </c>
    </row>
    <row r="18" spans="1:10" x14ac:dyDescent="0.3">
      <c r="A18" s="99" t="s">
        <v>87</v>
      </c>
      <c r="B18" s="99" t="s">
        <v>86</v>
      </c>
      <c r="C18" s="99" t="s">
        <v>85</v>
      </c>
      <c r="D18" s="99">
        <v>0</v>
      </c>
      <c r="G18" s="99" t="s">
        <v>87</v>
      </c>
      <c r="H18" s="99" t="s">
        <v>86</v>
      </c>
      <c r="I18" s="99" t="s">
        <v>85</v>
      </c>
      <c r="J18" s="99">
        <v>0</v>
      </c>
    </row>
    <row r="19" spans="1:10" x14ac:dyDescent="0.3">
      <c r="A19" s="99" t="s">
        <v>87</v>
      </c>
      <c r="B19" s="99" t="s">
        <v>86</v>
      </c>
      <c r="C19" s="99" t="s">
        <v>85</v>
      </c>
      <c r="D19" s="99">
        <v>0.11992739700556362</v>
      </c>
      <c r="G19" s="99" t="s">
        <v>87</v>
      </c>
      <c r="H19" s="99" t="s">
        <v>86</v>
      </c>
      <c r="I19" s="99" t="s">
        <v>85</v>
      </c>
      <c r="J19" s="99">
        <v>0.11992739700556362</v>
      </c>
    </row>
    <row r="20" spans="1:10" x14ac:dyDescent="0.3">
      <c r="A20" s="99" t="s">
        <v>87</v>
      </c>
      <c r="B20" s="99" t="s">
        <v>86</v>
      </c>
      <c r="C20" s="99" t="s">
        <v>85</v>
      </c>
      <c r="D20" s="99">
        <v>0.59434556639818181</v>
      </c>
      <c r="G20" s="99" t="s">
        <v>87</v>
      </c>
      <c r="H20" s="99" t="s">
        <v>86</v>
      </c>
      <c r="I20" s="99" t="s">
        <v>85</v>
      </c>
      <c r="J20" s="99">
        <v>0.59434556639818181</v>
      </c>
    </row>
    <row r="21" spans="1:10" x14ac:dyDescent="0.3">
      <c r="A21" s="99" t="s">
        <v>87</v>
      </c>
      <c r="B21" s="99" t="s">
        <v>86</v>
      </c>
      <c r="C21" s="99" t="s">
        <v>85</v>
      </c>
      <c r="D21" s="99">
        <v>7.757998944628052</v>
      </c>
      <c r="G21" s="99" t="s">
        <v>87</v>
      </c>
      <c r="H21" s="99" t="s">
        <v>86</v>
      </c>
      <c r="I21" s="99" t="s">
        <v>85</v>
      </c>
      <c r="J21" s="99">
        <v>7.757998944628052</v>
      </c>
    </row>
    <row r="22" spans="1:10" x14ac:dyDescent="0.3">
      <c r="A22" s="99" t="s">
        <v>87</v>
      </c>
      <c r="B22" s="99" t="s">
        <v>86</v>
      </c>
      <c r="C22" s="99" t="s">
        <v>85</v>
      </c>
      <c r="D22" s="99">
        <v>22.164575811415666</v>
      </c>
      <c r="G22" s="99" t="s">
        <v>87</v>
      </c>
      <c r="H22" s="99" t="s">
        <v>86</v>
      </c>
      <c r="I22" s="99" t="s">
        <v>85</v>
      </c>
      <c r="J22" s="99">
        <v>22.164575811415666</v>
      </c>
    </row>
    <row r="23" spans="1:10" x14ac:dyDescent="0.3">
      <c r="A23" s="99" t="s">
        <v>87</v>
      </c>
      <c r="B23" s="99" t="s">
        <v>86</v>
      </c>
      <c r="C23" s="99" t="s">
        <v>85</v>
      </c>
      <c r="D23" s="99">
        <v>27.692595720540538</v>
      </c>
      <c r="G23" s="99" t="s">
        <v>87</v>
      </c>
      <c r="H23" s="99" t="s">
        <v>86</v>
      </c>
      <c r="I23" s="99" t="s">
        <v>85</v>
      </c>
      <c r="J23" s="99">
        <v>27.692595720540538</v>
      </c>
    </row>
    <row r="24" spans="1:10" x14ac:dyDescent="0.3">
      <c r="A24" s="99" t="s">
        <v>87</v>
      </c>
      <c r="B24" s="99" t="s">
        <v>86</v>
      </c>
      <c r="C24" s="99" t="s">
        <v>85</v>
      </c>
      <c r="D24" s="99">
        <v>5.305748261228473</v>
      </c>
      <c r="G24" s="99" t="s">
        <v>87</v>
      </c>
      <c r="H24" s="99" t="s">
        <v>86</v>
      </c>
      <c r="I24" s="99" t="s">
        <v>85</v>
      </c>
      <c r="J24" s="99">
        <v>5.305748261228473</v>
      </c>
    </row>
    <row r="25" spans="1:10" x14ac:dyDescent="0.3">
      <c r="A25" s="99" t="s">
        <v>87</v>
      </c>
      <c r="B25" s="99" t="s">
        <v>86</v>
      </c>
      <c r="C25" s="99" t="s">
        <v>85</v>
      </c>
      <c r="D25" s="99">
        <v>13.892318245653556</v>
      </c>
      <c r="G25" s="99" t="s">
        <v>87</v>
      </c>
      <c r="H25" s="99" t="s">
        <v>86</v>
      </c>
      <c r="I25" s="99" t="s">
        <v>85</v>
      </c>
      <c r="J25" s="99">
        <v>13.892318245653556</v>
      </c>
    </row>
    <row r="26" spans="1:10" x14ac:dyDescent="0.3">
      <c r="A26" s="99" t="s">
        <v>87</v>
      </c>
      <c r="B26" s="99" t="s">
        <v>86</v>
      </c>
      <c r="C26" s="99" t="s">
        <v>85</v>
      </c>
      <c r="D26" s="99">
        <v>0.39751968966755052</v>
      </c>
      <c r="G26" s="99" t="s">
        <v>87</v>
      </c>
      <c r="H26" s="99" t="s">
        <v>86</v>
      </c>
      <c r="I26" s="99" t="s">
        <v>85</v>
      </c>
      <c r="J26" s="99">
        <v>0.39751968966755052</v>
      </c>
    </row>
    <row r="27" spans="1:10" x14ac:dyDescent="0.3">
      <c r="A27" s="99" t="s">
        <v>87</v>
      </c>
      <c r="B27" s="99" t="s">
        <v>86</v>
      </c>
      <c r="C27" s="99" t="s">
        <v>85</v>
      </c>
      <c r="D27" s="99">
        <v>1.62795943712996E-2</v>
      </c>
      <c r="G27" s="99" t="s">
        <v>87</v>
      </c>
      <c r="H27" s="99" t="s">
        <v>86</v>
      </c>
      <c r="I27" s="99" t="s">
        <v>85</v>
      </c>
      <c r="J27" s="99">
        <v>1.62795943712996E-2</v>
      </c>
    </row>
    <row r="28" spans="1:10" x14ac:dyDescent="0.3">
      <c r="A28" s="99" t="s">
        <v>87</v>
      </c>
      <c r="B28" s="99" t="s">
        <v>86</v>
      </c>
      <c r="C28" s="99" t="s">
        <v>85</v>
      </c>
      <c r="D28" s="99">
        <v>5.6976593015281605</v>
      </c>
      <c r="G28" s="99" t="s">
        <v>87</v>
      </c>
      <c r="H28" s="99" t="s">
        <v>86</v>
      </c>
      <c r="I28" s="99" t="s">
        <v>85</v>
      </c>
      <c r="J28" s="99">
        <v>5.6976593015281605</v>
      </c>
    </row>
    <row r="29" spans="1:10" x14ac:dyDescent="0.3">
      <c r="A29" s="99" t="s">
        <v>87</v>
      </c>
      <c r="B29" s="99" t="s">
        <v>86</v>
      </c>
      <c r="C29" s="99" t="s">
        <v>85</v>
      </c>
      <c r="D29" s="99">
        <v>2.2169805385170793</v>
      </c>
      <c r="G29" s="99" t="s">
        <v>87</v>
      </c>
      <c r="H29" s="99" t="s">
        <v>86</v>
      </c>
      <c r="I29" s="99" t="s">
        <v>85</v>
      </c>
      <c r="J29" s="99">
        <v>2.2169805385170793</v>
      </c>
    </row>
    <row r="30" spans="1:10" x14ac:dyDescent="0.3">
      <c r="A30" s="99" t="s">
        <v>87</v>
      </c>
      <c r="B30" s="99" t="s">
        <v>86</v>
      </c>
      <c r="C30" s="99" t="s">
        <v>85</v>
      </c>
      <c r="D30" s="99">
        <v>0.22716697436257627</v>
      </c>
      <c r="G30" s="99" t="s">
        <v>87</v>
      </c>
      <c r="H30" s="99" t="s">
        <v>86</v>
      </c>
      <c r="I30" s="99" t="s">
        <v>85</v>
      </c>
      <c r="J30" s="99">
        <v>0.22716697436257627</v>
      </c>
    </row>
    <row r="31" spans="1:10" x14ac:dyDescent="0.3">
      <c r="A31" s="99" t="s">
        <v>87</v>
      </c>
      <c r="B31" s="99" t="s">
        <v>86</v>
      </c>
      <c r="C31" s="99" t="s">
        <v>85</v>
      </c>
      <c r="D31" s="99">
        <v>32.2491430714392</v>
      </c>
      <c r="G31" s="99" t="s">
        <v>87</v>
      </c>
      <c r="H31" s="99" t="s">
        <v>86</v>
      </c>
      <c r="I31" s="99" t="s">
        <v>85</v>
      </c>
      <c r="J31" s="99">
        <v>32.2491430714392</v>
      </c>
    </row>
    <row r="32" spans="1:10" x14ac:dyDescent="0.3">
      <c r="A32" s="99" t="s">
        <v>87</v>
      </c>
      <c r="B32" s="99" t="s">
        <v>86</v>
      </c>
      <c r="C32" s="99" t="s">
        <v>85</v>
      </c>
      <c r="D32" s="99">
        <v>0.67865893620952411</v>
      </c>
      <c r="G32" s="99" t="s">
        <v>87</v>
      </c>
      <c r="H32" s="99" t="s">
        <v>86</v>
      </c>
      <c r="I32" s="99" t="s">
        <v>85</v>
      </c>
      <c r="J32" s="99">
        <v>0.67865893620952411</v>
      </c>
    </row>
    <row r="33" spans="1:10" x14ac:dyDescent="0.3">
      <c r="A33" s="99" t="s">
        <v>87</v>
      </c>
      <c r="B33" s="99" t="s">
        <v>86</v>
      </c>
      <c r="C33" s="99" t="s">
        <v>85</v>
      </c>
      <c r="D33" s="99">
        <v>0</v>
      </c>
      <c r="G33" s="99" t="s">
        <v>87</v>
      </c>
      <c r="H33" s="99" t="s">
        <v>86</v>
      </c>
      <c r="I33" s="99" t="s">
        <v>85</v>
      </c>
      <c r="J33" s="99">
        <v>0</v>
      </c>
    </row>
    <row r="34" spans="1:10" x14ac:dyDescent="0.3">
      <c r="A34" s="99" t="s">
        <v>87</v>
      </c>
      <c r="B34" s="99" t="s">
        <v>86</v>
      </c>
      <c r="C34" s="99" t="s">
        <v>85</v>
      </c>
      <c r="D34" s="99">
        <v>4.435211653077979</v>
      </c>
      <c r="G34" s="99" t="s">
        <v>87</v>
      </c>
      <c r="H34" s="99" t="s">
        <v>86</v>
      </c>
      <c r="I34" s="99" t="s">
        <v>85</v>
      </c>
      <c r="J34" s="99">
        <v>4.435211653077979</v>
      </c>
    </row>
    <row r="35" spans="1:10" x14ac:dyDescent="0.3">
      <c r="A35" s="99" t="s">
        <v>87</v>
      </c>
      <c r="B35" s="99" t="s">
        <v>86</v>
      </c>
      <c r="C35" s="99" t="s">
        <v>85</v>
      </c>
      <c r="D35" s="99">
        <v>3.4702176618906483E-2</v>
      </c>
      <c r="G35" s="99" t="s">
        <v>87</v>
      </c>
      <c r="H35" s="99" t="s">
        <v>86</v>
      </c>
      <c r="I35" s="99" t="s">
        <v>85</v>
      </c>
      <c r="J35" s="99">
        <v>3.4702176618906483E-2</v>
      </c>
    </row>
    <row r="36" spans="1:10" x14ac:dyDescent="0.3">
      <c r="A36" s="99" t="s">
        <v>87</v>
      </c>
      <c r="B36" s="99" t="s">
        <v>86</v>
      </c>
      <c r="C36" s="99" t="s">
        <v>85</v>
      </c>
      <c r="D36" s="99">
        <v>6.3442885395023909</v>
      </c>
      <c r="G36" s="99" t="s">
        <v>87</v>
      </c>
      <c r="H36" s="99" t="s">
        <v>86</v>
      </c>
      <c r="I36" s="99" t="s">
        <v>85</v>
      </c>
      <c r="J36" s="99">
        <v>81.89779718653115</v>
      </c>
    </row>
    <row r="37" spans="1:10" x14ac:dyDescent="0.3">
      <c r="A37" s="99" t="s">
        <v>87</v>
      </c>
      <c r="B37" s="99" t="s">
        <v>86</v>
      </c>
      <c r="C37" s="99" t="s">
        <v>85</v>
      </c>
      <c r="D37" s="99">
        <v>0.14849552743843814</v>
      </c>
      <c r="G37" s="99" t="s">
        <v>87</v>
      </c>
      <c r="H37" s="99" t="s">
        <v>86</v>
      </c>
      <c r="I37" s="99" t="s">
        <v>85</v>
      </c>
      <c r="J37" s="99">
        <v>0.73754225212558433</v>
      </c>
    </row>
    <row r="38" spans="1:10" x14ac:dyDescent="0.3">
      <c r="A38" s="99" t="s">
        <v>87</v>
      </c>
      <c r="B38" s="99" t="s">
        <v>86</v>
      </c>
      <c r="C38" s="99" t="s">
        <v>85</v>
      </c>
      <c r="D38" s="99">
        <v>0.35558041543512237</v>
      </c>
      <c r="G38" s="99" t="s">
        <v>87</v>
      </c>
      <c r="H38" s="99" t="s">
        <v>86</v>
      </c>
      <c r="I38" s="99" t="s">
        <v>85</v>
      </c>
      <c r="J38" s="99">
        <v>8.862477127381128</v>
      </c>
    </row>
    <row r="39" spans="1:10" x14ac:dyDescent="0.3">
      <c r="A39" s="99" t="s">
        <v>87</v>
      </c>
      <c r="B39" s="99" t="s">
        <v>86</v>
      </c>
      <c r="C39" s="99" t="s">
        <v>85</v>
      </c>
      <c r="D39" s="99">
        <v>434.27105776738046</v>
      </c>
      <c r="G39" s="99" t="s">
        <v>87</v>
      </c>
      <c r="H39" s="99" t="s">
        <v>86</v>
      </c>
      <c r="I39" s="99" t="s">
        <v>85</v>
      </c>
      <c r="J39" s="99">
        <v>3280.9571087209824</v>
      </c>
    </row>
    <row r="40" spans="1:10" x14ac:dyDescent="0.3">
      <c r="A40" s="99" t="s">
        <v>87</v>
      </c>
      <c r="B40" s="99" t="s">
        <v>86</v>
      </c>
      <c r="C40" s="99" t="s">
        <v>85</v>
      </c>
      <c r="D40" s="99">
        <v>0.70433712915284086</v>
      </c>
      <c r="G40" s="99" t="s">
        <v>87</v>
      </c>
      <c r="H40" s="99" t="s">
        <v>86</v>
      </c>
      <c r="I40" s="99" t="s">
        <v>85</v>
      </c>
      <c r="J40" s="99">
        <v>33.194464806938704</v>
      </c>
    </row>
    <row r="41" spans="1:10" x14ac:dyDescent="0.3">
      <c r="A41" s="99" t="s">
        <v>87</v>
      </c>
      <c r="B41" s="99" t="s">
        <v>86</v>
      </c>
      <c r="C41" s="99" t="s">
        <v>85</v>
      </c>
      <c r="D41" s="99">
        <v>1.1424517408350745</v>
      </c>
      <c r="G41" s="99" t="s">
        <v>87</v>
      </c>
      <c r="H41" s="99" t="s">
        <v>86</v>
      </c>
      <c r="I41" s="99" t="s">
        <v>85</v>
      </c>
      <c r="J41" s="99">
        <v>16.140204564838793</v>
      </c>
    </row>
    <row r="42" spans="1:10" x14ac:dyDescent="0.3">
      <c r="A42" s="99" t="s">
        <v>87</v>
      </c>
      <c r="B42" s="99" t="s">
        <v>86</v>
      </c>
      <c r="C42" s="99" t="s">
        <v>85</v>
      </c>
      <c r="D42" s="99">
        <v>41.058988501960883</v>
      </c>
      <c r="G42" s="99" t="s">
        <v>87</v>
      </c>
      <c r="H42" s="99" t="s">
        <v>86</v>
      </c>
      <c r="I42" s="99" t="s">
        <v>85</v>
      </c>
      <c r="J42" s="99">
        <v>250.08740118046808</v>
      </c>
    </row>
    <row r="43" spans="1:10" x14ac:dyDescent="0.3">
      <c r="A43" s="99" t="s">
        <v>87</v>
      </c>
      <c r="B43" s="99" t="s">
        <v>86</v>
      </c>
      <c r="C43" s="99" t="s">
        <v>85</v>
      </c>
      <c r="D43" s="99">
        <v>44.969360256683579</v>
      </c>
      <c r="G43" s="99" t="s">
        <v>87</v>
      </c>
      <c r="H43" s="99" t="s">
        <v>86</v>
      </c>
      <c r="I43" s="99" t="s">
        <v>85</v>
      </c>
      <c r="J43" s="99">
        <v>301.2805154064589</v>
      </c>
    </row>
    <row r="44" spans="1:10" x14ac:dyDescent="0.3">
      <c r="A44" s="99" t="s">
        <v>87</v>
      </c>
      <c r="B44" s="99" t="s">
        <v>86</v>
      </c>
      <c r="C44" s="99" t="s">
        <v>85</v>
      </c>
      <c r="D44" s="99">
        <v>15.106084273419651</v>
      </c>
      <c r="G44" s="99" t="s">
        <v>87</v>
      </c>
      <c r="H44" s="99" t="s">
        <v>86</v>
      </c>
      <c r="I44" s="99" t="s">
        <v>85</v>
      </c>
      <c r="J44" s="99">
        <v>64.239017494299745</v>
      </c>
    </row>
    <row r="45" spans="1:10" x14ac:dyDescent="0.3">
      <c r="A45" s="99" t="s">
        <v>87</v>
      </c>
      <c r="B45" s="99" t="s">
        <v>86</v>
      </c>
      <c r="C45" s="99" t="s">
        <v>85</v>
      </c>
      <c r="D45" s="99">
        <v>165.76354304525145</v>
      </c>
      <c r="G45" s="99" t="s">
        <v>87</v>
      </c>
      <c r="H45" s="99" t="s">
        <v>86</v>
      </c>
      <c r="I45" s="99" t="s">
        <v>85</v>
      </c>
      <c r="J45" s="99">
        <v>826.17674770840188</v>
      </c>
    </row>
    <row r="46" spans="1:10" x14ac:dyDescent="0.3">
      <c r="A46" s="99" t="s">
        <v>87</v>
      </c>
      <c r="B46" s="99" t="s">
        <v>86</v>
      </c>
      <c r="C46" s="99" t="s">
        <v>85</v>
      </c>
      <c r="D46" s="99">
        <v>28.151763130498018</v>
      </c>
      <c r="G46" s="99" t="s">
        <v>87</v>
      </c>
      <c r="H46" s="99" t="s">
        <v>86</v>
      </c>
      <c r="I46" s="99" t="s">
        <v>85</v>
      </c>
      <c r="J46" s="99">
        <v>87.887730153384908</v>
      </c>
    </row>
    <row r="47" spans="1:10" x14ac:dyDescent="0.3">
      <c r="A47" s="99" t="s">
        <v>87</v>
      </c>
      <c r="B47" s="99" t="s">
        <v>86</v>
      </c>
      <c r="C47" s="99" t="s">
        <v>85</v>
      </c>
      <c r="D47" s="99">
        <v>5.4277277098389556</v>
      </c>
      <c r="G47" s="99" t="s">
        <v>87</v>
      </c>
      <c r="H47" s="99" t="s">
        <v>86</v>
      </c>
      <c r="I47" s="99" t="s">
        <v>85</v>
      </c>
      <c r="J47" s="99">
        <v>33.246899125785852</v>
      </c>
    </row>
    <row r="48" spans="1:10" x14ac:dyDescent="0.3">
      <c r="A48" s="99" t="s">
        <v>87</v>
      </c>
      <c r="B48" s="99" t="s">
        <v>86</v>
      </c>
      <c r="C48" s="99" t="s">
        <v>85</v>
      </c>
      <c r="D48" s="99">
        <v>161.51912122536817</v>
      </c>
      <c r="G48" s="99" t="s">
        <v>87</v>
      </c>
      <c r="H48" s="99" t="s">
        <v>86</v>
      </c>
      <c r="I48" s="99" t="s">
        <v>85</v>
      </c>
      <c r="J48" s="99">
        <v>987.19658576032441</v>
      </c>
    </row>
    <row r="49" spans="1:10" x14ac:dyDescent="0.3">
      <c r="A49" s="99" t="s">
        <v>87</v>
      </c>
      <c r="B49" s="99" t="s">
        <v>86</v>
      </c>
      <c r="C49" s="99" t="s">
        <v>85</v>
      </c>
      <c r="D49" s="99">
        <v>75.535827325772303</v>
      </c>
      <c r="G49" s="99" t="s">
        <v>87</v>
      </c>
      <c r="H49" s="99" t="s">
        <v>86</v>
      </c>
      <c r="I49" s="99" t="s">
        <v>85</v>
      </c>
      <c r="J49" s="99">
        <v>436.07533469880309</v>
      </c>
    </row>
    <row r="50" spans="1:10" x14ac:dyDescent="0.3">
      <c r="A50" s="99" t="s">
        <v>87</v>
      </c>
      <c r="B50" s="99" t="s">
        <v>86</v>
      </c>
      <c r="C50" s="99" t="s">
        <v>85</v>
      </c>
      <c r="D50" s="99">
        <v>0.10998076054780373</v>
      </c>
      <c r="G50" s="99" t="s">
        <v>87</v>
      </c>
      <c r="H50" s="99" t="s">
        <v>86</v>
      </c>
      <c r="I50" s="99" t="s">
        <v>85</v>
      </c>
      <c r="J50" s="99">
        <v>1.9378954950706122</v>
      </c>
    </row>
    <row r="51" spans="1:10" x14ac:dyDescent="0.3">
      <c r="A51" s="99" t="s">
        <v>87</v>
      </c>
      <c r="B51" s="99" t="s">
        <v>86</v>
      </c>
      <c r="C51" s="99" t="s">
        <v>85</v>
      </c>
      <c r="D51" s="99">
        <v>4.1990901450146136</v>
      </c>
      <c r="G51" s="99" t="s">
        <v>87</v>
      </c>
      <c r="H51" s="99" t="s">
        <v>86</v>
      </c>
      <c r="I51" s="99" t="s">
        <v>85</v>
      </c>
      <c r="J51" s="99">
        <v>30.173033796403629</v>
      </c>
    </row>
    <row r="52" spans="1:10" x14ac:dyDescent="0.3">
      <c r="A52" s="99" t="s">
        <v>87</v>
      </c>
      <c r="B52" s="99" t="s">
        <v>86</v>
      </c>
      <c r="C52" s="99" t="s">
        <v>85</v>
      </c>
      <c r="D52" s="99">
        <v>2.3006098434777766</v>
      </c>
      <c r="G52" s="99" t="s">
        <v>87</v>
      </c>
      <c r="H52" s="99" t="s">
        <v>86</v>
      </c>
      <c r="I52" s="99" t="s">
        <v>85</v>
      </c>
      <c r="J52" s="99">
        <v>4.2606648503148596</v>
      </c>
    </row>
    <row r="53" spans="1:10" x14ac:dyDescent="0.3">
      <c r="A53" s="99" t="s">
        <v>87</v>
      </c>
      <c r="B53" s="99" t="s">
        <v>86</v>
      </c>
      <c r="C53" s="99" t="s">
        <v>85</v>
      </c>
      <c r="D53" s="99">
        <v>10.634488252441283</v>
      </c>
      <c r="G53" s="99" t="s">
        <v>87</v>
      </c>
      <c r="H53" s="99" t="s">
        <v>86</v>
      </c>
      <c r="I53" s="99" t="s">
        <v>85</v>
      </c>
      <c r="J53" s="99">
        <v>68.451044933758752</v>
      </c>
    </row>
    <row r="54" spans="1:10" x14ac:dyDescent="0.3">
      <c r="A54" s="99" t="s">
        <v>87</v>
      </c>
      <c r="B54" s="99" t="s">
        <v>86</v>
      </c>
      <c r="C54" s="99" t="s">
        <v>85</v>
      </c>
      <c r="D54" s="99">
        <v>0.95474911127942808</v>
      </c>
      <c r="G54" s="99" t="s">
        <v>87</v>
      </c>
      <c r="H54" s="99" t="s">
        <v>86</v>
      </c>
      <c r="I54" s="99" t="s">
        <v>85</v>
      </c>
      <c r="J54" s="99">
        <v>6.2372503568731226</v>
      </c>
    </row>
    <row r="55" spans="1:10" x14ac:dyDescent="0.3">
      <c r="A55" s="99" t="s">
        <v>87</v>
      </c>
      <c r="B55" s="99" t="s">
        <v>86</v>
      </c>
      <c r="C55" s="99" t="s">
        <v>85</v>
      </c>
      <c r="D55" s="99">
        <v>44.591951102087677</v>
      </c>
      <c r="G55" s="99" t="s">
        <v>87</v>
      </c>
      <c r="H55" s="99" t="s">
        <v>86</v>
      </c>
      <c r="I55" s="99" t="s">
        <v>85</v>
      </c>
      <c r="J55" s="99">
        <v>232.90107310097974</v>
      </c>
    </row>
    <row r="56" spans="1:10" x14ac:dyDescent="0.3">
      <c r="A56" s="99" t="s">
        <v>87</v>
      </c>
      <c r="B56" s="99" t="s">
        <v>86</v>
      </c>
      <c r="C56" s="99" t="s">
        <v>85</v>
      </c>
      <c r="D56" s="99">
        <v>71.061577075170931</v>
      </c>
      <c r="G56" s="99" t="s">
        <v>87</v>
      </c>
      <c r="H56" s="99" t="s">
        <v>86</v>
      </c>
      <c r="I56" s="99" t="s">
        <v>85</v>
      </c>
      <c r="J56" s="99">
        <v>425.93925561029943</v>
      </c>
    </row>
    <row r="57" spans="1:10" x14ac:dyDescent="0.3">
      <c r="A57" s="99" t="s">
        <v>87</v>
      </c>
      <c r="B57" s="99" t="s">
        <v>86</v>
      </c>
      <c r="C57" s="99" t="s">
        <v>85</v>
      </c>
      <c r="D57" s="99">
        <v>19.159517465022095</v>
      </c>
      <c r="G57" s="99" t="s">
        <v>87</v>
      </c>
      <c r="H57" s="99" t="s">
        <v>86</v>
      </c>
      <c r="I57" s="99" t="s">
        <v>85</v>
      </c>
      <c r="J57" s="99">
        <v>147.75683129754333</v>
      </c>
    </row>
    <row r="58" spans="1:10" x14ac:dyDescent="0.3">
      <c r="A58" s="99" t="s">
        <v>87</v>
      </c>
      <c r="B58" s="99" t="s">
        <v>86</v>
      </c>
      <c r="C58" s="99" t="s">
        <v>85</v>
      </c>
      <c r="D58" s="99">
        <v>15.403038997097743</v>
      </c>
      <c r="G58" s="99" t="s">
        <v>87</v>
      </c>
      <c r="H58" s="99" t="s">
        <v>86</v>
      </c>
      <c r="I58" s="99" t="s">
        <v>85</v>
      </c>
      <c r="J58" s="99">
        <v>99.670593801615283</v>
      </c>
    </row>
    <row r="59" spans="1:10" x14ac:dyDescent="0.3">
      <c r="A59" s="99" t="s">
        <v>87</v>
      </c>
      <c r="B59" s="99" t="s">
        <v>86</v>
      </c>
      <c r="C59" s="99" t="s">
        <v>85</v>
      </c>
      <c r="D59" s="99">
        <v>33.467314727516296</v>
      </c>
      <c r="G59" s="99" t="s">
        <v>87</v>
      </c>
      <c r="H59" s="99" t="s">
        <v>86</v>
      </c>
      <c r="I59" s="99" t="s">
        <v>85</v>
      </c>
      <c r="J59" s="99">
        <v>211.41030480729577</v>
      </c>
    </row>
    <row r="60" spans="1:10" x14ac:dyDescent="0.3">
      <c r="A60" s="99" t="s">
        <v>87</v>
      </c>
      <c r="B60" s="99" t="s">
        <v>86</v>
      </c>
      <c r="C60" s="99" t="s">
        <v>85</v>
      </c>
      <c r="D60" s="99">
        <v>2.0779729415431496</v>
      </c>
      <c r="G60" s="99" t="s">
        <v>87</v>
      </c>
      <c r="H60" s="99" t="s">
        <v>86</v>
      </c>
      <c r="I60" s="99" t="s">
        <v>85</v>
      </c>
      <c r="J60" s="99">
        <v>15.616639823282837</v>
      </c>
    </row>
    <row r="61" spans="1:10" x14ac:dyDescent="0.3">
      <c r="A61" s="99" t="s">
        <v>87</v>
      </c>
      <c r="B61" s="99" t="s">
        <v>86</v>
      </c>
      <c r="C61" s="99" t="s">
        <v>85</v>
      </c>
      <c r="D61" s="99">
        <v>0.10119359849067615</v>
      </c>
      <c r="G61" s="99" t="s">
        <v>87</v>
      </c>
      <c r="H61" s="99" t="s">
        <v>86</v>
      </c>
      <c r="I61" s="99" t="s">
        <v>85</v>
      </c>
      <c r="J61" s="99">
        <v>1.030675346570803</v>
      </c>
    </row>
    <row r="62" spans="1:10" x14ac:dyDescent="0.3">
      <c r="A62" s="99" t="s">
        <v>87</v>
      </c>
      <c r="B62" s="99" t="s">
        <v>86</v>
      </c>
      <c r="C62" s="99" t="s">
        <v>85</v>
      </c>
      <c r="D62" s="99">
        <v>2.7893356713824651</v>
      </c>
      <c r="G62" s="99" t="s">
        <v>87</v>
      </c>
      <c r="H62" s="99" t="s">
        <v>86</v>
      </c>
      <c r="I62" s="99" t="s">
        <v>85</v>
      </c>
      <c r="J62" s="99">
        <v>13.556386996790295</v>
      </c>
    </row>
    <row r="63" spans="1:10" x14ac:dyDescent="0.3">
      <c r="A63" s="99" t="s">
        <v>87</v>
      </c>
      <c r="B63" s="99" t="s">
        <v>86</v>
      </c>
      <c r="C63" s="99" t="s">
        <v>85</v>
      </c>
      <c r="D63" s="99">
        <v>2.1425485111557983</v>
      </c>
      <c r="G63" s="99" t="s">
        <v>87</v>
      </c>
      <c r="H63" s="99" t="s">
        <v>86</v>
      </c>
      <c r="I63" s="99" t="s">
        <v>85</v>
      </c>
      <c r="J63" s="99">
        <v>16.305342400529735</v>
      </c>
    </row>
    <row r="64" spans="1:10" x14ac:dyDescent="0.3">
      <c r="A64" s="99" t="s">
        <v>87</v>
      </c>
      <c r="B64" s="99" t="s">
        <v>86</v>
      </c>
      <c r="C64" s="99" t="s">
        <v>85</v>
      </c>
      <c r="D64" s="99">
        <v>102.22214702511428</v>
      </c>
      <c r="G64" s="99" t="s">
        <v>87</v>
      </c>
      <c r="H64" s="99" t="s">
        <v>86</v>
      </c>
      <c r="I64" s="99" t="s">
        <v>85</v>
      </c>
      <c r="J64" s="99">
        <v>742.93727700045338</v>
      </c>
    </row>
    <row r="65" spans="1:10" x14ac:dyDescent="0.3">
      <c r="A65" s="99" t="s">
        <v>87</v>
      </c>
      <c r="B65" s="99" t="s">
        <v>86</v>
      </c>
      <c r="C65" s="99" t="s">
        <v>85</v>
      </c>
      <c r="D65" s="99">
        <v>19.008116767925753</v>
      </c>
      <c r="G65" s="99" t="s">
        <v>87</v>
      </c>
      <c r="H65" s="99" t="s">
        <v>86</v>
      </c>
      <c r="I65" s="99" t="s">
        <v>85</v>
      </c>
      <c r="J65" s="99">
        <v>129.53489621066842</v>
      </c>
    </row>
    <row r="66" spans="1:10" x14ac:dyDescent="0.3">
      <c r="A66" s="99" t="s">
        <v>87</v>
      </c>
      <c r="B66" s="99" t="s">
        <v>86</v>
      </c>
      <c r="C66" s="99" t="s">
        <v>85</v>
      </c>
      <c r="D66" s="99">
        <v>1.7833807554855443</v>
      </c>
      <c r="G66" s="99" t="s">
        <v>87</v>
      </c>
      <c r="H66" s="99" t="s">
        <v>86</v>
      </c>
      <c r="I66" s="99" t="s">
        <v>85</v>
      </c>
      <c r="J66" s="99">
        <v>10.900094957793513</v>
      </c>
    </row>
    <row r="67" spans="1:10" x14ac:dyDescent="0.3">
      <c r="A67" s="99" t="s">
        <v>87</v>
      </c>
      <c r="B67" s="99" t="s">
        <v>86</v>
      </c>
      <c r="C67" s="99" t="s">
        <v>85</v>
      </c>
      <c r="D67" s="99">
        <v>1.2401983338554818</v>
      </c>
      <c r="G67" s="99" t="s">
        <v>87</v>
      </c>
      <c r="H67" s="99" t="s">
        <v>86</v>
      </c>
      <c r="I67" s="99" t="s">
        <v>85</v>
      </c>
      <c r="J67" s="99">
        <v>2.3895292579777316</v>
      </c>
    </row>
    <row r="68" spans="1:10" x14ac:dyDescent="0.3">
      <c r="A68" s="99" t="s">
        <v>87</v>
      </c>
      <c r="B68" s="99" t="s">
        <v>86</v>
      </c>
      <c r="C68" s="99" t="s">
        <v>85</v>
      </c>
      <c r="D68" s="99">
        <v>5.1997338755839628</v>
      </c>
      <c r="G68" s="99" t="s">
        <v>87</v>
      </c>
      <c r="H68" s="99" t="s">
        <v>86</v>
      </c>
      <c r="I68" s="99" t="s">
        <v>85</v>
      </c>
      <c r="J68" s="99">
        <v>12.660195094262553</v>
      </c>
    </row>
    <row r="69" spans="1:10" x14ac:dyDescent="0.3">
      <c r="A69" s="99" t="s">
        <v>87</v>
      </c>
      <c r="B69" s="99" t="s">
        <v>86</v>
      </c>
      <c r="C69" s="99" t="s">
        <v>85</v>
      </c>
      <c r="D69" s="99">
        <v>0.33698032552123619</v>
      </c>
      <c r="G69" s="99" t="s">
        <v>87</v>
      </c>
      <c r="H69" s="99" t="s">
        <v>86</v>
      </c>
      <c r="I69" s="99" t="s">
        <v>85</v>
      </c>
      <c r="J69" s="99">
        <v>2.1615280000039001</v>
      </c>
    </row>
    <row r="70" spans="1:10" x14ac:dyDescent="0.3">
      <c r="D70">
        <f>SUM(D2:D69)</f>
        <v>4211.005858395939</v>
      </c>
      <c r="J70">
        <f>SUM(J2:J69)</f>
        <v>11475.533645846901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E47B-F07D-4C4D-B1CA-EFD15D4449B7}">
  <dimension ref="A1:H4"/>
  <sheetViews>
    <sheetView workbookViewId="0">
      <selection activeCell="H2" sqref="H2:H4"/>
    </sheetView>
  </sheetViews>
  <sheetFormatPr defaultRowHeight="14.4" x14ac:dyDescent="0.3"/>
  <sheetData>
    <row r="1" spans="1:8" x14ac:dyDescent="0.3">
      <c r="A1" s="46" t="s">
        <v>77</v>
      </c>
      <c r="B1" s="46" t="s">
        <v>78</v>
      </c>
      <c r="C1" s="46" t="s">
        <v>79</v>
      </c>
      <c r="F1" s="59" t="s">
        <v>77</v>
      </c>
      <c r="G1" s="59" t="s">
        <v>78</v>
      </c>
      <c r="H1" s="59" t="s">
        <v>79</v>
      </c>
    </row>
    <row r="2" spans="1:8" x14ac:dyDescent="0.3">
      <c r="A2" s="47">
        <v>1</v>
      </c>
      <c r="B2" s="47">
        <v>92</v>
      </c>
      <c r="C2" s="48">
        <v>0.35776155817691258</v>
      </c>
      <c r="F2" s="60">
        <v>1</v>
      </c>
      <c r="G2" s="60">
        <v>92</v>
      </c>
      <c r="H2" s="61">
        <v>32.122512108673774</v>
      </c>
    </row>
    <row r="3" spans="1:8" x14ac:dyDescent="0.3">
      <c r="A3" s="71">
        <v>1</v>
      </c>
      <c r="B3" s="71">
        <v>92</v>
      </c>
      <c r="C3" s="72">
        <v>18.827731941181248</v>
      </c>
      <c r="F3" s="77">
        <v>1</v>
      </c>
      <c r="G3" s="77">
        <v>91</v>
      </c>
      <c r="H3" s="78">
        <v>70.04982663397422</v>
      </c>
    </row>
    <row r="4" spans="1:8" x14ac:dyDescent="0.3">
      <c r="C4">
        <f>SUM(C2:C3)</f>
        <v>19.185493499358159</v>
      </c>
      <c r="H4">
        <f>SUM(H2:H3)</f>
        <v>102.17233874264799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731D-3BF3-459E-B9B9-D173B07BC008}">
  <dimension ref="A1:H4"/>
  <sheetViews>
    <sheetView workbookViewId="0">
      <selection activeCell="A3" sqref="A3:C3"/>
    </sheetView>
  </sheetViews>
  <sheetFormatPr defaultRowHeight="14.4" x14ac:dyDescent="0.3"/>
  <sheetData>
    <row r="1" spans="1:8" x14ac:dyDescent="0.3">
      <c r="A1" s="50" t="s">
        <v>77</v>
      </c>
      <c r="B1" s="50" t="s">
        <v>78</v>
      </c>
      <c r="C1" s="50" t="s">
        <v>79</v>
      </c>
      <c r="F1" s="62" t="s">
        <v>77</v>
      </c>
      <c r="G1" s="62" t="s">
        <v>78</v>
      </c>
      <c r="H1" s="62" t="s">
        <v>79</v>
      </c>
    </row>
    <row r="2" spans="1:8" x14ac:dyDescent="0.3">
      <c r="A2" s="51">
        <v>1</v>
      </c>
      <c r="B2" s="51">
        <v>21</v>
      </c>
      <c r="C2" s="52">
        <v>8.264297504316831E-4</v>
      </c>
      <c r="F2" s="63">
        <v>1</v>
      </c>
      <c r="G2" s="63">
        <v>21</v>
      </c>
      <c r="H2" s="64">
        <v>0.46775704607582491</v>
      </c>
    </row>
    <row r="3" spans="1:8" x14ac:dyDescent="0.3">
      <c r="A3" s="96">
        <v>1</v>
      </c>
      <c r="B3" s="96">
        <v>21</v>
      </c>
      <c r="C3" s="97">
        <v>1.0364445914876217</v>
      </c>
      <c r="F3" s="79">
        <v>1</v>
      </c>
      <c r="G3" s="79">
        <v>21</v>
      </c>
      <c r="H3" s="80">
        <v>10.190871253200656</v>
      </c>
    </row>
    <row r="4" spans="1:8" x14ac:dyDescent="0.3">
      <c r="C4">
        <f>SUM(C2:C3)</f>
        <v>1.0372710212380534</v>
      </c>
      <c r="H4">
        <f>SUM(H2:H3)</f>
        <v>10.658628299276481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F3958-1496-4131-895F-12E645C08B97}">
  <dimension ref="A1:H4"/>
  <sheetViews>
    <sheetView workbookViewId="0">
      <selection activeCell="H2" sqref="H2:H4"/>
    </sheetView>
  </sheetViews>
  <sheetFormatPr defaultRowHeight="14.4" x14ac:dyDescent="0.3"/>
  <sheetData>
    <row r="1" spans="1:8" x14ac:dyDescent="0.3">
      <c r="A1" s="85" t="s">
        <v>77</v>
      </c>
      <c r="B1" s="85" t="s">
        <v>78</v>
      </c>
      <c r="C1" s="85" t="s">
        <v>79</v>
      </c>
      <c r="F1" s="88" t="s">
        <v>77</v>
      </c>
      <c r="G1" s="88" t="s">
        <v>78</v>
      </c>
      <c r="H1" s="88" t="s">
        <v>79</v>
      </c>
    </row>
    <row r="2" spans="1:8" x14ac:dyDescent="0.3">
      <c r="A2" s="86">
        <v>1</v>
      </c>
      <c r="B2" s="86">
        <v>21</v>
      </c>
      <c r="C2" s="87">
        <v>8.264297504316831E-4</v>
      </c>
      <c r="F2" s="89">
        <v>1</v>
      </c>
      <c r="G2" s="89">
        <v>21</v>
      </c>
      <c r="H2" s="90">
        <v>0.46775704607582491</v>
      </c>
    </row>
    <row r="3" spans="1:8" x14ac:dyDescent="0.3">
      <c r="A3" s="91">
        <v>1</v>
      </c>
      <c r="B3" s="91">
        <v>21</v>
      </c>
      <c r="C3" s="92">
        <v>1.0364404457134018</v>
      </c>
      <c r="F3" s="93">
        <v>1</v>
      </c>
      <c r="G3" s="93">
        <v>21</v>
      </c>
      <c r="H3" s="94">
        <v>10.190871253200656</v>
      </c>
    </row>
    <row r="4" spans="1:8" x14ac:dyDescent="0.3">
      <c r="C4">
        <f>SUM(C2:C3)</f>
        <v>1.0372668754638334</v>
      </c>
      <c r="H4">
        <f>SUM(H2:H3)</f>
        <v>10.658628299276481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F481-4611-4FBD-BCDA-779E87EE7B19}">
  <dimension ref="A1:H4"/>
  <sheetViews>
    <sheetView workbookViewId="0">
      <selection activeCell="H2" sqref="H2:H4"/>
    </sheetView>
  </sheetViews>
  <sheetFormatPr defaultRowHeight="14.4" x14ac:dyDescent="0.3"/>
  <sheetData>
    <row r="1" spans="1:8" x14ac:dyDescent="0.3">
      <c r="A1" s="53" t="s">
        <v>77</v>
      </c>
      <c r="B1" s="53" t="s">
        <v>78</v>
      </c>
      <c r="C1" s="53" t="s">
        <v>79</v>
      </c>
      <c r="F1" s="65" t="s">
        <v>77</v>
      </c>
      <c r="G1" s="65" t="s">
        <v>78</v>
      </c>
      <c r="H1" s="65" t="s">
        <v>79</v>
      </c>
    </row>
    <row r="2" spans="1:8" x14ac:dyDescent="0.3">
      <c r="A2" s="54">
        <v>1</v>
      </c>
      <c r="B2" s="54">
        <v>26</v>
      </c>
      <c r="C2" s="55">
        <v>1.2412184793056646E-2</v>
      </c>
      <c r="F2" s="66">
        <v>1</v>
      </c>
      <c r="G2" s="66">
        <v>26</v>
      </c>
      <c r="H2" s="67">
        <v>0.20821059060213432</v>
      </c>
    </row>
    <row r="3" spans="1:8" x14ac:dyDescent="0.3">
      <c r="A3" s="73">
        <v>1</v>
      </c>
      <c r="B3" s="73">
        <v>26</v>
      </c>
      <c r="C3" s="74">
        <v>0.41238057791627308</v>
      </c>
      <c r="F3" s="81">
        <v>1</v>
      </c>
      <c r="G3" s="81">
        <v>26</v>
      </c>
      <c r="H3" s="82">
        <v>4.4092535210728823</v>
      </c>
    </row>
    <row r="4" spans="1:8" x14ac:dyDescent="0.3">
      <c r="C4">
        <f>SUM(C2:C3)</f>
        <v>0.42479276270932975</v>
      </c>
      <c r="H4">
        <f>SUM(H2:H3)</f>
        <v>4.6174641116750168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05A16-7CC9-41CE-8125-BFC51785FBDA}">
  <dimension ref="A1:H4"/>
  <sheetViews>
    <sheetView workbookViewId="0">
      <selection activeCell="H2" sqref="H2:H4"/>
    </sheetView>
  </sheetViews>
  <sheetFormatPr defaultRowHeight="14.4" x14ac:dyDescent="0.3"/>
  <sheetData>
    <row r="1" spans="1:8" x14ac:dyDescent="0.3">
      <c r="A1" s="56" t="s">
        <v>77</v>
      </c>
      <c r="B1" s="56" t="s">
        <v>78</v>
      </c>
      <c r="C1" s="56" t="s">
        <v>79</v>
      </c>
      <c r="F1" s="68" t="s">
        <v>77</v>
      </c>
      <c r="G1" s="68" t="s">
        <v>78</v>
      </c>
      <c r="H1" s="68" t="s">
        <v>79</v>
      </c>
    </row>
    <row r="2" spans="1:8" x14ac:dyDescent="0.3">
      <c r="A2" s="57">
        <v>1</v>
      </c>
      <c r="B2" s="57">
        <v>2</v>
      </c>
      <c r="C2" s="58">
        <v>0</v>
      </c>
      <c r="F2" s="69">
        <v>1</v>
      </c>
      <c r="G2" s="69">
        <v>2</v>
      </c>
      <c r="H2" s="70">
        <v>2.3267929887604236E-2</v>
      </c>
    </row>
    <row r="3" spans="1:8" x14ac:dyDescent="0.3">
      <c r="A3" s="75">
        <v>1</v>
      </c>
      <c r="B3" s="75">
        <v>2</v>
      </c>
      <c r="C3" s="76">
        <v>2.5429083837644209E-2</v>
      </c>
      <c r="F3" s="83">
        <v>1</v>
      </c>
      <c r="G3" s="83">
        <v>2</v>
      </c>
      <c r="H3" s="84">
        <v>1.1852098059557177</v>
      </c>
    </row>
    <row r="4" spans="1:8" x14ac:dyDescent="0.3">
      <c r="C4">
        <f>SUM(C2:C3)</f>
        <v>2.5429083837644209E-2</v>
      </c>
      <c r="H4">
        <f>SUM(H2:H3)</f>
        <v>1.2084777358433219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Wet detention pond calcs</vt:lpstr>
      <vt:lpstr>Retention calcs</vt:lpstr>
      <vt:lpstr>01</vt:lpstr>
      <vt:lpstr>03</vt:lpstr>
      <vt:lpstr>04</vt:lpstr>
      <vt:lpstr>05</vt:lpstr>
      <vt:lpstr>06</vt:lpstr>
      <vt:lpstr>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2020-01-10T17:48:40Z</dcterms:modified>
</cp:coreProperties>
</file>