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mc:AlternateContent xmlns:mc="http://schemas.openxmlformats.org/markup-compatibility/2006">
    <mc:Choice Requires="x15">
      <x15ac:absPath xmlns:x15ac="http://schemas.microsoft.com/office/spreadsheetml/2010/11/ac" url="C:\Users\marcy.frick\Documents\Projects\FDEP Facilitation\Lake Okeechobee\Project Collection\01 Credit\"/>
    </mc:Choice>
  </mc:AlternateContent>
  <xr:revisionPtr revIDLastSave="0" documentId="13_ncr:1_{F6D326C2-A97C-464E-81CD-18C8D46D109D}" xr6:coauthVersionLast="36" xr6:coauthVersionMax="36" xr10:uidLastSave="{00000000-0000-0000-0000-000000000000}"/>
  <bookViews>
    <workbookView xWindow="0" yWindow="0" windowWidth="28800" windowHeight="12432" xr2:uid="{00000000-000D-0000-FFFF-FFFF00000000}"/>
  </bookViews>
  <sheets>
    <sheet name="Summary" sheetId="1" r:id="rId1"/>
  </sheet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K7" i="1" l="1"/>
  <c r="K6" i="1"/>
  <c r="K4" i="1"/>
  <c r="K3" i="1"/>
  <c r="K2" i="1"/>
  <c r="P7" i="1"/>
  <c r="P6" i="1"/>
  <c r="P4" i="1"/>
  <c r="P3" i="1"/>
  <c r="P2" i="1"/>
  <c r="K5" i="1"/>
  <c r="P5" i="1"/>
  <c r="P27" i="1" l="1"/>
  <c r="K27" i="1"/>
  <c r="Q23" i="1"/>
  <c r="Q24" i="1"/>
  <c r="Q25" i="1"/>
  <c r="L23" i="1"/>
  <c r="L24" i="1"/>
  <c r="L25" i="1"/>
  <c r="Q17" i="1" l="1"/>
  <c r="Q18" i="1"/>
  <c r="Q19" i="1"/>
  <c r="Q20" i="1"/>
  <c r="Q21" i="1"/>
  <c r="Q22" i="1"/>
  <c r="L17" i="1"/>
  <c r="L18" i="1"/>
  <c r="L19" i="1"/>
  <c r="L20" i="1"/>
  <c r="L21" i="1"/>
  <c r="L22" i="1"/>
  <c r="Q7" i="1" l="1"/>
  <c r="Q6" i="1"/>
  <c r="Q5" i="1"/>
  <c r="Q4" i="1"/>
  <c r="Q3" i="1"/>
  <c r="Q2" i="1"/>
  <c r="L7" i="1"/>
  <c r="L6" i="1"/>
  <c r="L5" i="1"/>
  <c r="L4" i="1"/>
  <c r="L3" i="1"/>
  <c r="L2" i="1"/>
  <c r="L27" i="1" l="1"/>
  <c r="Q27" i="1"/>
</calcChain>
</file>

<file path=xl/sharedStrings.xml><?xml version="1.0" encoding="utf-8"?>
<sst xmlns="http://schemas.openxmlformats.org/spreadsheetml/2006/main" count="315" uniqueCount="76">
  <si>
    <t>Project Number</t>
  </si>
  <si>
    <t>Project Name</t>
  </si>
  <si>
    <t>Project Type</t>
  </si>
  <si>
    <t>TP Efficiency (%)</t>
  </si>
  <si>
    <t>Total Reduction</t>
  </si>
  <si>
    <t>TN Efficiency (%)</t>
  </si>
  <si>
    <t>Sub-Watershed</t>
  </si>
  <si>
    <t>Lemkin Creek</t>
  </si>
  <si>
    <t>Wolff Ditch</t>
  </si>
  <si>
    <t>Taylor Creek/ Nubbin Slough</t>
  </si>
  <si>
    <t>Nubbin Slough</t>
  </si>
  <si>
    <t>Mosquito Creek</t>
  </si>
  <si>
    <t>Grassy Island</t>
  </si>
  <si>
    <t>Fisheating Creek</t>
  </si>
  <si>
    <t>FDACS-01</t>
  </si>
  <si>
    <t>FDACS-02</t>
  </si>
  <si>
    <t>FDACS-03</t>
  </si>
  <si>
    <t>FDACS-04</t>
  </si>
  <si>
    <t>FDACS-05</t>
  </si>
  <si>
    <t>FDACS-06</t>
  </si>
  <si>
    <t>FDACS-07</t>
  </si>
  <si>
    <t>FDACS-08</t>
  </si>
  <si>
    <t>FDACS-09</t>
  </si>
  <si>
    <t>FDACS-10</t>
  </si>
  <si>
    <t>FDACS-11</t>
  </si>
  <si>
    <t>FDACS-12</t>
  </si>
  <si>
    <t>FDACS-13</t>
  </si>
  <si>
    <t>FDACS-14</t>
  </si>
  <si>
    <t>FDACS-15</t>
  </si>
  <si>
    <t>BMP Implementation and Verification</t>
  </si>
  <si>
    <t>Hybrid wetland treatment technology (HWTT)</t>
  </si>
  <si>
    <t>Floating Islands/ Managed Aquatic Plant Systems (MAPS)</t>
  </si>
  <si>
    <t>Agricultural BMPs</t>
  </si>
  <si>
    <t>Indian Prairie</t>
  </si>
  <si>
    <t>Lake Istokpoga</t>
  </si>
  <si>
    <t>Lower Kissimmee</t>
  </si>
  <si>
    <t>Taylor Creek/Nubbin Slough</t>
  </si>
  <si>
    <t>Upper Kissimmee</t>
  </si>
  <si>
    <t>East Lake Okeechobee</t>
  </si>
  <si>
    <t>South Lake Okeechobee</t>
  </si>
  <si>
    <t>West Lake Okeechobee</t>
  </si>
  <si>
    <t>TP Base Load (lbs/yr)</t>
  </si>
  <si>
    <t>TP Reduction (lbs/yr)</t>
  </si>
  <si>
    <t>TN Base Load (lbs/yr)</t>
  </si>
  <si>
    <t>TN Reduction (lbs/yr)</t>
  </si>
  <si>
    <t>Area (square feet)</t>
  </si>
  <si>
    <t>Acres Treated</t>
  </si>
  <si>
    <t>Basin</t>
  </si>
  <si>
    <t>TP (kg/yr)</t>
  </si>
  <si>
    <t>TP Reduction (MT/yr)</t>
  </si>
  <si>
    <t>TN (kg/yr)</t>
  </si>
  <si>
    <t>TN Reduction (MT/yr)</t>
  </si>
  <si>
    <t>S-133</t>
  </si>
  <si>
    <t>S191</t>
  </si>
  <si>
    <t>Fisheating Creek/L-61</t>
  </si>
  <si>
    <t>S-191</t>
  </si>
  <si>
    <t>N/A</t>
  </si>
  <si>
    <t>Basin 8, C-44, L-8, S-153</t>
  </si>
  <si>
    <t>L-61,  Nicodemus Slough North</t>
  </si>
  <si>
    <t>C-41N, C-41S, L-48, L-49, L-59E, L-59W, L-60W, L-60E, S-131</t>
  </si>
  <si>
    <t>Arbuckle Creek, Josephine Creek, Lake Arbuckle, Lake Istokpoga</t>
  </si>
  <si>
    <t>S-65A, S-65BC, S-65D, S-65E</t>
  </si>
  <si>
    <t>Culv 12A, Culv 10, Culv 12, S-2, S-3, S-4, S-352 WPB Canal, South FL Conservancy DD (S-236), South Shore/ So. Bay DD (Culv 4A)</t>
  </si>
  <si>
    <t>S-133, S-135, S-154, S-154C, S-191</t>
  </si>
  <si>
    <t>Alligator Lake, Boggy Creek, Catfish Creek, East Lake Tohopekaliga, Horse Creek, Lake Conlin, Lake Cypress, Lake Gentry, Lake Hart, Lake Hatchineha, Lake Jackson, Lake Kissimmee, Lake Marian, Lake Marion, Lake Myrtle, Lake Pierce, Lake Rosalie, Lake Tohopekaliga, Lake Weohyakapka, Lower Reedy Creek, Marion Creek, S-63A, Tiger Lake, Upper Reedy Creek</t>
  </si>
  <si>
    <t>East Caloosahatchee, Lake Hicpochee North, Nicodemus Slough South</t>
  </si>
  <si>
    <t>FDACS-16</t>
  </si>
  <si>
    <t>FDACS-17</t>
  </si>
  <si>
    <t>FDACS-18</t>
  </si>
  <si>
    <t>FDACS-19</t>
  </si>
  <si>
    <t>FDACS-20</t>
  </si>
  <si>
    <t>FDACS-21</t>
  </si>
  <si>
    <t>Cost-share BMPs</t>
  </si>
  <si>
    <t>FDACS-22</t>
  </si>
  <si>
    <t>FDACS-23</t>
  </si>
  <si>
    <t>FDACS-24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</si>
</sst>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8" x14ac:knownFonts="1">
    <font>
      <sz val="11"/>
      <color theme="1"/>
      <name val="Calibri"/>
      <family val="2"/>
      <scheme val="minor"/>
    </font>
    <font>
      <sz val="11"/>
      <color theme="1"/>
      <name val="Calibri"/>
      <family val="2"/>
      <scheme val="minor"/>
    </font>
    <font>
      <sz val="10"/>
      <name val="Arial"/>
      <family val="2"/>
    </font>
    <font>
      <b/>
      <sz val="10"/>
      <name val="Times New Roman"/>
      <family val="1"/>
    </font>
    <font>
      <b/>
      <sz val="10"/>
      <color theme="1"/>
      <name val="Times New Roman"/>
      <family val="1"/>
    </font>
    <font>
      <sz val="10"/>
      <color theme="1"/>
      <name val="Times New Roman"/>
      <family val="1"/>
    </font>
    <font>
      <sz val="10"/>
      <color indexed="8"/>
      <name val="Times New Roman"/>
      <family val="1"/>
    </font>
    <font>
      <sz val="10"/>
      <name val="Times New Roman"/>
      <family val="1"/>
    </font>
  </fonts>
  <fills count="4">
    <fill>
      <patternFill patternType="none"/>
    </fill>
    <fill>
      <patternFill patternType="gray125"/>
    </fill>
    <fill>
      <patternFill patternType="solid">
        <fgColor indexed="43"/>
        <bgColor indexed="64"/>
      </patternFill>
    </fill>
    <fill>
      <patternFill patternType="solid">
        <fgColor rgb="FFFFFF9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0"/>
    <xf numFmtId="0" fontId="2" fillId="0" borderId="0"/>
    <xf numFmtId="0" fontId="1" fillId="0" borderId="0"/>
  </cellStyleXfs>
  <cellXfs count="30">
    <xf numFmtId="0" fontId="0" fillId="0" borderId="0" xfId="0"/>
    <xf numFmtId="165" fontId="4" fillId="3" borderId="1" xfId="0" applyNumberFormat="1" applyFont="1" applyFill="1" applyBorder="1" applyAlignment="1">
      <alignment horizontal="center" wrapText="1"/>
    </xf>
    <xf numFmtId="0" fontId="4" fillId="3" borderId="1" xfId="0" applyFont="1" applyFill="1" applyBorder="1" applyAlignment="1">
      <alignment horizontal="center" wrapText="1"/>
    </xf>
    <xf numFmtId="0" fontId="5" fillId="0" borderId="0" xfId="0" applyFont="1"/>
    <xf numFmtId="165" fontId="4" fillId="0" borderId="0" xfId="0" applyNumberFormat="1" applyFont="1"/>
    <xf numFmtId="0" fontId="5" fillId="0" borderId="0" xfId="0" applyFont="1" applyAlignment="1">
      <alignment wrapText="1"/>
    </xf>
    <xf numFmtId="165" fontId="5" fillId="0" borderId="0" xfId="0" applyNumberFormat="1" applyFont="1"/>
    <xf numFmtId="0" fontId="3" fillId="2" borderId="1" xfId="1" applyFont="1" applyFill="1" applyBorder="1" applyAlignment="1">
      <alignment horizontal="center" wrapText="1"/>
    </xf>
    <xf numFmtId="164" fontId="3" fillId="2" borderId="1" xfId="1" applyNumberFormat="1" applyFont="1" applyFill="1" applyBorder="1" applyAlignment="1">
      <alignment horizontal="center" wrapText="1"/>
    </xf>
    <xf numFmtId="165" fontId="3" fillId="2" borderId="1" xfId="1" applyNumberFormat="1" applyFont="1" applyFill="1" applyBorder="1" applyAlignment="1">
      <alignment horizontal="center" wrapText="1"/>
    </xf>
    <xf numFmtId="2" fontId="4" fillId="3" borderId="1" xfId="0" applyNumberFormat="1" applyFont="1" applyFill="1" applyBorder="1" applyAlignment="1">
      <alignment horizontal="center" wrapText="1"/>
    </xf>
    <xf numFmtId="0" fontId="5" fillId="0" borderId="0" xfId="0" applyFont="1" applyAlignment="1"/>
    <xf numFmtId="0" fontId="7" fillId="0" borderId="1" xfId="0" applyFont="1" applyFill="1" applyBorder="1" applyAlignment="1">
      <alignment horizontal="left" wrapText="1"/>
    </xf>
    <xf numFmtId="0" fontId="7" fillId="0" borderId="1" xfId="2" applyFont="1" applyFill="1" applyBorder="1" applyAlignment="1">
      <alignment horizontal="left" wrapText="1"/>
    </xf>
    <xf numFmtId="165" fontId="7" fillId="0" borderId="1" xfId="0" applyNumberFormat="1" applyFont="1" applyFill="1" applyBorder="1" applyAlignment="1">
      <alignment horizontal="left"/>
    </xf>
    <xf numFmtId="0" fontId="5" fillId="0" borderId="0" xfId="0" applyFont="1" applyAlignment="1">
      <alignment horizontal="left"/>
    </xf>
    <xf numFmtId="0" fontId="7" fillId="0" borderId="1" xfId="2" applyFont="1" applyBorder="1" applyAlignment="1">
      <alignment horizontal="left" wrapText="1"/>
    </xf>
    <xf numFmtId="165" fontId="5" fillId="0" borderId="0" xfId="0" applyNumberFormat="1" applyFont="1" applyAlignment="1">
      <alignment horizontal="left"/>
    </xf>
    <xf numFmtId="0" fontId="6" fillId="0" borderId="1" xfId="0" applyFont="1" applyFill="1" applyBorder="1" applyAlignment="1">
      <alignment horizontal="left" wrapText="1"/>
    </xf>
    <xf numFmtId="165" fontId="5" fillId="0" borderId="1" xfId="0" applyNumberFormat="1" applyFont="1" applyBorder="1" applyAlignment="1">
      <alignment horizontal="left"/>
    </xf>
    <xf numFmtId="0" fontId="5" fillId="0" borderId="0" xfId="0" applyFont="1" applyFill="1" applyAlignment="1">
      <alignment horizontal="left"/>
    </xf>
    <xf numFmtId="0" fontId="5" fillId="0" borderId="1" xfId="0" applyFont="1" applyBorder="1" applyAlignment="1">
      <alignment horizontal="left" wrapText="1"/>
    </xf>
    <xf numFmtId="0" fontId="7" fillId="0" borderId="1" xfId="1" applyFont="1" applyFill="1" applyBorder="1" applyAlignment="1">
      <alignment horizontal="left" wrapText="1"/>
    </xf>
    <xf numFmtId="2" fontId="5" fillId="0" borderId="1" xfId="0" applyNumberFormat="1" applyFont="1" applyBorder="1" applyAlignment="1">
      <alignment horizontal="left"/>
    </xf>
    <xf numFmtId="165" fontId="4" fillId="0" borderId="0" xfId="0" applyNumberFormat="1" applyFont="1" applyAlignment="1">
      <alignment horizontal="right"/>
    </xf>
    <xf numFmtId="4" fontId="4" fillId="0" borderId="0" xfId="0" applyNumberFormat="1" applyFont="1"/>
    <xf numFmtId="165" fontId="6" fillId="0" borderId="1" xfId="2" applyNumberFormat="1" applyFont="1" applyFill="1" applyBorder="1" applyAlignment="1">
      <alignment horizontal="left" wrapText="1"/>
    </xf>
    <xf numFmtId="165" fontId="5" fillId="0" borderId="0" xfId="0" applyNumberFormat="1" applyFont="1" applyAlignment="1">
      <alignment wrapText="1"/>
    </xf>
    <xf numFmtId="165" fontId="5" fillId="0" borderId="1" xfId="0" applyNumberFormat="1" applyFont="1" applyFill="1" applyBorder="1" applyAlignment="1">
      <alignment horizontal="left"/>
    </xf>
    <xf numFmtId="2" fontId="5" fillId="0" borderId="1" xfId="0" applyNumberFormat="1" applyFont="1" applyFill="1" applyBorder="1" applyAlignment="1">
      <alignment horizontal="left"/>
    </xf>
  </cellXfs>
  <cellStyles count="4">
    <cellStyle name="Normal" xfId="0" builtinId="0"/>
    <cellStyle name="Normal 2" xfId="3" xr:uid="{00000000-0005-0000-0000-000001000000}"/>
    <cellStyle name="Normal 3" xfId="2" xr:uid="{00000000-0005-0000-0000-000002000000}"/>
    <cellStyle name="Normal 5"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7"/>
  <sheetViews>
    <sheetView tabSelected="1" zoomScale="75" zoomScaleNormal="75" workbookViewId="0">
      <pane ySplit="1" topLeftCell="A23" activePane="bottomLeft" state="frozen"/>
      <selection pane="bottomLeft" activeCell="K23" sqref="K23:L25"/>
    </sheetView>
  </sheetViews>
  <sheetFormatPr defaultColWidth="9.109375" defaultRowHeight="13.2" x14ac:dyDescent="0.25"/>
  <cols>
    <col min="1" max="1" width="11.109375" style="3" customWidth="1"/>
    <col min="2" max="2" width="17.44140625" style="3" customWidth="1"/>
    <col min="3" max="3" width="19.21875" style="5" customWidth="1"/>
    <col min="4" max="4" width="13" style="5" customWidth="1"/>
    <col min="5" max="5" width="12" style="27" customWidth="1"/>
    <col min="6" max="6" width="13.88671875" style="3" customWidth="1"/>
    <col min="7" max="7" width="25.44140625" style="3" customWidth="1"/>
    <col min="8" max="8" width="13.88671875" style="3" customWidth="1"/>
    <col min="9" max="10" width="12" style="6" customWidth="1"/>
    <col min="11" max="11" width="13.109375" style="6" customWidth="1"/>
    <col min="12" max="15" width="11.88671875" style="3" customWidth="1"/>
    <col min="16" max="16" width="11.88671875" style="6" customWidth="1"/>
    <col min="17" max="16384" width="9.109375" style="3"/>
  </cols>
  <sheetData>
    <row r="1" spans="1:18" s="11" customFormat="1" ht="39.6" x14ac:dyDescent="0.25">
      <c r="A1" s="7" t="s">
        <v>0</v>
      </c>
      <c r="B1" s="7" t="s">
        <v>1</v>
      </c>
      <c r="C1" s="7" t="s">
        <v>2</v>
      </c>
      <c r="D1" s="7" t="s">
        <v>45</v>
      </c>
      <c r="E1" s="9" t="s">
        <v>46</v>
      </c>
      <c r="F1" s="8" t="s">
        <v>6</v>
      </c>
      <c r="G1" s="8" t="s">
        <v>47</v>
      </c>
      <c r="H1" s="9" t="s">
        <v>48</v>
      </c>
      <c r="I1" s="1" t="s">
        <v>41</v>
      </c>
      <c r="J1" s="2" t="s">
        <v>3</v>
      </c>
      <c r="K1" s="1" t="s">
        <v>42</v>
      </c>
      <c r="L1" s="10" t="s">
        <v>49</v>
      </c>
      <c r="M1" s="1" t="s">
        <v>50</v>
      </c>
      <c r="N1" s="1" t="s">
        <v>43</v>
      </c>
      <c r="O1" s="2" t="s">
        <v>5</v>
      </c>
      <c r="P1" s="1" t="s">
        <v>44</v>
      </c>
      <c r="Q1" s="1" t="s">
        <v>51</v>
      </c>
    </row>
    <row r="2" spans="1:18" s="15" customFormat="1" ht="39.6" x14ac:dyDescent="0.25">
      <c r="A2" s="22" t="s">
        <v>14</v>
      </c>
      <c r="B2" s="12" t="s">
        <v>7</v>
      </c>
      <c r="C2" s="13" t="s">
        <v>30</v>
      </c>
      <c r="D2" s="12" t="s">
        <v>56</v>
      </c>
      <c r="E2" s="14">
        <v>1522</v>
      </c>
      <c r="F2" s="12" t="s">
        <v>9</v>
      </c>
      <c r="G2" s="12" t="s">
        <v>52</v>
      </c>
      <c r="H2" s="12" t="s">
        <v>56</v>
      </c>
      <c r="I2" s="14" t="s">
        <v>56</v>
      </c>
      <c r="J2" s="14" t="s">
        <v>56</v>
      </c>
      <c r="K2" s="14">
        <f>ROUND(620*(1-0.21),1)</f>
        <v>489.8</v>
      </c>
      <c r="L2" s="23">
        <f t="shared" ref="L2:L22" si="0">K2*0.00045359237</f>
        <v>0.22216954282599999</v>
      </c>
      <c r="M2" s="12" t="s">
        <v>56</v>
      </c>
      <c r="N2" s="14" t="s">
        <v>56</v>
      </c>
      <c r="O2" s="14" t="s">
        <v>56</v>
      </c>
      <c r="P2" s="14">
        <f>ROUND(1344*(1-0.4),1)</f>
        <v>806.4</v>
      </c>
      <c r="Q2" s="23">
        <f t="shared" ref="Q2:Q25" si="1">P2*0.00045359237</f>
        <v>0.365776887168</v>
      </c>
    </row>
    <row r="3" spans="1:18" s="15" customFormat="1" ht="39.6" x14ac:dyDescent="0.25">
      <c r="A3" s="22" t="s">
        <v>15</v>
      </c>
      <c r="B3" s="12" t="s">
        <v>8</v>
      </c>
      <c r="C3" s="16" t="s">
        <v>30</v>
      </c>
      <c r="D3" s="12" t="s">
        <v>56</v>
      </c>
      <c r="E3" s="14">
        <v>1930</v>
      </c>
      <c r="F3" s="12" t="s">
        <v>9</v>
      </c>
      <c r="G3" s="12" t="s">
        <v>52</v>
      </c>
      <c r="H3" s="12" t="s">
        <v>56</v>
      </c>
      <c r="I3" s="14" t="s">
        <v>56</v>
      </c>
      <c r="J3" s="14" t="s">
        <v>56</v>
      </c>
      <c r="K3" s="14">
        <f>ROUND(1321*(1-0.21),1)</f>
        <v>1043.5999999999999</v>
      </c>
      <c r="L3" s="23">
        <f t="shared" si="0"/>
        <v>0.47336899733199994</v>
      </c>
      <c r="M3" s="12" t="s">
        <v>56</v>
      </c>
      <c r="N3" s="14" t="s">
        <v>56</v>
      </c>
      <c r="O3" s="14" t="s">
        <v>56</v>
      </c>
      <c r="P3" s="14">
        <f>ROUND(2368*(1-0.4),1)</f>
        <v>1420.8</v>
      </c>
      <c r="Q3" s="23">
        <f t="shared" si="1"/>
        <v>0.64446403929599994</v>
      </c>
      <c r="R3" s="17"/>
    </row>
    <row r="4" spans="1:18" s="15" customFormat="1" ht="39.6" x14ac:dyDescent="0.25">
      <c r="A4" s="22" t="s">
        <v>16</v>
      </c>
      <c r="B4" s="18" t="s">
        <v>12</v>
      </c>
      <c r="C4" s="16" t="s">
        <v>30</v>
      </c>
      <c r="D4" s="12" t="s">
        <v>56</v>
      </c>
      <c r="E4" s="14">
        <v>37802</v>
      </c>
      <c r="F4" s="18" t="s">
        <v>9</v>
      </c>
      <c r="G4" s="18" t="s">
        <v>53</v>
      </c>
      <c r="H4" s="12" t="s">
        <v>56</v>
      </c>
      <c r="I4" s="14" t="s">
        <v>56</v>
      </c>
      <c r="J4" s="14" t="s">
        <v>56</v>
      </c>
      <c r="K4" s="28">
        <f>ROUND(5280*(1-0.21),1)</f>
        <v>4171.2</v>
      </c>
      <c r="L4" s="23">
        <f t="shared" si="0"/>
        <v>1.8920244937439998</v>
      </c>
      <c r="M4" s="12" t="s">
        <v>56</v>
      </c>
      <c r="N4" s="14" t="s">
        <v>56</v>
      </c>
      <c r="O4" s="14" t="s">
        <v>56</v>
      </c>
      <c r="P4" s="28">
        <f>ROUND(16485*(1-0.4),1)</f>
        <v>9891</v>
      </c>
      <c r="Q4" s="23">
        <f t="shared" si="1"/>
        <v>4.4864821316699999</v>
      </c>
    </row>
    <row r="5" spans="1:18" s="20" customFormat="1" ht="39.6" x14ac:dyDescent="0.25">
      <c r="A5" s="22" t="s">
        <v>17</v>
      </c>
      <c r="B5" s="18" t="s">
        <v>13</v>
      </c>
      <c r="C5" s="13" t="s">
        <v>31</v>
      </c>
      <c r="D5" s="12" t="s">
        <v>56</v>
      </c>
      <c r="E5" s="14">
        <v>45000</v>
      </c>
      <c r="F5" s="18" t="s">
        <v>13</v>
      </c>
      <c r="G5" s="18" t="s">
        <v>54</v>
      </c>
      <c r="H5" s="12" t="s">
        <v>56</v>
      </c>
      <c r="I5" s="14" t="s">
        <v>56</v>
      </c>
      <c r="J5" s="14" t="s">
        <v>56</v>
      </c>
      <c r="K5" s="28">
        <f>ROUND(3196*(1-0.38),1)</f>
        <v>1981.5</v>
      </c>
      <c r="L5" s="29">
        <f t="shared" si="0"/>
        <v>0.89879328115500001</v>
      </c>
      <c r="M5" s="12" t="s">
        <v>56</v>
      </c>
      <c r="N5" s="14" t="s">
        <v>56</v>
      </c>
      <c r="O5" s="14" t="s">
        <v>56</v>
      </c>
      <c r="P5" s="28">
        <f>ROUND(34142*(1-0.7),1)</f>
        <v>10242.6</v>
      </c>
      <c r="Q5" s="29">
        <f t="shared" si="1"/>
        <v>4.645965208962</v>
      </c>
    </row>
    <row r="6" spans="1:18" s="20" customFormat="1" ht="39.6" x14ac:dyDescent="0.25">
      <c r="A6" s="22" t="s">
        <v>18</v>
      </c>
      <c r="B6" s="18" t="s">
        <v>10</v>
      </c>
      <c r="C6" s="13" t="s">
        <v>30</v>
      </c>
      <c r="D6" s="12" t="s">
        <v>56</v>
      </c>
      <c r="E6" s="14">
        <v>2000</v>
      </c>
      <c r="F6" s="18" t="s">
        <v>9</v>
      </c>
      <c r="G6" s="18" t="s">
        <v>55</v>
      </c>
      <c r="H6" s="12" t="s">
        <v>56</v>
      </c>
      <c r="I6" s="14" t="s">
        <v>56</v>
      </c>
      <c r="J6" s="14" t="s">
        <v>56</v>
      </c>
      <c r="K6" s="28">
        <f>ROUND(1469*(1-0.21),1)</f>
        <v>1160.5</v>
      </c>
      <c r="L6" s="23">
        <f t="shared" si="0"/>
        <v>0.52639394538499995</v>
      </c>
      <c r="M6" s="12" t="s">
        <v>56</v>
      </c>
      <c r="N6" s="14" t="s">
        <v>56</v>
      </c>
      <c r="O6" s="14" t="s">
        <v>56</v>
      </c>
      <c r="P6" s="28">
        <f>ROUND(1881*(1-0.4),1)</f>
        <v>1128.5999999999999</v>
      </c>
      <c r="Q6" s="23">
        <f t="shared" si="1"/>
        <v>0.51192434878199999</v>
      </c>
    </row>
    <row r="7" spans="1:18" s="20" customFormat="1" ht="39.6" x14ac:dyDescent="0.25">
      <c r="A7" s="22" t="s">
        <v>19</v>
      </c>
      <c r="B7" s="18" t="s">
        <v>11</v>
      </c>
      <c r="C7" s="13" t="s">
        <v>30</v>
      </c>
      <c r="D7" s="12" t="s">
        <v>56</v>
      </c>
      <c r="E7" s="14">
        <v>5000</v>
      </c>
      <c r="F7" s="18" t="s">
        <v>9</v>
      </c>
      <c r="G7" s="18" t="s">
        <v>55</v>
      </c>
      <c r="H7" s="12" t="s">
        <v>56</v>
      </c>
      <c r="I7" s="14" t="s">
        <v>56</v>
      </c>
      <c r="J7" s="14" t="s">
        <v>56</v>
      </c>
      <c r="K7" s="28">
        <f>ROUND(1669*(1-0.21),1)</f>
        <v>1318.5</v>
      </c>
      <c r="L7" s="23">
        <f t="shared" si="0"/>
        <v>0.59806153984499999</v>
      </c>
      <c r="M7" s="12" t="s">
        <v>56</v>
      </c>
      <c r="N7" s="14" t="s">
        <v>56</v>
      </c>
      <c r="O7" s="14" t="s">
        <v>56</v>
      </c>
      <c r="P7" s="28">
        <f>ROUND(4398*(1-0.4),1)</f>
        <v>2638.8</v>
      </c>
      <c r="Q7" s="23">
        <f t="shared" si="1"/>
        <v>1.1969395459560002</v>
      </c>
    </row>
    <row r="8" spans="1:18" s="15" customFormat="1" ht="39.6" x14ac:dyDescent="0.25">
      <c r="A8" s="22" t="s">
        <v>20</v>
      </c>
      <c r="B8" s="21" t="s">
        <v>29</v>
      </c>
      <c r="C8" s="21" t="s">
        <v>32</v>
      </c>
      <c r="D8" s="12" t="s">
        <v>56</v>
      </c>
      <c r="E8" s="26">
        <v>154111.60000000003</v>
      </c>
      <c r="F8" s="21" t="s">
        <v>13</v>
      </c>
      <c r="G8" s="21" t="s">
        <v>58</v>
      </c>
      <c r="H8" s="12" t="s">
        <v>56</v>
      </c>
      <c r="I8" s="14" t="s">
        <v>56</v>
      </c>
      <c r="J8" s="14" t="s">
        <v>56</v>
      </c>
      <c r="K8" s="19">
        <v>6096.8</v>
      </c>
      <c r="L8" s="23">
        <v>2.7654619614160003</v>
      </c>
      <c r="M8" s="12" t="s">
        <v>56</v>
      </c>
      <c r="N8" s="14" t="s">
        <v>56</v>
      </c>
      <c r="O8" s="14" t="s">
        <v>56</v>
      </c>
      <c r="P8" s="19">
        <v>59236</v>
      </c>
      <c r="Q8" s="23">
        <v>26.868997629320003</v>
      </c>
    </row>
    <row r="9" spans="1:18" s="15" customFormat="1" ht="39.6" x14ac:dyDescent="0.25">
      <c r="A9" s="22" t="s">
        <v>21</v>
      </c>
      <c r="B9" s="21" t="s">
        <v>29</v>
      </c>
      <c r="C9" s="21" t="s">
        <v>32</v>
      </c>
      <c r="D9" s="12" t="s">
        <v>56</v>
      </c>
      <c r="E9" s="26">
        <v>80496.799999999988</v>
      </c>
      <c r="F9" s="21" t="s">
        <v>33</v>
      </c>
      <c r="G9" s="21" t="s">
        <v>59</v>
      </c>
      <c r="H9" s="12" t="s">
        <v>56</v>
      </c>
      <c r="I9" s="14" t="s">
        <v>56</v>
      </c>
      <c r="J9" s="14" t="s">
        <v>56</v>
      </c>
      <c r="K9" s="19">
        <v>23104.1</v>
      </c>
      <c r="L9" s="23">
        <v>10.479843475716999</v>
      </c>
      <c r="M9" s="12" t="s">
        <v>56</v>
      </c>
      <c r="N9" s="14" t="s">
        <v>56</v>
      </c>
      <c r="O9" s="14" t="s">
        <v>56</v>
      </c>
      <c r="P9" s="19">
        <v>114030.99999999999</v>
      </c>
      <c r="Q9" s="23">
        <v>51.723591543469993</v>
      </c>
    </row>
    <row r="10" spans="1:18" s="15" customFormat="1" ht="39.6" x14ac:dyDescent="0.25">
      <c r="A10" s="22" t="s">
        <v>22</v>
      </c>
      <c r="B10" s="21" t="s">
        <v>29</v>
      </c>
      <c r="C10" s="21" t="s">
        <v>32</v>
      </c>
      <c r="D10" s="12" t="s">
        <v>56</v>
      </c>
      <c r="E10" s="26">
        <v>99083.7</v>
      </c>
      <c r="F10" s="21" t="s">
        <v>34</v>
      </c>
      <c r="G10" s="21" t="s">
        <v>60</v>
      </c>
      <c r="H10" s="12" t="s">
        <v>56</v>
      </c>
      <c r="I10" s="14" t="s">
        <v>56</v>
      </c>
      <c r="J10" s="14" t="s">
        <v>56</v>
      </c>
      <c r="K10" s="19">
        <v>1652.6000000000001</v>
      </c>
      <c r="L10" s="23">
        <v>0.74960675066199989</v>
      </c>
      <c r="M10" s="12" t="s">
        <v>56</v>
      </c>
      <c r="N10" s="14" t="s">
        <v>56</v>
      </c>
      <c r="O10" s="14" t="s">
        <v>56</v>
      </c>
      <c r="P10" s="19">
        <v>72156.800000000003</v>
      </c>
      <c r="Q10" s="23">
        <v>32.729773923616001</v>
      </c>
    </row>
    <row r="11" spans="1:18" s="15" customFormat="1" ht="39.6" x14ac:dyDescent="0.25">
      <c r="A11" s="22" t="s">
        <v>23</v>
      </c>
      <c r="B11" s="21" t="s">
        <v>29</v>
      </c>
      <c r="C11" s="21" t="s">
        <v>32</v>
      </c>
      <c r="D11" s="12" t="s">
        <v>56</v>
      </c>
      <c r="E11" s="26">
        <v>162463.64531290872</v>
      </c>
      <c r="F11" s="21" t="s">
        <v>35</v>
      </c>
      <c r="G11" s="21" t="s">
        <v>61</v>
      </c>
      <c r="H11" s="12" t="s">
        <v>56</v>
      </c>
      <c r="I11" s="14" t="s">
        <v>56</v>
      </c>
      <c r="J11" s="14" t="s">
        <v>56</v>
      </c>
      <c r="K11" s="19">
        <v>9366.6</v>
      </c>
      <c r="L11" s="23">
        <v>4.248618292842</v>
      </c>
      <c r="M11" s="12" t="s">
        <v>56</v>
      </c>
      <c r="N11" s="14" t="s">
        <v>56</v>
      </c>
      <c r="O11" s="14" t="s">
        <v>56</v>
      </c>
      <c r="P11" s="19">
        <v>75818.399999999994</v>
      </c>
      <c r="Q11" s="23">
        <v>34.390647745608</v>
      </c>
    </row>
    <row r="12" spans="1:18" s="15" customFormat="1" ht="39.6" x14ac:dyDescent="0.25">
      <c r="A12" s="22" t="s">
        <v>24</v>
      </c>
      <c r="B12" s="21" t="s">
        <v>29</v>
      </c>
      <c r="C12" s="21" t="s">
        <v>32</v>
      </c>
      <c r="D12" s="12" t="s">
        <v>56</v>
      </c>
      <c r="E12" s="26">
        <v>117441.20000000001</v>
      </c>
      <c r="F12" s="21" t="s">
        <v>36</v>
      </c>
      <c r="G12" s="21" t="s">
        <v>63</v>
      </c>
      <c r="H12" s="12" t="s">
        <v>56</v>
      </c>
      <c r="I12" s="14" t="s">
        <v>56</v>
      </c>
      <c r="J12" s="14" t="s">
        <v>56</v>
      </c>
      <c r="K12" s="19">
        <v>12995.200000000003</v>
      </c>
      <c r="L12" s="23">
        <v>5.8945235666239988</v>
      </c>
      <c r="M12" s="12" t="s">
        <v>56</v>
      </c>
      <c r="N12" s="14" t="s">
        <v>56</v>
      </c>
      <c r="O12" s="14" t="s">
        <v>56</v>
      </c>
      <c r="P12" s="19">
        <v>73699.399999999994</v>
      </c>
      <c r="Q12" s="23">
        <v>33.429485513577994</v>
      </c>
    </row>
    <row r="13" spans="1:18" s="15" customFormat="1" ht="171.6" x14ac:dyDescent="0.25">
      <c r="A13" s="22" t="s">
        <v>25</v>
      </c>
      <c r="B13" s="21" t="s">
        <v>29</v>
      </c>
      <c r="C13" s="21" t="s">
        <v>32</v>
      </c>
      <c r="D13" s="12" t="s">
        <v>56</v>
      </c>
      <c r="E13" s="26">
        <v>126171.09999999999</v>
      </c>
      <c r="F13" s="21" t="s">
        <v>37</v>
      </c>
      <c r="G13" s="21" t="s">
        <v>64</v>
      </c>
      <c r="H13" s="12" t="s">
        <v>56</v>
      </c>
      <c r="I13" s="14" t="s">
        <v>56</v>
      </c>
      <c r="J13" s="14" t="s">
        <v>56</v>
      </c>
      <c r="K13" s="19">
        <v>4654.3999999999996</v>
      </c>
      <c r="L13" s="23">
        <v>2.111200326928</v>
      </c>
      <c r="M13" s="12" t="s">
        <v>56</v>
      </c>
      <c r="N13" s="14" t="s">
        <v>56</v>
      </c>
      <c r="O13" s="14" t="s">
        <v>56</v>
      </c>
      <c r="P13" s="19">
        <v>77891.3</v>
      </c>
      <c r="Q13" s="23">
        <v>35.330899369380994</v>
      </c>
    </row>
    <row r="14" spans="1:18" s="15" customFormat="1" ht="39.6" x14ac:dyDescent="0.25">
      <c r="A14" s="22" t="s">
        <v>26</v>
      </c>
      <c r="B14" s="21" t="s">
        <v>29</v>
      </c>
      <c r="C14" s="21" t="s">
        <v>32</v>
      </c>
      <c r="D14" s="12" t="s">
        <v>56</v>
      </c>
      <c r="E14" s="26">
        <v>56930.399999999994</v>
      </c>
      <c r="F14" s="21" t="s">
        <v>38</v>
      </c>
      <c r="G14" s="21" t="s">
        <v>57</v>
      </c>
      <c r="H14" s="12" t="s">
        <v>56</v>
      </c>
      <c r="I14" s="14" t="s">
        <v>56</v>
      </c>
      <c r="J14" s="14" t="s">
        <v>56</v>
      </c>
      <c r="K14" s="19">
        <v>8554.5999999999985</v>
      </c>
      <c r="L14" s="23">
        <v>3.8803012884019994</v>
      </c>
      <c r="M14" s="12" t="s">
        <v>56</v>
      </c>
      <c r="N14" s="14" t="s">
        <v>56</v>
      </c>
      <c r="O14" s="14" t="s">
        <v>56</v>
      </c>
      <c r="P14" s="19">
        <v>81011</v>
      </c>
      <c r="Q14" s="23">
        <v>36.745971486069998</v>
      </c>
    </row>
    <row r="15" spans="1:18" s="15" customFormat="1" ht="66" x14ac:dyDescent="0.25">
      <c r="A15" s="22" t="s">
        <v>27</v>
      </c>
      <c r="B15" s="21" t="s">
        <v>29</v>
      </c>
      <c r="C15" s="21" t="s">
        <v>32</v>
      </c>
      <c r="D15" s="12" t="s">
        <v>56</v>
      </c>
      <c r="E15" s="26">
        <v>294627.3</v>
      </c>
      <c r="F15" s="21" t="s">
        <v>39</v>
      </c>
      <c r="G15" s="21" t="s">
        <v>62</v>
      </c>
      <c r="H15" s="12" t="s">
        <v>56</v>
      </c>
      <c r="I15" s="14" t="s">
        <v>56</v>
      </c>
      <c r="J15" s="14" t="s">
        <v>56</v>
      </c>
      <c r="K15" s="19">
        <v>18273.699999999997</v>
      </c>
      <c r="L15" s="23">
        <v>8.288810891668998</v>
      </c>
      <c r="M15" s="12" t="s">
        <v>56</v>
      </c>
      <c r="N15" s="14" t="s">
        <v>56</v>
      </c>
      <c r="O15" s="14" t="s">
        <v>56</v>
      </c>
      <c r="P15" s="19">
        <v>311617</v>
      </c>
      <c r="Q15" s="23">
        <v>141.34709356228998</v>
      </c>
    </row>
    <row r="16" spans="1:18" s="15" customFormat="1" ht="39.6" x14ac:dyDescent="0.25">
      <c r="A16" s="22" t="s">
        <v>28</v>
      </c>
      <c r="B16" s="21" t="s">
        <v>29</v>
      </c>
      <c r="C16" s="21" t="s">
        <v>32</v>
      </c>
      <c r="D16" s="12" t="s">
        <v>56</v>
      </c>
      <c r="E16" s="26">
        <v>108950.9</v>
      </c>
      <c r="F16" s="21" t="s">
        <v>40</v>
      </c>
      <c r="G16" s="21" t="s">
        <v>65</v>
      </c>
      <c r="H16" s="12" t="s">
        <v>56</v>
      </c>
      <c r="I16" s="14" t="s">
        <v>56</v>
      </c>
      <c r="J16" s="14" t="s">
        <v>56</v>
      </c>
      <c r="K16" s="19">
        <v>1135</v>
      </c>
      <c r="L16" s="23">
        <v>0.51482733994999996</v>
      </c>
      <c r="M16" s="12" t="s">
        <v>56</v>
      </c>
      <c r="N16" s="14" t="s">
        <v>56</v>
      </c>
      <c r="O16" s="14" t="s">
        <v>56</v>
      </c>
      <c r="P16" s="19">
        <v>17069.100000000002</v>
      </c>
      <c r="Q16" s="23">
        <v>7.7424135227670003</v>
      </c>
    </row>
    <row r="17" spans="1:17" s="15" customFormat="1" x14ac:dyDescent="0.25">
      <c r="A17" s="22" t="s">
        <v>66</v>
      </c>
      <c r="B17" s="21" t="s">
        <v>72</v>
      </c>
      <c r="C17" s="21" t="s">
        <v>32</v>
      </c>
      <c r="D17" s="12" t="s">
        <v>56</v>
      </c>
      <c r="E17" s="12" t="s">
        <v>56</v>
      </c>
      <c r="F17" s="21" t="s">
        <v>13</v>
      </c>
      <c r="G17" s="21" t="s">
        <v>13</v>
      </c>
      <c r="H17" s="12" t="s">
        <v>56</v>
      </c>
      <c r="I17" s="14" t="s">
        <v>56</v>
      </c>
      <c r="J17" s="14" t="s">
        <v>56</v>
      </c>
      <c r="K17" s="19">
        <v>1688.3</v>
      </c>
      <c r="L17" s="23">
        <f t="shared" si="0"/>
        <v>0.76579999827099998</v>
      </c>
      <c r="M17" s="12" t="s">
        <v>56</v>
      </c>
      <c r="N17" s="14" t="s">
        <v>56</v>
      </c>
      <c r="O17" s="14" t="s">
        <v>56</v>
      </c>
      <c r="P17" s="19">
        <v>9125.6</v>
      </c>
      <c r="Q17" s="23">
        <f t="shared" si="1"/>
        <v>4.1393025316720005</v>
      </c>
    </row>
    <row r="18" spans="1:17" s="15" customFormat="1" x14ac:dyDescent="0.25">
      <c r="A18" s="22" t="s">
        <v>67</v>
      </c>
      <c r="B18" s="21" t="s">
        <v>72</v>
      </c>
      <c r="C18" s="21" t="s">
        <v>32</v>
      </c>
      <c r="D18" s="12" t="s">
        <v>56</v>
      </c>
      <c r="E18" s="12" t="s">
        <v>56</v>
      </c>
      <c r="F18" s="21" t="s">
        <v>33</v>
      </c>
      <c r="G18" s="21" t="s">
        <v>33</v>
      </c>
      <c r="H18" s="12" t="s">
        <v>56</v>
      </c>
      <c r="I18" s="14" t="s">
        <v>56</v>
      </c>
      <c r="J18" s="14" t="s">
        <v>56</v>
      </c>
      <c r="K18" s="19">
        <v>1993.2</v>
      </c>
      <c r="L18" s="23">
        <f t="shared" si="0"/>
        <v>0.90410031188399997</v>
      </c>
      <c r="M18" s="12" t="s">
        <v>56</v>
      </c>
      <c r="N18" s="14" t="s">
        <v>56</v>
      </c>
      <c r="O18" s="14" t="s">
        <v>56</v>
      </c>
      <c r="P18" s="19">
        <v>7600.5</v>
      </c>
      <c r="Q18" s="23">
        <f t="shared" si="1"/>
        <v>3.447528808185</v>
      </c>
    </row>
    <row r="19" spans="1:17" s="15" customFormat="1" x14ac:dyDescent="0.25">
      <c r="A19" s="22" t="s">
        <v>68</v>
      </c>
      <c r="B19" s="21" t="s">
        <v>72</v>
      </c>
      <c r="C19" s="21" t="s">
        <v>32</v>
      </c>
      <c r="D19" s="12" t="s">
        <v>56</v>
      </c>
      <c r="E19" s="12" t="s">
        <v>56</v>
      </c>
      <c r="F19" s="21" t="s">
        <v>34</v>
      </c>
      <c r="G19" s="21" t="s">
        <v>34</v>
      </c>
      <c r="H19" s="12" t="s">
        <v>56</v>
      </c>
      <c r="I19" s="14" t="s">
        <v>56</v>
      </c>
      <c r="J19" s="14" t="s">
        <v>56</v>
      </c>
      <c r="K19" s="19">
        <v>286.2</v>
      </c>
      <c r="L19" s="23">
        <f t="shared" si="0"/>
        <v>0.12981813629399999</v>
      </c>
      <c r="M19" s="12" t="s">
        <v>56</v>
      </c>
      <c r="N19" s="14" t="s">
        <v>56</v>
      </c>
      <c r="O19" s="14" t="s">
        <v>56</v>
      </c>
      <c r="P19" s="19">
        <v>7987.3</v>
      </c>
      <c r="Q19" s="23">
        <f t="shared" si="1"/>
        <v>3.6229783369009998</v>
      </c>
    </row>
    <row r="20" spans="1:17" s="15" customFormat="1" ht="26.4" x14ac:dyDescent="0.25">
      <c r="A20" s="22" t="s">
        <v>69</v>
      </c>
      <c r="B20" s="21" t="s">
        <v>72</v>
      </c>
      <c r="C20" s="21" t="s">
        <v>32</v>
      </c>
      <c r="D20" s="12" t="s">
        <v>56</v>
      </c>
      <c r="E20" s="12" t="s">
        <v>56</v>
      </c>
      <c r="F20" s="21" t="s">
        <v>35</v>
      </c>
      <c r="G20" s="21" t="s">
        <v>35</v>
      </c>
      <c r="H20" s="12" t="s">
        <v>56</v>
      </c>
      <c r="I20" s="14" t="s">
        <v>56</v>
      </c>
      <c r="J20" s="14" t="s">
        <v>56</v>
      </c>
      <c r="K20" s="19">
        <v>1842.2</v>
      </c>
      <c r="L20" s="23">
        <f t="shared" si="0"/>
        <v>0.835607864014</v>
      </c>
      <c r="M20" s="12" t="s">
        <v>56</v>
      </c>
      <c r="N20" s="14" t="s">
        <v>56</v>
      </c>
      <c r="O20" s="14" t="s">
        <v>56</v>
      </c>
      <c r="P20" s="19">
        <v>16070.1</v>
      </c>
      <c r="Q20" s="23">
        <f t="shared" si="1"/>
        <v>7.2892747451369999</v>
      </c>
    </row>
    <row r="21" spans="1:17" s="15" customFormat="1" ht="39.6" x14ac:dyDescent="0.25">
      <c r="A21" s="22" t="s">
        <v>70</v>
      </c>
      <c r="B21" s="21" t="s">
        <v>72</v>
      </c>
      <c r="C21" s="21" t="s">
        <v>32</v>
      </c>
      <c r="D21" s="12" t="s">
        <v>56</v>
      </c>
      <c r="E21" s="12" t="s">
        <v>56</v>
      </c>
      <c r="F21" s="21" t="s">
        <v>36</v>
      </c>
      <c r="G21" s="21" t="s">
        <v>36</v>
      </c>
      <c r="H21" s="12" t="s">
        <v>56</v>
      </c>
      <c r="I21" s="14" t="s">
        <v>56</v>
      </c>
      <c r="J21" s="14" t="s">
        <v>56</v>
      </c>
      <c r="K21" s="19">
        <v>4397.2</v>
      </c>
      <c r="L21" s="23">
        <f t="shared" si="0"/>
        <v>1.9945363693639999</v>
      </c>
      <c r="M21" s="12" t="s">
        <v>56</v>
      </c>
      <c r="N21" s="14" t="s">
        <v>56</v>
      </c>
      <c r="O21" s="14" t="s">
        <v>56</v>
      </c>
      <c r="P21" s="19">
        <v>12290.6</v>
      </c>
      <c r="Q21" s="23">
        <f t="shared" si="1"/>
        <v>5.5749223827219998</v>
      </c>
    </row>
    <row r="22" spans="1:17" s="15" customFormat="1" ht="26.4" x14ac:dyDescent="0.25">
      <c r="A22" s="22" t="s">
        <v>71</v>
      </c>
      <c r="B22" s="21" t="s">
        <v>72</v>
      </c>
      <c r="C22" s="21" t="s">
        <v>32</v>
      </c>
      <c r="D22" s="12" t="s">
        <v>56</v>
      </c>
      <c r="E22" s="12" t="s">
        <v>56</v>
      </c>
      <c r="F22" s="21" t="s">
        <v>37</v>
      </c>
      <c r="G22" s="21" t="s">
        <v>37</v>
      </c>
      <c r="H22" s="12" t="s">
        <v>56</v>
      </c>
      <c r="I22" s="14" t="s">
        <v>56</v>
      </c>
      <c r="J22" s="14" t="s">
        <v>56</v>
      </c>
      <c r="K22" s="19">
        <v>731.9</v>
      </c>
      <c r="L22" s="23">
        <f t="shared" si="0"/>
        <v>0.33198425560299999</v>
      </c>
      <c r="M22" s="12" t="s">
        <v>56</v>
      </c>
      <c r="N22" s="14" t="s">
        <v>56</v>
      </c>
      <c r="O22" s="14" t="s">
        <v>56</v>
      </c>
      <c r="P22" s="19">
        <v>8305.5</v>
      </c>
      <c r="Q22" s="23">
        <f t="shared" si="1"/>
        <v>3.7673114290349998</v>
      </c>
    </row>
    <row r="23" spans="1:17" s="15" customFormat="1" ht="26.4" x14ac:dyDescent="0.25">
      <c r="A23" s="22" t="s">
        <v>73</v>
      </c>
      <c r="B23" s="21" t="s">
        <v>72</v>
      </c>
      <c r="C23" s="21" t="s">
        <v>32</v>
      </c>
      <c r="D23" s="12" t="s">
        <v>56</v>
      </c>
      <c r="E23" s="12" t="s">
        <v>56</v>
      </c>
      <c r="F23" s="21" t="s">
        <v>38</v>
      </c>
      <c r="G23" s="21" t="s">
        <v>38</v>
      </c>
      <c r="H23" s="12" t="s">
        <v>56</v>
      </c>
      <c r="I23" s="14" t="s">
        <v>56</v>
      </c>
      <c r="J23" s="14" t="s">
        <v>56</v>
      </c>
      <c r="K23" s="19">
        <v>73.2</v>
      </c>
      <c r="L23" s="23">
        <f t="shared" ref="L23:L25" si="2">K23*0.00045359237</f>
        <v>3.3202961484000003E-2</v>
      </c>
      <c r="M23" s="12" t="s">
        <v>56</v>
      </c>
      <c r="N23" s="14" t="s">
        <v>56</v>
      </c>
      <c r="O23" s="14" t="s">
        <v>56</v>
      </c>
      <c r="P23" s="19">
        <v>1115.4000000000001</v>
      </c>
      <c r="Q23" s="23">
        <f t="shared" si="1"/>
        <v>0.50593692949800007</v>
      </c>
    </row>
    <row r="24" spans="1:17" s="15" customFormat="1" ht="26.4" x14ac:dyDescent="0.25">
      <c r="A24" s="22" t="s">
        <v>74</v>
      </c>
      <c r="B24" s="21" t="s">
        <v>72</v>
      </c>
      <c r="C24" s="21" t="s">
        <v>32</v>
      </c>
      <c r="D24" s="12" t="s">
        <v>56</v>
      </c>
      <c r="E24" s="12" t="s">
        <v>56</v>
      </c>
      <c r="F24" s="21" t="s">
        <v>39</v>
      </c>
      <c r="G24" s="21" t="s">
        <v>39</v>
      </c>
      <c r="H24" s="12" t="s">
        <v>56</v>
      </c>
      <c r="I24" s="14" t="s">
        <v>56</v>
      </c>
      <c r="J24" s="14" t="s">
        <v>56</v>
      </c>
      <c r="K24" s="19">
        <v>33.4</v>
      </c>
      <c r="L24" s="23">
        <f t="shared" si="2"/>
        <v>1.5149985158E-2</v>
      </c>
      <c r="M24" s="12" t="s">
        <v>56</v>
      </c>
      <c r="N24" s="14" t="s">
        <v>56</v>
      </c>
      <c r="O24" s="14" t="s">
        <v>56</v>
      </c>
      <c r="P24" s="19">
        <v>265.5</v>
      </c>
      <c r="Q24" s="23">
        <f t="shared" si="1"/>
        <v>0.12042877423499999</v>
      </c>
    </row>
    <row r="25" spans="1:17" s="15" customFormat="1" ht="26.4" x14ac:dyDescent="0.25">
      <c r="A25" s="22" t="s">
        <v>75</v>
      </c>
      <c r="B25" s="21" t="s">
        <v>72</v>
      </c>
      <c r="C25" s="21" t="s">
        <v>32</v>
      </c>
      <c r="D25" s="12" t="s">
        <v>56</v>
      </c>
      <c r="E25" s="12" t="s">
        <v>56</v>
      </c>
      <c r="F25" s="21" t="s">
        <v>40</v>
      </c>
      <c r="G25" s="21" t="s">
        <v>40</v>
      </c>
      <c r="H25" s="12" t="s">
        <v>56</v>
      </c>
      <c r="I25" s="14" t="s">
        <v>56</v>
      </c>
      <c r="J25" s="14" t="s">
        <v>56</v>
      </c>
      <c r="K25" s="19">
        <v>41</v>
      </c>
      <c r="L25" s="23">
        <f t="shared" si="2"/>
        <v>1.8597287170000001E-2</v>
      </c>
      <c r="M25" s="12" t="s">
        <v>56</v>
      </c>
      <c r="N25" s="14" t="s">
        <v>56</v>
      </c>
      <c r="O25" s="14" t="s">
        <v>56</v>
      </c>
      <c r="P25" s="19">
        <v>776.3</v>
      </c>
      <c r="Q25" s="23">
        <f t="shared" si="1"/>
        <v>0.35212375683099995</v>
      </c>
    </row>
    <row r="26" spans="1:17" x14ac:dyDescent="0.25">
      <c r="L26" s="6"/>
      <c r="M26" s="6"/>
    </row>
    <row r="27" spans="1:17" x14ac:dyDescent="0.25">
      <c r="J27" s="24" t="s">
        <v>4</v>
      </c>
      <c r="K27" s="4">
        <f>SUM(K2:K25)</f>
        <v>107084.69999999997</v>
      </c>
      <c r="L27" s="4">
        <f>SUM(L2:L25)</f>
        <v>48.572802863739</v>
      </c>
      <c r="M27" s="4"/>
      <c r="N27" s="4"/>
      <c r="O27" s="4"/>
      <c r="P27" s="4">
        <f>SUM(P2:P25)</f>
        <v>972195.00000000012</v>
      </c>
      <c r="Q27" s="25">
        <f>SUM(Q2:Q25)</f>
        <v>440.98023415214988</v>
      </c>
    </row>
  </sheetData>
  <sortState ref="A2:Q36">
    <sortCondition ref="A1"/>
  </sortState>
  <pageMargins left="0.7" right="0.7" top="0.75" bottom="0.75" header="0.3" footer="0.3"/>
  <pageSetup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Marcy</dc:creator>
  <cp:lastModifiedBy>Frick, Marcy</cp:lastModifiedBy>
  <cp:lastPrinted>2014-02-16T20:09:52Z</cp:lastPrinted>
  <dcterms:created xsi:type="dcterms:W3CDTF">2013-09-17T19:44:31Z</dcterms:created>
  <dcterms:modified xsi:type="dcterms:W3CDTF">2020-01-17T20:36:50Z</dcterms:modified>
</cp:coreProperties>
</file>