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A8216C2D-C54E-4BC7-8449-B107C46787C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Wet detention pond calcs" sheetId="2" r:id="rId2"/>
    <sheet name="34th to 80th" sheetId="3" r:id="rId3"/>
    <sheet name="80th to County Lin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" i="1" l="1"/>
  <c r="H3" i="1"/>
  <c r="I4" i="4"/>
  <c r="D4" i="4"/>
  <c r="M2" i="1"/>
  <c r="H2" i="1"/>
  <c r="D4" i="3"/>
  <c r="I4" i="3"/>
  <c r="P4" i="1" l="1"/>
  <c r="K4" i="1"/>
  <c r="N3" i="1" l="1"/>
  <c r="P3" i="1" s="1"/>
  <c r="N2" i="1"/>
  <c r="P2" i="1" s="1"/>
  <c r="I3" i="1"/>
  <c r="K3" i="1" s="1"/>
  <c r="I2" i="1"/>
  <c r="K2" i="1" s="1"/>
  <c r="Q4" i="1" l="1"/>
  <c r="L4" i="1"/>
  <c r="Q3" i="1"/>
  <c r="Q2" i="1"/>
  <c r="L3" i="1"/>
  <c r="L2" i="1"/>
  <c r="E3" i="1"/>
  <c r="E2" i="1"/>
  <c r="Q6" i="1" l="1"/>
  <c r="L6" i="1"/>
  <c r="C27" i="2" l="1"/>
  <c r="B31" i="2" s="1"/>
  <c r="B27" i="2"/>
  <c r="D31" i="2" s="1"/>
  <c r="D13" i="2"/>
  <c r="C9" i="2"/>
  <c r="B13" i="2" s="1"/>
  <c r="B9" i="2"/>
  <c r="E6" i="2"/>
  <c r="E9" i="2" s="1"/>
  <c r="D14" i="2" s="1"/>
  <c r="D15" i="2" l="1"/>
  <c r="B14" i="2"/>
  <c r="B15" i="2" s="1"/>
  <c r="P6" i="1"/>
  <c r="B16" i="2" l="1"/>
  <c r="B17" i="2"/>
  <c r="F17" i="2" s="1"/>
  <c r="D16" i="2"/>
  <c r="D17" i="2"/>
  <c r="B33" i="2"/>
  <c r="B35" i="2" s="1"/>
  <c r="D33" i="2"/>
  <c r="F16" i="2" l="1"/>
  <c r="D34" i="2"/>
  <c r="D35" i="2" s="1"/>
  <c r="F35" i="2" s="1"/>
  <c r="B34" i="2"/>
  <c r="F34" i="2" l="1"/>
  <c r="K6" i="1" l="1"/>
</calcChain>
</file>

<file path=xl/sharedStrings.xml><?xml version="1.0" encoding="utf-8"?>
<sst xmlns="http://schemas.openxmlformats.org/spreadsheetml/2006/main" count="115" uniqueCount="66">
  <si>
    <t>Project Number</t>
  </si>
  <si>
    <t>Project Name</t>
  </si>
  <si>
    <t>Project Type</t>
  </si>
  <si>
    <t>Acres Treated</t>
  </si>
  <si>
    <t>TP Efficiency (%)</t>
  </si>
  <si>
    <t>Total Reduction</t>
  </si>
  <si>
    <t>SR 70 from 34th Ave to 80th Ave</t>
  </si>
  <si>
    <t>Street Sweeping</t>
  </si>
  <si>
    <t>2 to 4 lanes</t>
  </si>
  <si>
    <t>Pond #</t>
  </si>
  <si>
    <t>Required (ac-ft)</t>
  </si>
  <si>
    <t>Provided (ac-ft)</t>
  </si>
  <si>
    <t>Pond 1</t>
  </si>
  <si>
    <t>Pond 2</t>
  </si>
  <si>
    <t>Pond 3</t>
  </si>
  <si>
    <t>Pond 7</t>
  </si>
  <si>
    <t>Pond 8</t>
  </si>
  <si>
    <t>Pond 5+6</t>
  </si>
  <si>
    <t>SR 70 from 80th Avenue to St Lucie County Line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</si>
  <si>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</si>
  <si>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</si>
  <si>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</si>
  <si>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</si>
  <si>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</si>
  <si>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</si>
  <si>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</si>
  <si>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</si>
  <si>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</si>
  <si>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</si>
  <si>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</si>
  <si>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N/A</t>
  </si>
  <si>
    <t>TN Efficiency (%)</t>
  </si>
  <si>
    <t>TN efficiency</t>
  </si>
  <si>
    <t>Sub-Watershed</t>
  </si>
  <si>
    <t>Taylor Creek/ Nubbin Slough</t>
  </si>
  <si>
    <t>Runoff (ac-ft)</t>
  </si>
  <si>
    <t>72.9%/2.3%</t>
  </si>
  <si>
    <t>41.1%/0.9%</t>
  </si>
  <si>
    <t>11C</t>
  </si>
  <si>
    <t>15D-A/15D-B</t>
  </si>
  <si>
    <t>N-1&amp;N-2</t>
  </si>
  <si>
    <t>N-3&amp;N-4</t>
  </si>
  <si>
    <t>S-1&amp;S-2</t>
  </si>
  <si>
    <t>Req</t>
  </si>
  <si>
    <t>FDOT1-01</t>
  </si>
  <si>
    <t>FDOT1-02</t>
  </si>
  <si>
    <t>FDOT1-03</t>
  </si>
  <si>
    <t>State Road 70 from 34th Avenue to 80th Avenue</t>
  </si>
  <si>
    <t>State Road 70 from 80th Avenue to St. Lucie County Line</t>
  </si>
  <si>
    <t>Wet Detention Pond</t>
  </si>
  <si>
    <t>TP Base Load (lbs/yr)</t>
  </si>
  <si>
    <t>TP Reduction (lbs/yr)</t>
  </si>
  <si>
    <t>TN Base Load (lbs/yr)</t>
  </si>
  <si>
    <t>TN Reduction (lbs/yr)</t>
  </si>
  <si>
    <t>Area (square feet)</t>
  </si>
  <si>
    <t>Basin</t>
  </si>
  <si>
    <t>TP Reduction (MT/yr)</t>
  </si>
  <si>
    <t>TN Reduction (MT/yr)</t>
  </si>
  <si>
    <t>S-191</t>
  </si>
  <si>
    <t>TP (kg/yr)</t>
  </si>
  <si>
    <t>TN (kg/yr)</t>
  </si>
  <si>
    <t>Rowid</t>
  </si>
  <si>
    <t>FID</t>
  </si>
  <si>
    <t>FREQUENCY</t>
  </si>
  <si>
    <t>TN SUM_LOAD</t>
  </si>
  <si>
    <t>TP 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</si>
</sst>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0" xfId="0" applyFont="1"/>
    <xf numFmtId="0" fontId="0" fillId="0" borderId="0" xfId="0" applyFont="1" applyAlignment="1">
      <alignment horizontal="right"/>
    </xf>
    <xf numFmtId="0" fontId="7" fillId="0" borderId="1" xfId="2" applyFont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5" fillId="0" borderId="1" xfId="3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5" fillId="0" borderId="1" xfId="3" applyFont="1" applyFill="1" applyBorder="1" applyAlignment="1">
      <alignment horizontal="left" wrapText="1"/>
    </xf>
    <xf numFmtId="165" fontId="3" fillId="2" borderId="1" xfId="1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left" wrapText="1"/>
    </xf>
    <xf numFmtId="4" fontId="4" fillId="0" borderId="0" xfId="0" applyNumberFormat="1" applyFont="1"/>
    <xf numFmtId="0" fontId="7" fillId="0" borderId="1" xfId="2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5" fillId="0" borderId="0" xfId="0" applyFont="1" applyFill="1"/>
    <xf numFmtId="0" fontId="10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5" fillId="0" borderId="0" xfId="0" applyNumberFormat="1" applyFont="1" applyAlignment="1">
      <alignment horizontal="left"/>
    </xf>
    <xf numFmtId="0" fontId="10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6" fillId="0" borderId="1" xfId="0" applyNumberFormat="1" applyFont="1" applyFill="1" applyBorder="1" applyAlignment="1">
      <alignment horizontal="left" wrapText="1"/>
    </xf>
    <xf numFmtId="0" fontId="10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10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K2" sqref="K2:L3"/>
    </sheetView>
  </sheetViews>
  <sheetFormatPr defaultColWidth="9.109375" defaultRowHeight="13.2" x14ac:dyDescent="0.25"/>
  <cols>
    <col min="1" max="1" width="9.109375" style="5"/>
    <col min="2" max="2" width="18.109375" style="5" customWidth="1"/>
    <col min="3" max="4" width="12" style="16" customWidth="1"/>
    <col min="5" max="6" width="13.88671875" style="5" customWidth="1"/>
    <col min="7" max="7" width="5.6640625" style="5" bestFit="1" customWidth="1"/>
    <col min="8" max="8" width="11.77734375" style="5" customWidth="1"/>
    <col min="9" max="9" width="10.5546875" style="5" customWidth="1"/>
    <col min="10" max="10" width="10.77734375" style="5" customWidth="1"/>
    <col min="11" max="12" width="9.44140625" style="5" bestFit="1" customWidth="1"/>
    <col min="13" max="13" width="9.77734375" style="5" customWidth="1"/>
    <col min="14" max="14" width="7.77734375" style="5" bestFit="1" customWidth="1"/>
    <col min="15" max="15" width="10.5546875" style="5" bestFit="1" customWidth="1"/>
    <col min="16" max="17" width="9.44140625" style="5" bestFit="1" customWidth="1"/>
    <col min="18" max="16384" width="9.109375" style="5"/>
  </cols>
  <sheetData>
    <row r="1" spans="1:18" ht="42" customHeight="1" x14ac:dyDescent="0.25">
      <c r="A1" s="1" t="s">
        <v>0</v>
      </c>
      <c r="B1" s="1" t="s">
        <v>1</v>
      </c>
      <c r="C1" s="1" t="s">
        <v>2</v>
      </c>
      <c r="D1" s="1" t="s">
        <v>54</v>
      </c>
      <c r="E1" s="2" t="s">
        <v>3</v>
      </c>
      <c r="F1" s="2" t="s">
        <v>33</v>
      </c>
      <c r="G1" s="2" t="s">
        <v>55</v>
      </c>
      <c r="H1" s="34" t="s">
        <v>59</v>
      </c>
      <c r="I1" s="3" t="s">
        <v>50</v>
      </c>
      <c r="J1" s="4" t="s">
        <v>4</v>
      </c>
      <c r="K1" s="3" t="s">
        <v>51</v>
      </c>
      <c r="L1" s="35" t="s">
        <v>56</v>
      </c>
      <c r="M1" s="3" t="s">
        <v>60</v>
      </c>
      <c r="N1" s="3" t="s">
        <v>52</v>
      </c>
      <c r="O1" s="4" t="s">
        <v>31</v>
      </c>
      <c r="P1" s="3" t="s">
        <v>53</v>
      </c>
      <c r="Q1" s="3" t="s">
        <v>57</v>
      </c>
    </row>
    <row r="2" spans="1:18" ht="39.6" x14ac:dyDescent="0.25">
      <c r="A2" s="37" t="s">
        <v>44</v>
      </c>
      <c r="B2" s="29" t="s">
        <v>47</v>
      </c>
      <c r="C2" s="27" t="s">
        <v>49</v>
      </c>
      <c r="D2" s="27">
        <v>2368050.8189599998</v>
      </c>
      <c r="E2" s="28">
        <f>ROUND(D2*0.000022956841139,1)</f>
        <v>54.4</v>
      </c>
      <c r="F2" s="30" t="s">
        <v>34</v>
      </c>
      <c r="G2" s="30" t="s">
        <v>58</v>
      </c>
      <c r="H2" s="49">
        <f>'34th to 80th'!D4</f>
        <v>45.176932952783694</v>
      </c>
      <c r="I2" s="32">
        <f>H2*2.2046226218</f>
        <v>99.598088371248807</v>
      </c>
      <c r="J2" s="31" t="s">
        <v>36</v>
      </c>
      <c r="K2" s="6">
        <f>((I2/2)*'Wet detention pond calcs'!$B$16)+((Summary!I2/2)*'Wet detention pond calcs'!$F$16)</f>
        <v>37.448881227589567</v>
      </c>
      <c r="L2" s="36">
        <f>K2*0.00045359237</f>
        <v>1.6986526789870861E-2</v>
      </c>
      <c r="M2" s="57">
        <f>'34th to 80th'!I4</f>
        <v>76.771870463974878</v>
      </c>
      <c r="N2" s="32">
        <f>M2*2.2046226218</f>
        <v>169.25300234277827</v>
      </c>
      <c r="O2" s="31" t="s">
        <v>37</v>
      </c>
      <c r="P2" s="32">
        <f>((N2/2)*'Wet detention pond calcs'!$B$17)+((Summary!N2/2)*'Wet detention pond calcs'!$F$17)</f>
        <v>35.54313049198344</v>
      </c>
      <c r="Q2" s="36">
        <f>P2*0.00045359237</f>
        <v>1.6122092797078033E-2</v>
      </c>
      <c r="R2" s="5" t="s">
        <v>8</v>
      </c>
    </row>
    <row r="3" spans="1:18" ht="39.6" x14ac:dyDescent="0.25">
      <c r="A3" s="37" t="s">
        <v>45</v>
      </c>
      <c r="B3" s="29" t="s">
        <v>48</v>
      </c>
      <c r="C3" s="27" t="s">
        <v>49</v>
      </c>
      <c r="D3" s="27">
        <v>1722218.77743</v>
      </c>
      <c r="E3" s="28">
        <f>ROUND(D3*0.000022956841139,1)</f>
        <v>39.5</v>
      </c>
      <c r="F3" s="30" t="s">
        <v>34</v>
      </c>
      <c r="G3" s="30" t="s">
        <v>58</v>
      </c>
      <c r="H3" s="57">
        <f>'80th to County Line'!D4</f>
        <v>11.598779576502197</v>
      </c>
      <c r="I3" s="32">
        <f>H3*2.2046226218</f>
        <v>25.570931839628567</v>
      </c>
      <c r="J3" s="31" t="s">
        <v>36</v>
      </c>
      <c r="K3" s="6">
        <f>((I3/2)*'Wet detention pond calcs'!$B$16)+((Summary!I3/2)*'Wet detention pond calcs'!$F$16)</f>
        <v>9.6146703717003437</v>
      </c>
      <c r="L3" s="36">
        <f>K3*0.00045359237</f>
        <v>4.3611411206683397E-3</v>
      </c>
      <c r="M3" s="32">
        <f>'80th to County Line'!I4</f>
        <v>52.680952282189125</v>
      </c>
      <c r="N3" s="32">
        <f>M3*2.2046226218</f>
        <v>116.14161913928048</v>
      </c>
      <c r="O3" s="31" t="s">
        <v>37</v>
      </c>
      <c r="P3" s="32">
        <f>((N3/2)*'Wet detention pond calcs'!$B$17)+((Summary!N3/2)*'Wet detention pond calcs'!$F$17)</f>
        <v>24.389740019248904</v>
      </c>
      <c r="Q3" s="36">
        <f>P3*0.00045359237</f>
        <v>1.1062999979014956E-2</v>
      </c>
      <c r="R3" s="5" t="s">
        <v>8</v>
      </c>
    </row>
    <row r="4" spans="1:18" s="45" customFormat="1" ht="26.4" x14ac:dyDescent="0.25">
      <c r="A4" s="37" t="s">
        <v>46</v>
      </c>
      <c r="B4" s="33" t="s">
        <v>7</v>
      </c>
      <c r="C4" s="39" t="s">
        <v>7</v>
      </c>
      <c r="D4" s="39" t="s">
        <v>30</v>
      </c>
      <c r="E4" s="30" t="s">
        <v>30</v>
      </c>
      <c r="F4" s="30" t="s">
        <v>34</v>
      </c>
      <c r="G4" s="30" t="s">
        <v>58</v>
      </c>
      <c r="H4" s="30" t="s">
        <v>30</v>
      </c>
      <c r="I4" s="40" t="s">
        <v>30</v>
      </c>
      <c r="J4" s="41" t="s">
        <v>30</v>
      </c>
      <c r="K4" s="42">
        <f>ROUND(152.11908499*(1-0.21),1)</f>
        <v>120.2</v>
      </c>
      <c r="L4" s="43">
        <f>K4*0.00045359237</f>
        <v>5.4521802873999999E-2</v>
      </c>
      <c r="M4" s="44" t="s">
        <v>30</v>
      </c>
      <c r="N4" s="41" t="s">
        <v>30</v>
      </c>
      <c r="O4" s="41" t="s">
        <v>30</v>
      </c>
      <c r="P4" s="42">
        <f>ROUND(240.08359936*(1-0.4),1)</f>
        <v>144.1</v>
      </c>
      <c r="Q4" s="43">
        <f>P4*0.00045359237</f>
        <v>6.5362660517000001E-2</v>
      </c>
    </row>
    <row r="5" spans="1:18" x14ac:dyDescent="0.25">
      <c r="A5" s="9"/>
      <c r="B5" s="10"/>
      <c r="C5" s="11"/>
      <c r="D5" s="11"/>
      <c r="E5" s="12"/>
      <c r="F5" s="12"/>
      <c r="G5" s="12"/>
      <c r="H5" s="12"/>
      <c r="I5" s="13"/>
      <c r="J5" s="14"/>
      <c r="K5" s="15"/>
      <c r="L5" s="15"/>
      <c r="M5" s="15"/>
      <c r="N5" s="15"/>
      <c r="O5" s="15"/>
      <c r="P5" s="15"/>
      <c r="Q5" s="15"/>
    </row>
    <row r="6" spans="1:18" x14ac:dyDescent="0.25">
      <c r="J6" s="7" t="s">
        <v>5</v>
      </c>
      <c r="K6" s="8">
        <f>SUM(K2:K4)</f>
        <v>167.26355159928991</v>
      </c>
      <c r="L6" s="38">
        <f>SUM(L2:L5)</f>
        <v>7.5869470784539206E-2</v>
      </c>
      <c r="M6" s="8"/>
      <c r="N6" s="8"/>
      <c r="O6" s="8"/>
      <c r="P6" s="8">
        <f>SUM(P2:P4)</f>
        <v>204.03287051123235</v>
      </c>
      <c r="Q6" s="38">
        <f>SUM(Q2:Q5)</f>
        <v>9.2547753293092991E-2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topLeftCell="A13" workbookViewId="0">
      <selection activeCell="E24" sqref="E24"/>
    </sheetView>
  </sheetViews>
  <sheetFormatPr defaultRowHeight="14.4" x14ac:dyDescent="0.3"/>
  <cols>
    <col min="1" max="1" width="17.6640625" customWidth="1"/>
  </cols>
  <sheetData>
    <row r="1" spans="1:6" x14ac:dyDescent="0.3">
      <c r="A1" s="19" t="s">
        <v>6</v>
      </c>
    </row>
    <row r="2" spans="1:6" s="17" customFormat="1" ht="28.8" x14ac:dyDescent="0.3">
      <c r="A2" s="18" t="s">
        <v>9</v>
      </c>
      <c r="B2" s="18" t="s">
        <v>10</v>
      </c>
      <c r="C2" s="18" t="s">
        <v>11</v>
      </c>
      <c r="E2" s="17" t="s">
        <v>35</v>
      </c>
    </row>
    <row r="3" spans="1:6" x14ac:dyDescent="0.3">
      <c r="A3" t="s">
        <v>12</v>
      </c>
      <c r="B3">
        <v>1.31</v>
      </c>
      <c r="C3">
        <v>1.6</v>
      </c>
      <c r="E3">
        <v>7.47</v>
      </c>
    </row>
    <row r="4" spans="1:6" x14ac:dyDescent="0.3">
      <c r="A4" t="s">
        <v>13</v>
      </c>
      <c r="B4">
        <v>2.23</v>
      </c>
      <c r="C4">
        <v>2.5299999999999998</v>
      </c>
      <c r="E4">
        <v>12.66</v>
      </c>
    </row>
    <row r="5" spans="1:6" x14ac:dyDescent="0.3">
      <c r="A5" t="s">
        <v>14</v>
      </c>
      <c r="B5">
        <v>1.71</v>
      </c>
      <c r="C5">
        <v>1.91</v>
      </c>
      <c r="E5">
        <v>11.83</v>
      </c>
    </row>
    <row r="6" spans="1:6" x14ac:dyDescent="0.3">
      <c r="A6" t="s">
        <v>17</v>
      </c>
      <c r="B6">
        <v>1.52</v>
      </c>
      <c r="C6">
        <v>1.98</v>
      </c>
      <c r="E6">
        <f>2.61+5.02+9.62</f>
        <v>17.25</v>
      </c>
    </row>
    <row r="7" spans="1:6" x14ac:dyDescent="0.3">
      <c r="A7" t="s">
        <v>15</v>
      </c>
      <c r="B7">
        <v>0.91</v>
      </c>
      <c r="C7">
        <v>2.35</v>
      </c>
      <c r="E7">
        <v>8.1300000000000008</v>
      </c>
    </row>
    <row r="8" spans="1:6" x14ac:dyDescent="0.3">
      <c r="A8" t="s">
        <v>16</v>
      </c>
      <c r="B8">
        <v>1.1299999999999999</v>
      </c>
      <c r="C8">
        <v>1.5</v>
      </c>
      <c r="E8">
        <v>7.64</v>
      </c>
    </row>
    <row r="9" spans="1:6" x14ac:dyDescent="0.3">
      <c r="B9">
        <f>SUM(B3:B8)</f>
        <v>8.8099999999999987</v>
      </c>
      <c r="C9">
        <f>SUM(C3:C8)</f>
        <v>11.87</v>
      </c>
      <c r="E9">
        <f>SUM(E3:E8)</f>
        <v>64.98</v>
      </c>
    </row>
    <row r="11" spans="1:6" x14ac:dyDescent="0.3">
      <c r="A11" t="s">
        <v>19</v>
      </c>
      <c r="B11" t="s">
        <v>20</v>
      </c>
    </row>
    <row r="12" spans="1:6" x14ac:dyDescent="0.3">
      <c r="B12" t="s">
        <v>21</v>
      </c>
      <c r="D12" t="s">
        <v>22</v>
      </c>
      <c r="F12" t="s">
        <v>23</v>
      </c>
    </row>
    <row r="13" spans="1:6" x14ac:dyDescent="0.3">
      <c r="A13" t="s">
        <v>24</v>
      </c>
      <c r="B13">
        <f>C9</f>
        <v>11.87</v>
      </c>
      <c r="C13" t="s">
        <v>25</v>
      </c>
      <c r="D13">
        <f>B9</f>
        <v>8.8099999999999987</v>
      </c>
      <c r="E13" t="s">
        <v>25</v>
      </c>
    </row>
    <row r="14" spans="1:6" x14ac:dyDescent="0.3">
      <c r="A14" t="s">
        <v>26</v>
      </c>
      <c r="B14">
        <f>E9</f>
        <v>64.98</v>
      </c>
      <c r="C14" t="s">
        <v>25</v>
      </c>
      <c r="D14">
        <f>E9</f>
        <v>64.98</v>
      </c>
      <c r="E14" t="s">
        <v>25</v>
      </c>
    </row>
    <row r="15" spans="1:6" x14ac:dyDescent="0.3">
      <c r="A15" t="s">
        <v>27</v>
      </c>
      <c r="B15">
        <f>ROUND(B13/B14*365,0)</f>
        <v>67</v>
      </c>
      <c r="C15" t="s">
        <v>28</v>
      </c>
      <c r="D15">
        <f>ROUND(D13/D14*365,0)</f>
        <v>49</v>
      </c>
      <c r="E15" t="s">
        <v>28</v>
      </c>
    </row>
    <row r="16" spans="1:6" x14ac:dyDescent="0.3">
      <c r="A16" t="s">
        <v>29</v>
      </c>
      <c r="B16" s="21">
        <f>(ROUND(44.53+6.146*LN(B15)+0.145*(LN(B15)^2),1))/100</f>
        <v>0.72900000000000009</v>
      </c>
      <c r="C16" s="21"/>
      <c r="D16" s="21">
        <f>(ROUND(44.53+6.146*LN(D15)+0.145*(LN(D15)^2),1))/100</f>
        <v>0.70599999999999996</v>
      </c>
      <c r="E16" s="21"/>
      <c r="F16" s="21">
        <f>B16-D16</f>
        <v>2.3000000000000131E-2</v>
      </c>
    </row>
    <row r="17" spans="1:6" x14ac:dyDescent="0.3">
      <c r="A17" t="s">
        <v>32</v>
      </c>
      <c r="B17" s="20">
        <f>(ROUND((43.75*B15)/(4.38+B15),1))/100</f>
        <v>0.41100000000000003</v>
      </c>
      <c r="D17" s="20">
        <f>(ROUND((43.75*D15)/(4.38+D15),1))/100</f>
        <v>0.40200000000000002</v>
      </c>
      <c r="F17" s="21">
        <f>B17-D17</f>
        <v>9.000000000000008E-3</v>
      </c>
    </row>
    <row r="18" spans="1:6" x14ac:dyDescent="0.3">
      <c r="B18" s="20"/>
      <c r="D18" s="20"/>
      <c r="F18" s="21"/>
    </row>
    <row r="19" spans="1:6" x14ac:dyDescent="0.3">
      <c r="A19" s="19" t="s">
        <v>18</v>
      </c>
    </row>
    <row r="20" spans="1:6" x14ac:dyDescent="0.3">
      <c r="A20" s="25" t="s">
        <v>9</v>
      </c>
      <c r="B20" s="25" t="s">
        <v>43</v>
      </c>
      <c r="C20" s="25" t="s">
        <v>21</v>
      </c>
      <c r="D20" s="25"/>
    </row>
    <row r="21" spans="1:6" x14ac:dyDescent="0.3">
      <c r="A21" s="26" t="s">
        <v>38</v>
      </c>
      <c r="B21" s="25">
        <v>1.36</v>
      </c>
      <c r="C21" s="25">
        <v>1.36</v>
      </c>
      <c r="D21" s="25"/>
    </row>
    <row r="22" spans="1:6" x14ac:dyDescent="0.3">
      <c r="A22" s="26">
        <v>13</v>
      </c>
      <c r="B22" s="25">
        <v>1.79</v>
      </c>
      <c r="C22" s="25">
        <v>1.8</v>
      </c>
      <c r="D22" s="25"/>
    </row>
    <row r="23" spans="1:6" x14ac:dyDescent="0.3">
      <c r="A23" s="26" t="s">
        <v>39</v>
      </c>
      <c r="B23" s="25">
        <v>1.48</v>
      </c>
      <c r="C23" s="25">
        <v>1.5</v>
      </c>
      <c r="D23" s="25"/>
    </row>
    <row r="24" spans="1:6" x14ac:dyDescent="0.3">
      <c r="A24" s="26" t="s">
        <v>40</v>
      </c>
      <c r="B24" s="25">
        <v>0.16</v>
      </c>
      <c r="C24" s="25">
        <v>0.16</v>
      </c>
      <c r="D24" s="25"/>
    </row>
    <row r="25" spans="1:6" x14ac:dyDescent="0.3">
      <c r="A25" s="26" t="s">
        <v>41</v>
      </c>
      <c r="B25" s="25">
        <v>0.24</v>
      </c>
      <c r="C25" s="25">
        <v>0.24</v>
      </c>
      <c r="D25" s="25"/>
    </row>
    <row r="26" spans="1:6" x14ac:dyDescent="0.3">
      <c r="A26" s="26" t="s">
        <v>42</v>
      </c>
      <c r="B26" s="25">
        <v>0.19</v>
      </c>
      <c r="C26" s="25">
        <v>0.19</v>
      </c>
      <c r="D26" s="25"/>
    </row>
    <row r="27" spans="1:6" x14ac:dyDescent="0.3">
      <c r="A27" s="26"/>
      <c r="B27" s="25">
        <f>SUM(B21:B26)</f>
        <v>5.2200000000000015</v>
      </c>
      <c r="C27" s="25">
        <f>SUM(C21:C26)</f>
        <v>5.2500000000000009</v>
      </c>
      <c r="D27" s="25"/>
    </row>
    <row r="28" spans="1:6" x14ac:dyDescent="0.3">
      <c r="A28" s="19"/>
    </row>
    <row r="29" spans="1:6" x14ac:dyDescent="0.3">
      <c r="A29" t="s">
        <v>19</v>
      </c>
      <c r="B29" t="s">
        <v>20</v>
      </c>
    </row>
    <row r="30" spans="1:6" x14ac:dyDescent="0.3">
      <c r="B30" t="s">
        <v>21</v>
      </c>
      <c r="D30" t="s">
        <v>22</v>
      </c>
      <c r="F30" t="s">
        <v>23</v>
      </c>
    </row>
    <row r="31" spans="1:6" x14ac:dyDescent="0.3">
      <c r="A31" t="s">
        <v>24</v>
      </c>
      <c r="B31">
        <f>C27</f>
        <v>5.2500000000000009</v>
      </c>
      <c r="C31" t="s">
        <v>25</v>
      </c>
      <c r="D31">
        <f>B27</f>
        <v>5.2200000000000015</v>
      </c>
      <c r="E31" t="s">
        <v>25</v>
      </c>
    </row>
    <row r="32" spans="1:6" x14ac:dyDescent="0.3">
      <c r="A32" t="s">
        <v>26</v>
      </c>
      <c r="C32" t="s">
        <v>25</v>
      </c>
      <c r="E32" t="s">
        <v>25</v>
      </c>
    </row>
    <row r="33" spans="1:6" x14ac:dyDescent="0.3">
      <c r="A33" t="s">
        <v>27</v>
      </c>
      <c r="B33" t="e">
        <f>ROUND(B31/B32*365,0)</f>
        <v>#DIV/0!</v>
      </c>
      <c r="C33" t="s">
        <v>28</v>
      </c>
      <c r="D33" t="e">
        <f>ROUND(D31/D32*365,0)</f>
        <v>#DIV/0!</v>
      </c>
      <c r="E33" t="s">
        <v>28</v>
      </c>
    </row>
    <row r="34" spans="1:6" x14ac:dyDescent="0.3">
      <c r="A34" t="s">
        <v>29</v>
      </c>
      <c r="B34" t="e">
        <f>(ROUND(44.53+6.146*LN(B33)+0.145*(LN(B33)^2),1))/100</f>
        <v>#DIV/0!</v>
      </c>
      <c r="D34" t="e">
        <f>(ROUND(44.53+6.146*LN(D33)+0.145*(LN(D33)^2),1))/100</f>
        <v>#DIV/0!</v>
      </c>
      <c r="F34" t="e">
        <f>B34-D34</f>
        <v>#DIV/0!</v>
      </c>
    </row>
    <row r="35" spans="1:6" x14ac:dyDescent="0.3">
      <c r="A35" t="s">
        <v>32</v>
      </c>
      <c r="B35" s="20" t="e">
        <f>(ROUND((43.75*B33)/(4.38+B33),1))/100</f>
        <v>#DIV/0!</v>
      </c>
      <c r="D35" s="20" t="e">
        <f>(ROUND((43.75*D34)/(4.38+D34),1))/100</f>
        <v>#DIV/0!</v>
      </c>
      <c r="F35" s="21" t="e">
        <f>B35-D35</f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"/>
  <sheetViews>
    <sheetView workbookViewId="0">
      <selection activeCell="F20" sqref="F20"/>
    </sheetView>
  </sheetViews>
  <sheetFormatPr defaultRowHeight="14.4" x14ac:dyDescent="0.3"/>
  <cols>
    <col min="1" max="1" width="6.44140625" style="22" bestFit="1" customWidth="1"/>
    <col min="2" max="2" width="3.88671875" style="22" bestFit="1" customWidth="1"/>
    <col min="3" max="3" width="12.44140625" style="23" bestFit="1" customWidth="1"/>
    <col min="4" max="4" width="14.109375" style="22" bestFit="1" customWidth="1"/>
    <col min="5" max="5" width="12.109375" style="22" bestFit="1" customWidth="1"/>
    <col min="6" max="6" width="6.44140625" style="22" bestFit="1" customWidth="1"/>
    <col min="7" max="7" width="3.88671875" style="22" bestFit="1" customWidth="1"/>
    <col min="8" max="8" width="12.44140625" style="22" bestFit="1" customWidth="1"/>
    <col min="9" max="9" width="14.21875" style="22" bestFit="1" customWidth="1"/>
    <col min="10" max="10" width="26.44140625" style="22" bestFit="1" customWidth="1"/>
    <col min="11" max="11" width="12" style="22" bestFit="1" customWidth="1"/>
    <col min="12" max="12" width="14.6640625" style="23" bestFit="1" customWidth="1"/>
    <col min="13" max="13" width="12.6640625" style="22" bestFit="1" customWidth="1"/>
    <col min="14" max="14" width="11.109375" style="22" bestFit="1" customWidth="1"/>
    <col min="15" max="15" width="10.88671875" style="22" bestFit="1" customWidth="1"/>
    <col min="16" max="16" width="10.5546875" style="22" bestFit="1" customWidth="1"/>
    <col min="17" max="17" width="29.88671875" style="22" bestFit="1" customWidth="1"/>
    <col min="18" max="18" width="50.44140625" style="22" bestFit="1" customWidth="1"/>
    <col min="19" max="19" width="26.5546875" style="22" bestFit="1" customWidth="1"/>
    <col min="20" max="20" width="9.5546875" style="24" bestFit="1" customWidth="1"/>
    <col min="21" max="21" width="10.33203125" style="24" bestFit="1" customWidth="1"/>
    <col min="22" max="22" width="12.5546875" style="24" bestFit="1" customWidth="1"/>
  </cols>
  <sheetData>
    <row r="1" spans="1:9" x14ac:dyDescent="0.3">
      <c r="A1" s="50" t="s">
        <v>61</v>
      </c>
      <c r="B1" s="50" t="s">
        <v>62</v>
      </c>
      <c r="C1" s="50" t="s">
        <v>63</v>
      </c>
      <c r="D1" s="50" t="s">
        <v>65</v>
      </c>
      <c r="F1" s="46" t="s">
        <v>61</v>
      </c>
      <c r="G1" s="46" t="s">
        <v>62</v>
      </c>
      <c r="H1" s="46" t="s">
        <v>63</v>
      </c>
      <c r="I1" s="46" t="s">
        <v>64</v>
      </c>
    </row>
    <row r="2" spans="1:9" x14ac:dyDescent="0.3">
      <c r="A2" s="51">
        <v>1</v>
      </c>
      <c r="B2" s="51">
        <v>0</v>
      </c>
      <c r="C2" s="51">
        <v>110</v>
      </c>
      <c r="D2" s="52">
        <v>0</v>
      </c>
      <c r="F2" s="47">
        <v>1</v>
      </c>
      <c r="G2" s="47">
        <v>0</v>
      </c>
      <c r="H2" s="47">
        <v>110</v>
      </c>
      <c r="I2" s="48">
        <v>1.55607993774E-2</v>
      </c>
    </row>
    <row r="3" spans="1:9" x14ac:dyDescent="0.3">
      <c r="A3" s="55">
        <v>1</v>
      </c>
      <c r="B3" s="55">
        <v>0</v>
      </c>
      <c r="C3" s="55">
        <v>110</v>
      </c>
      <c r="D3" s="56">
        <v>45.176932952783694</v>
      </c>
      <c r="F3" s="53">
        <v>1</v>
      </c>
      <c r="G3" s="53">
        <v>0</v>
      </c>
      <c r="H3" s="53">
        <v>110</v>
      </c>
      <c r="I3" s="54">
        <v>76.756309664597481</v>
      </c>
    </row>
    <row r="4" spans="1:9" x14ac:dyDescent="0.3">
      <c r="D4" s="22">
        <f>SUM(D2:D3)</f>
        <v>45.176932952783694</v>
      </c>
      <c r="I4" s="22">
        <f>SUM(I2:I3)</f>
        <v>76.771870463974878</v>
      </c>
    </row>
  </sheetData>
  <sortState ref="A2:AB88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8"/>
  <sheetViews>
    <sheetView workbookViewId="0">
      <selection activeCell="I12" sqref="I12"/>
    </sheetView>
  </sheetViews>
  <sheetFormatPr defaultRowHeight="14.4" x14ac:dyDescent="0.3"/>
  <cols>
    <col min="1" max="1" width="6.44140625" bestFit="1" customWidth="1"/>
    <col min="2" max="2" width="3.88671875" bestFit="1" customWidth="1"/>
    <col min="3" max="3" width="12.44140625" bestFit="1" customWidth="1"/>
    <col min="4" max="4" width="14.109375" bestFit="1" customWidth="1"/>
    <col min="5" max="5" width="12.109375" bestFit="1" customWidth="1"/>
    <col min="6" max="6" width="6.44140625" bestFit="1" customWidth="1"/>
    <col min="7" max="7" width="3.88671875" bestFit="1" customWidth="1"/>
    <col min="8" max="8" width="12.44140625" bestFit="1" customWidth="1"/>
    <col min="9" max="9" width="14.21875" bestFit="1" customWidth="1"/>
    <col min="10" max="10" width="26.44140625" bestFit="1" customWidth="1"/>
    <col min="11" max="11" width="12" bestFit="1" customWidth="1"/>
    <col min="12" max="12" width="13.6640625" bestFit="1" customWidth="1"/>
    <col min="13" max="13" width="12.6640625" bestFit="1" customWidth="1"/>
    <col min="14" max="14" width="11.109375" bestFit="1" customWidth="1"/>
    <col min="15" max="15" width="10.88671875" bestFit="1" customWidth="1"/>
    <col min="16" max="16" width="10.5546875" bestFit="1" customWidth="1"/>
    <col min="17" max="17" width="29.88671875" bestFit="1" customWidth="1"/>
    <col min="18" max="18" width="50.44140625" bestFit="1" customWidth="1"/>
    <col min="19" max="19" width="26.5546875" bestFit="1" customWidth="1"/>
    <col min="20" max="20" width="8.88671875" bestFit="1" customWidth="1"/>
    <col min="21" max="21" width="10.33203125" bestFit="1" customWidth="1"/>
    <col min="22" max="22" width="12.88671875" customWidth="1"/>
  </cols>
  <sheetData>
    <row r="1" spans="1:22" x14ac:dyDescent="0.3">
      <c r="A1" s="61" t="s">
        <v>61</v>
      </c>
      <c r="B1" s="61" t="s">
        <v>62</v>
      </c>
      <c r="C1" s="61" t="s">
        <v>63</v>
      </c>
      <c r="D1" s="61" t="s">
        <v>65</v>
      </c>
      <c r="E1" s="22"/>
      <c r="F1" s="58" t="s">
        <v>61</v>
      </c>
      <c r="G1" s="58" t="s">
        <v>62</v>
      </c>
      <c r="H1" s="58" t="s">
        <v>63</v>
      </c>
      <c r="I1" s="58" t="s">
        <v>64</v>
      </c>
      <c r="J1" s="22"/>
      <c r="K1" s="22"/>
      <c r="L1" s="23"/>
      <c r="M1" s="22"/>
      <c r="N1" s="22"/>
      <c r="O1" s="22"/>
      <c r="P1" s="22"/>
      <c r="Q1" s="22"/>
      <c r="R1" s="22"/>
      <c r="S1" s="22"/>
      <c r="T1" s="24"/>
      <c r="U1" s="24"/>
      <c r="V1" s="24"/>
    </row>
    <row r="2" spans="1:22" x14ac:dyDescent="0.3">
      <c r="A2" s="66">
        <v>1</v>
      </c>
      <c r="B2" s="66">
        <v>0</v>
      </c>
      <c r="C2" s="66">
        <v>78</v>
      </c>
      <c r="D2" s="67">
        <v>4.1766797189912003E-5</v>
      </c>
      <c r="E2" s="22"/>
      <c r="F2" s="59">
        <v>1</v>
      </c>
      <c r="G2" s="59">
        <v>0</v>
      </c>
      <c r="H2" s="59">
        <v>78</v>
      </c>
      <c r="I2" s="60">
        <v>0.27271064298121195</v>
      </c>
      <c r="J2" s="22"/>
      <c r="K2" s="22"/>
      <c r="L2" s="23"/>
      <c r="M2" s="22"/>
      <c r="N2" s="22"/>
      <c r="O2" s="22"/>
      <c r="P2" s="22"/>
      <c r="Q2" s="22"/>
      <c r="R2" s="22"/>
      <c r="S2" s="22"/>
      <c r="T2" s="24"/>
      <c r="U2" s="24"/>
      <c r="V2" s="24"/>
    </row>
    <row r="3" spans="1:22" x14ac:dyDescent="0.3">
      <c r="A3" s="64">
        <v>1</v>
      </c>
      <c r="B3" s="64">
        <v>0</v>
      </c>
      <c r="C3" s="64">
        <v>78</v>
      </c>
      <c r="D3" s="65">
        <v>11.598737809705007</v>
      </c>
      <c r="E3" s="22"/>
      <c r="F3" s="62">
        <v>1</v>
      </c>
      <c r="G3" s="62">
        <v>0</v>
      </c>
      <c r="H3" s="62">
        <v>78</v>
      </c>
      <c r="I3" s="63">
        <v>52.408241639207915</v>
      </c>
      <c r="J3" s="22"/>
      <c r="K3" s="22"/>
      <c r="L3" s="23"/>
      <c r="M3" s="22"/>
      <c r="N3" s="22"/>
      <c r="O3" s="22"/>
      <c r="P3" s="22"/>
      <c r="Q3" s="22"/>
      <c r="R3" s="22"/>
      <c r="S3" s="22"/>
      <c r="T3" s="24"/>
      <c r="U3" s="24"/>
      <c r="V3" s="24"/>
    </row>
    <row r="4" spans="1:22" x14ac:dyDescent="0.3">
      <c r="A4" s="22"/>
      <c r="B4" s="22"/>
      <c r="C4" s="23"/>
      <c r="D4" s="22">
        <f>SUM(D2:D3)</f>
        <v>11.598779576502197</v>
      </c>
      <c r="E4" s="22"/>
      <c r="F4" s="22"/>
      <c r="G4" s="22"/>
      <c r="H4" s="22"/>
      <c r="I4" s="22">
        <f>SUM(I2:I3)</f>
        <v>52.680952282189125</v>
      </c>
      <c r="J4" s="22"/>
      <c r="K4" s="22"/>
      <c r="L4" s="23"/>
      <c r="M4" s="22"/>
      <c r="N4" s="22"/>
      <c r="O4" s="22"/>
      <c r="P4" s="22"/>
      <c r="Q4" s="22"/>
      <c r="R4" s="22"/>
      <c r="S4" s="22"/>
      <c r="T4" s="24"/>
      <c r="U4" s="24"/>
      <c r="V4" s="24"/>
    </row>
    <row r="5" spans="1:22" x14ac:dyDescent="0.3">
      <c r="A5" s="22"/>
      <c r="B5" s="22"/>
      <c r="C5" s="23"/>
      <c r="D5" s="22"/>
      <c r="E5" s="22"/>
      <c r="F5" s="22"/>
      <c r="G5" s="22"/>
      <c r="H5" s="22"/>
      <c r="I5" s="22"/>
      <c r="J5" s="22"/>
      <c r="K5" s="22"/>
      <c r="L5" s="23"/>
      <c r="M5" s="22"/>
      <c r="N5" s="22"/>
      <c r="O5" s="22"/>
      <c r="P5" s="22"/>
      <c r="Q5" s="22"/>
      <c r="R5" s="22"/>
      <c r="S5" s="22"/>
      <c r="T5" s="24"/>
      <c r="U5" s="24"/>
      <c r="V5" s="24"/>
    </row>
    <row r="6" spans="1:22" x14ac:dyDescent="0.3">
      <c r="A6" s="22"/>
      <c r="B6" s="22"/>
      <c r="C6" s="23"/>
      <c r="D6" s="22"/>
      <c r="E6" s="22"/>
      <c r="F6" s="22"/>
      <c r="G6" s="22"/>
      <c r="H6" s="22"/>
      <c r="I6" s="22"/>
      <c r="J6" s="22"/>
      <c r="K6" s="22"/>
      <c r="L6" s="23"/>
      <c r="M6" s="22"/>
      <c r="N6" s="22"/>
      <c r="O6" s="22"/>
      <c r="P6" s="22"/>
      <c r="Q6" s="22"/>
      <c r="R6" s="22"/>
      <c r="S6" s="22"/>
      <c r="T6" s="24"/>
      <c r="U6" s="24"/>
      <c r="V6" s="24"/>
    </row>
    <row r="7" spans="1:22" x14ac:dyDescent="0.3">
      <c r="A7" s="22"/>
      <c r="B7" s="22"/>
      <c r="C7" s="23"/>
      <c r="D7" s="22"/>
      <c r="E7" s="22"/>
      <c r="F7" s="22"/>
      <c r="G7" s="22"/>
      <c r="H7" s="22"/>
      <c r="I7" s="22"/>
      <c r="J7" s="22"/>
      <c r="K7" s="22"/>
      <c r="L7" s="23"/>
      <c r="M7" s="22"/>
      <c r="N7" s="22"/>
      <c r="O7" s="22"/>
      <c r="P7" s="22"/>
      <c r="Q7" s="22"/>
      <c r="R7" s="22"/>
      <c r="S7" s="22"/>
      <c r="T7" s="24"/>
      <c r="U7" s="24"/>
      <c r="V7" s="24"/>
    </row>
    <row r="8" spans="1:22" x14ac:dyDescent="0.3">
      <c r="A8" s="22"/>
      <c r="B8" s="22"/>
      <c r="C8" s="23"/>
      <c r="D8" s="22"/>
      <c r="E8" s="22"/>
      <c r="F8" s="22"/>
      <c r="G8" s="22"/>
      <c r="H8" s="22"/>
      <c r="I8" s="22"/>
      <c r="J8" s="22"/>
      <c r="K8" s="22"/>
      <c r="L8" s="23"/>
      <c r="M8" s="22"/>
      <c r="N8" s="22"/>
      <c r="O8" s="22"/>
      <c r="P8" s="22"/>
      <c r="Q8" s="22"/>
      <c r="R8" s="22"/>
      <c r="S8" s="22"/>
      <c r="T8" s="24"/>
      <c r="U8" s="24"/>
      <c r="V8" s="24"/>
    </row>
    <row r="9" spans="1:22" x14ac:dyDescent="0.3">
      <c r="A9" s="22"/>
      <c r="B9" s="22"/>
      <c r="C9" s="23"/>
      <c r="D9" s="22"/>
      <c r="E9" s="22"/>
      <c r="F9" s="22"/>
      <c r="G9" s="22"/>
      <c r="H9" s="22"/>
      <c r="I9" s="22"/>
      <c r="J9" s="22"/>
      <c r="K9" s="22"/>
      <c r="L9" s="23"/>
      <c r="M9" s="22"/>
      <c r="N9" s="22"/>
      <c r="O9" s="22"/>
      <c r="P9" s="22"/>
      <c r="Q9" s="22"/>
      <c r="R9" s="22"/>
      <c r="S9" s="22"/>
      <c r="T9" s="24"/>
      <c r="U9" s="24"/>
      <c r="V9" s="24"/>
    </row>
    <row r="10" spans="1:22" x14ac:dyDescent="0.3">
      <c r="A10" s="22"/>
      <c r="B10" s="22"/>
      <c r="C10" s="23"/>
      <c r="D10" s="22"/>
      <c r="E10" s="22"/>
      <c r="F10" s="22"/>
      <c r="G10" s="22"/>
      <c r="H10" s="22"/>
      <c r="I10" s="22"/>
      <c r="J10" s="22"/>
      <c r="K10" s="22"/>
      <c r="L10" s="23"/>
      <c r="M10" s="22"/>
      <c r="N10" s="22"/>
      <c r="O10" s="22"/>
      <c r="P10" s="22"/>
      <c r="Q10" s="22"/>
      <c r="R10" s="22"/>
      <c r="S10" s="22"/>
      <c r="T10" s="24"/>
      <c r="U10" s="24"/>
      <c r="V10" s="24"/>
    </row>
    <row r="11" spans="1:22" x14ac:dyDescent="0.3">
      <c r="A11" s="22"/>
      <c r="B11" s="22"/>
      <c r="C11" s="23"/>
      <c r="D11" s="22"/>
      <c r="E11" s="22"/>
      <c r="F11" s="22"/>
      <c r="G11" s="22"/>
      <c r="H11" s="22"/>
      <c r="I11" s="22"/>
      <c r="J11" s="22"/>
      <c r="K11" s="22"/>
      <c r="L11" s="23"/>
      <c r="M11" s="22"/>
      <c r="N11" s="22"/>
      <c r="O11" s="22"/>
      <c r="P11" s="22"/>
      <c r="Q11" s="22"/>
      <c r="R11" s="22"/>
      <c r="S11" s="22"/>
      <c r="T11" s="24"/>
      <c r="U11" s="24"/>
      <c r="V11" s="24"/>
    </row>
    <row r="12" spans="1:22" x14ac:dyDescent="0.3">
      <c r="A12" s="22"/>
      <c r="B12" s="22"/>
      <c r="C12" s="23"/>
      <c r="D12" s="22"/>
      <c r="E12" s="22"/>
      <c r="F12" s="22"/>
      <c r="G12" s="22"/>
      <c r="H12" s="22"/>
      <c r="I12" s="22"/>
      <c r="J12" s="22"/>
      <c r="K12" s="22"/>
      <c r="L12" s="23"/>
      <c r="M12" s="22"/>
      <c r="N12" s="22"/>
      <c r="O12" s="22"/>
      <c r="P12" s="22"/>
      <c r="Q12" s="22"/>
      <c r="R12" s="22"/>
      <c r="S12" s="22"/>
      <c r="T12" s="24"/>
      <c r="U12" s="24"/>
      <c r="V12" s="24"/>
    </row>
    <row r="13" spans="1:22" x14ac:dyDescent="0.3">
      <c r="A13" s="22"/>
      <c r="B13" s="22"/>
      <c r="C13" s="23"/>
      <c r="D13" s="22"/>
      <c r="E13" s="22"/>
      <c r="F13" s="22"/>
      <c r="G13" s="22"/>
      <c r="H13" s="22"/>
      <c r="I13" s="22"/>
      <c r="J13" s="22"/>
      <c r="K13" s="22"/>
      <c r="L13" s="23"/>
      <c r="M13" s="22"/>
      <c r="N13" s="22"/>
      <c r="O13" s="22"/>
      <c r="P13" s="22"/>
      <c r="Q13" s="22"/>
      <c r="R13" s="22"/>
      <c r="S13" s="22"/>
      <c r="T13" s="24"/>
      <c r="U13" s="24"/>
      <c r="V13" s="24"/>
    </row>
    <row r="14" spans="1:22" x14ac:dyDescent="0.3">
      <c r="A14" s="22"/>
      <c r="B14" s="22"/>
      <c r="C14" s="23"/>
      <c r="D14" s="22"/>
      <c r="E14" s="22"/>
      <c r="F14" s="22"/>
      <c r="G14" s="22"/>
      <c r="H14" s="22"/>
      <c r="I14" s="22"/>
      <c r="J14" s="22"/>
      <c r="K14" s="22"/>
      <c r="L14" s="23"/>
      <c r="M14" s="22"/>
      <c r="N14" s="22"/>
      <c r="O14" s="22"/>
      <c r="P14" s="22"/>
      <c r="Q14" s="22"/>
      <c r="R14" s="22"/>
      <c r="S14" s="22"/>
      <c r="T14" s="24"/>
      <c r="U14" s="24"/>
      <c r="V14" s="24"/>
    </row>
    <row r="15" spans="1:22" x14ac:dyDescent="0.3">
      <c r="A15" s="22"/>
      <c r="B15" s="22"/>
      <c r="C15" s="23"/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4"/>
      <c r="U15" s="24"/>
      <c r="V15" s="24"/>
    </row>
    <row r="16" spans="1:22" x14ac:dyDescent="0.3">
      <c r="A16" s="22"/>
      <c r="B16" s="22"/>
      <c r="C16" s="23"/>
      <c r="D16" s="22"/>
      <c r="E16" s="22"/>
      <c r="F16" s="22"/>
      <c r="G16" s="22"/>
      <c r="H16" s="22"/>
      <c r="I16" s="22"/>
      <c r="J16" s="22"/>
      <c r="K16" s="22"/>
      <c r="L16" s="23"/>
      <c r="M16" s="22"/>
      <c r="N16" s="22"/>
      <c r="O16" s="22"/>
      <c r="P16" s="22"/>
      <c r="Q16" s="22"/>
      <c r="R16" s="22"/>
      <c r="S16" s="22"/>
      <c r="T16" s="24"/>
      <c r="U16" s="24"/>
      <c r="V16" s="24"/>
    </row>
    <row r="17" spans="1:22" x14ac:dyDescent="0.3">
      <c r="A17" s="22"/>
      <c r="B17" s="22"/>
      <c r="C17" s="23"/>
      <c r="D17" s="22"/>
      <c r="E17" s="22"/>
      <c r="F17" s="22"/>
      <c r="G17" s="22"/>
      <c r="H17" s="22"/>
      <c r="I17" s="22"/>
      <c r="J17" s="22"/>
      <c r="K17" s="22"/>
      <c r="L17" s="23"/>
      <c r="M17" s="22"/>
      <c r="N17" s="22"/>
      <c r="O17" s="22"/>
      <c r="P17" s="22"/>
      <c r="Q17" s="22"/>
      <c r="R17" s="22"/>
      <c r="S17" s="22"/>
      <c r="T17" s="24"/>
      <c r="U17" s="24"/>
      <c r="V17" s="24"/>
    </row>
    <row r="18" spans="1:22" x14ac:dyDescent="0.3">
      <c r="A18" s="22"/>
      <c r="B18" s="22"/>
      <c r="C18" s="23"/>
      <c r="D18" s="22"/>
      <c r="E18" s="22"/>
      <c r="F18" s="22"/>
      <c r="G18" s="22"/>
      <c r="H18" s="22"/>
      <c r="I18" s="22"/>
      <c r="J18" s="22"/>
      <c r="K18" s="22"/>
      <c r="L18" s="23"/>
      <c r="M18" s="22"/>
      <c r="N18" s="22"/>
      <c r="O18" s="22"/>
      <c r="P18" s="22"/>
      <c r="Q18" s="22"/>
      <c r="R18" s="22"/>
      <c r="S18" s="22"/>
      <c r="T18" s="24"/>
      <c r="U18" s="24"/>
      <c r="V18" s="24"/>
    </row>
    <row r="19" spans="1:22" x14ac:dyDescent="0.3">
      <c r="A19" s="22"/>
      <c r="B19" s="22"/>
      <c r="C19" s="23"/>
      <c r="D19" s="22"/>
      <c r="E19" s="22"/>
      <c r="F19" s="22"/>
      <c r="G19" s="22"/>
      <c r="H19" s="22"/>
      <c r="I19" s="22"/>
      <c r="J19" s="22"/>
      <c r="K19" s="22"/>
      <c r="L19" s="23"/>
      <c r="M19" s="22"/>
      <c r="N19" s="22"/>
      <c r="O19" s="22"/>
      <c r="P19" s="22"/>
      <c r="Q19" s="22"/>
      <c r="R19" s="22"/>
      <c r="S19" s="22"/>
      <c r="T19" s="24"/>
      <c r="U19" s="24"/>
      <c r="V19" s="24"/>
    </row>
    <row r="20" spans="1:22" x14ac:dyDescent="0.3">
      <c r="A20" s="22"/>
      <c r="B20" s="22"/>
      <c r="C20" s="23"/>
      <c r="D20" s="22"/>
      <c r="E20" s="22"/>
      <c r="F20" s="22"/>
      <c r="G20" s="22"/>
      <c r="H20" s="22"/>
      <c r="I20" s="22"/>
      <c r="J20" s="22"/>
      <c r="K20" s="22"/>
      <c r="L20" s="23"/>
      <c r="M20" s="22"/>
      <c r="N20" s="22"/>
      <c r="O20" s="22"/>
      <c r="P20" s="22"/>
      <c r="Q20" s="22"/>
      <c r="R20" s="22"/>
      <c r="S20" s="22"/>
      <c r="T20" s="24"/>
      <c r="U20" s="24"/>
      <c r="V20" s="24"/>
    </row>
    <row r="21" spans="1:22" x14ac:dyDescent="0.3">
      <c r="A21" s="22"/>
      <c r="B21" s="22"/>
      <c r="C21" s="23"/>
      <c r="D21" s="22"/>
      <c r="E21" s="22"/>
      <c r="F21" s="22"/>
      <c r="G21" s="22"/>
      <c r="H21" s="22"/>
      <c r="I21" s="22"/>
      <c r="J21" s="22"/>
      <c r="K21" s="22"/>
      <c r="L21" s="23"/>
      <c r="M21" s="22"/>
      <c r="N21" s="22"/>
      <c r="O21" s="22"/>
      <c r="P21" s="22"/>
      <c r="Q21" s="22"/>
      <c r="R21" s="22"/>
      <c r="S21" s="22"/>
      <c r="T21" s="24"/>
      <c r="U21" s="24"/>
      <c r="V21" s="24"/>
    </row>
    <row r="22" spans="1:22" x14ac:dyDescent="0.3">
      <c r="A22" s="22"/>
      <c r="B22" s="22"/>
      <c r="C22" s="23"/>
      <c r="D22" s="22"/>
      <c r="E22" s="22"/>
      <c r="F22" s="22"/>
      <c r="G22" s="22"/>
      <c r="H22" s="22"/>
      <c r="I22" s="22"/>
      <c r="J22" s="22"/>
      <c r="K22" s="22"/>
      <c r="L22" s="23"/>
      <c r="M22" s="22"/>
      <c r="N22" s="22"/>
      <c r="O22" s="22"/>
      <c r="P22" s="22"/>
      <c r="Q22" s="22"/>
      <c r="R22" s="22"/>
      <c r="S22" s="22"/>
      <c r="T22" s="24"/>
      <c r="U22" s="24"/>
      <c r="V22" s="24"/>
    </row>
    <row r="23" spans="1:22" x14ac:dyDescent="0.3">
      <c r="A23" s="22"/>
      <c r="B23" s="22"/>
      <c r="C23" s="23"/>
      <c r="D23" s="22"/>
      <c r="E23" s="22"/>
      <c r="F23" s="22"/>
      <c r="G23" s="22"/>
      <c r="H23" s="22"/>
      <c r="I23" s="22"/>
      <c r="J23" s="22"/>
      <c r="K23" s="22"/>
      <c r="L23" s="23"/>
      <c r="M23" s="22"/>
      <c r="N23" s="22"/>
      <c r="O23" s="22"/>
      <c r="P23" s="22"/>
      <c r="Q23" s="22"/>
      <c r="R23" s="22"/>
      <c r="S23" s="22"/>
      <c r="T23" s="24"/>
      <c r="U23" s="24"/>
      <c r="V23" s="24"/>
    </row>
    <row r="24" spans="1:22" x14ac:dyDescent="0.3">
      <c r="A24" s="22"/>
      <c r="B24" s="22"/>
      <c r="C24" s="23"/>
      <c r="D24" s="22"/>
      <c r="E24" s="22"/>
      <c r="F24" s="22"/>
      <c r="G24" s="22"/>
      <c r="H24" s="22"/>
      <c r="I24" s="22"/>
      <c r="J24" s="22"/>
      <c r="K24" s="22"/>
      <c r="L24" s="23"/>
      <c r="M24" s="22"/>
      <c r="N24" s="22"/>
      <c r="O24" s="22"/>
      <c r="P24" s="22"/>
      <c r="Q24" s="22"/>
      <c r="R24" s="22"/>
      <c r="S24" s="22"/>
      <c r="T24" s="24"/>
      <c r="U24" s="24"/>
      <c r="V24" s="24"/>
    </row>
    <row r="25" spans="1:22" x14ac:dyDescent="0.3">
      <c r="A25" s="22"/>
      <c r="B25" s="22"/>
      <c r="C25" s="23"/>
      <c r="D25" s="22"/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2"/>
      <c r="Q25" s="22"/>
      <c r="R25" s="22"/>
      <c r="S25" s="22"/>
      <c r="T25" s="24"/>
      <c r="U25" s="24"/>
      <c r="V25" s="24"/>
    </row>
    <row r="26" spans="1:22" x14ac:dyDescent="0.3">
      <c r="A26" s="22"/>
      <c r="B26" s="22"/>
      <c r="C26" s="23"/>
      <c r="D26" s="22"/>
      <c r="E26" s="22"/>
      <c r="F26" s="22"/>
      <c r="G26" s="22"/>
      <c r="H26" s="22"/>
      <c r="I26" s="22"/>
      <c r="J26" s="22"/>
      <c r="K26" s="22"/>
      <c r="L26" s="23"/>
      <c r="M26" s="22"/>
      <c r="N26" s="22"/>
      <c r="O26" s="22"/>
      <c r="P26" s="22"/>
      <c r="Q26" s="22"/>
      <c r="R26" s="22"/>
      <c r="S26" s="22"/>
      <c r="T26" s="24"/>
      <c r="U26" s="24"/>
      <c r="V26" s="24"/>
    </row>
    <row r="27" spans="1:22" x14ac:dyDescent="0.3">
      <c r="A27" s="22"/>
      <c r="B27" s="22"/>
      <c r="C27" s="23"/>
      <c r="D27" s="22"/>
      <c r="E27" s="22"/>
      <c r="F27" s="22"/>
      <c r="G27" s="22"/>
      <c r="H27" s="22"/>
      <c r="I27" s="22"/>
      <c r="J27" s="22"/>
      <c r="K27" s="22"/>
      <c r="L27" s="23"/>
      <c r="M27" s="22"/>
      <c r="N27" s="22"/>
      <c r="O27" s="22"/>
      <c r="P27" s="22"/>
      <c r="Q27" s="22"/>
      <c r="R27" s="22"/>
      <c r="S27" s="22"/>
      <c r="T27" s="24"/>
      <c r="U27" s="24"/>
      <c r="V27" s="24"/>
    </row>
    <row r="28" spans="1:22" x14ac:dyDescent="0.3">
      <c r="A28" s="22"/>
      <c r="B28" s="22"/>
      <c r="C28" s="23"/>
      <c r="D28" s="22"/>
      <c r="E28" s="22"/>
      <c r="F28" s="22"/>
      <c r="G28" s="22"/>
      <c r="H28" s="22"/>
      <c r="I28" s="22"/>
      <c r="J28" s="22"/>
      <c r="K28" s="22"/>
      <c r="L28" s="23"/>
      <c r="M28" s="22"/>
      <c r="N28" s="22"/>
      <c r="O28" s="22"/>
      <c r="P28" s="22"/>
      <c r="Q28" s="22"/>
      <c r="R28" s="22"/>
      <c r="S28" s="22"/>
      <c r="T28" s="24"/>
      <c r="U28" s="24"/>
      <c r="V28" s="24"/>
    </row>
    <row r="29" spans="1:22" x14ac:dyDescent="0.3">
      <c r="A29" s="22"/>
      <c r="B29" s="22"/>
      <c r="C29" s="23"/>
      <c r="D29" s="22"/>
      <c r="E29" s="22"/>
      <c r="F29" s="22"/>
      <c r="G29" s="22"/>
      <c r="H29" s="22"/>
      <c r="I29" s="22"/>
      <c r="J29" s="22"/>
      <c r="K29" s="22"/>
      <c r="L29" s="23"/>
      <c r="M29" s="22"/>
      <c r="N29" s="22"/>
      <c r="O29" s="22"/>
      <c r="P29" s="22"/>
      <c r="Q29" s="22"/>
      <c r="R29" s="22"/>
      <c r="S29" s="22"/>
      <c r="T29" s="24"/>
      <c r="U29" s="24"/>
      <c r="V29" s="24"/>
    </row>
    <row r="30" spans="1:22" x14ac:dyDescent="0.3">
      <c r="A30" s="22"/>
      <c r="B30" s="22"/>
      <c r="C30" s="23"/>
      <c r="D30" s="22"/>
      <c r="E30" s="22"/>
      <c r="F30" s="22"/>
      <c r="G30" s="22"/>
      <c r="H30" s="22"/>
      <c r="I30" s="22"/>
      <c r="J30" s="22"/>
      <c r="K30" s="22"/>
      <c r="L30" s="23"/>
      <c r="M30" s="22"/>
      <c r="N30" s="22"/>
      <c r="O30" s="22"/>
      <c r="P30" s="22"/>
      <c r="Q30" s="22"/>
      <c r="R30" s="22"/>
      <c r="S30" s="22"/>
      <c r="T30" s="24"/>
      <c r="U30" s="24"/>
      <c r="V30" s="24"/>
    </row>
    <row r="31" spans="1:22" x14ac:dyDescent="0.3">
      <c r="A31" s="22"/>
      <c r="B31" s="22"/>
      <c r="C31" s="23"/>
      <c r="D31" s="22"/>
      <c r="E31" s="22"/>
      <c r="F31" s="22"/>
      <c r="G31" s="22"/>
      <c r="H31" s="22"/>
      <c r="I31" s="22"/>
      <c r="J31" s="22"/>
      <c r="K31" s="22"/>
      <c r="L31" s="23"/>
      <c r="M31" s="22"/>
      <c r="N31" s="22"/>
      <c r="O31" s="22"/>
      <c r="P31" s="22"/>
      <c r="Q31" s="22"/>
      <c r="R31" s="22"/>
      <c r="S31" s="22"/>
      <c r="T31" s="24"/>
      <c r="U31" s="24"/>
      <c r="V31" s="24"/>
    </row>
    <row r="32" spans="1:22" x14ac:dyDescent="0.3">
      <c r="A32" s="22"/>
      <c r="B32" s="22"/>
      <c r="C32" s="23"/>
      <c r="D32" s="22"/>
      <c r="E32" s="22"/>
      <c r="F32" s="22"/>
      <c r="G32" s="22"/>
      <c r="H32" s="22"/>
      <c r="I32" s="22"/>
      <c r="J32" s="22"/>
      <c r="K32" s="22"/>
      <c r="L32" s="23"/>
      <c r="M32" s="22"/>
      <c r="N32" s="22"/>
      <c r="O32" s="22"/>
      <c r="P32" s="22"/>
      <c r="Q32" s="22"/>
      <c r="R32" s="22"/>
      <c r="S32" s="22"/>
      <c r="T32" s="24"/>
      <c r="U32" s="24"/>
      <c r="V32" s="24"/>
    </row>
    <row r="33" spans="1:22" x14ac:dyDescent="0.3">
      <c r="A33" s="22"/>
      <c r="B33" s="22"/>
      <c r="C33" s="23"/>
      <c r="D33" s="22"/>
      <c r="E33" s="22"/>
      <c r="F33" s="22"/>
      <c r="G33" s="22"/>
      <c r="H33" s="22"/>
      <c r="I33" s="22"/>
      <c r="J33" s="22"/>
      <c r="K33" s="22"/>
      <c r="L33" s="23"/>
      <c r="M33" s="22"/>
      <c r="N33" s="22"/>
      <c r="O33" s="22"/>
      <c r="P33" s="22"/>
      <c r="Q33" s="22"/>
      <c r="R33" s="22"/>
      <c r="S33" s="22"/>
      <c r="T33" s="24"/>
      <c r="U33" s="24"/>
      <c r="V33" s="24"/>
    </row>
    <row r="34" spans="1:22" x14ac:dyDescent="0.3">
      <c r="A34" s="22"/>
      <c r="B34" s="22"/>
      <c r="C34" s="23"/>
      <c r="D34" s="22"/>
      <c r="E34" s="22"/>
      <c r="F34" s="22"/>
      <c r="G34" s="22"/>
      <c r="H34" s="22"/>
      <c r="I34" s="22"/>
      <c r="J34" s="22"/>
      <c r="K34" s="22"/>
      <c r="L34" s="23"/>
      <c r="M34" s="22"/>
      <c r="N34" s="22"/>
      <c r="O34" s="22"/>
      <c r="P34" s="22"/>
      <c r="Q34" s="22"/>
      <c r="R34" s="22"/>
      <c r="S34" s="22"/>
      <c r="T34" s="24"/>
      <c r="U34" s="24"/>
      <c r="V34" s="24"/>
    </row>
    <row r="35" spans="1:22" x14ac:dyDescent="0.3">
      <c r="A35" s="22"/>
      <c r="B35" s="22"/>
      <c r="C35" s="23"/>
      <c r="D35" s="22"/>
      <c r="E35" s="22"/>
      <c r="F35" s="22"/>
      <c r="G35" s="22"/>
      <c r="H35" s="22"/>
      <c r="I35" s="22"/>
      <c r="J35" s="22"/>
      <c r="K35" s="22"/>
      <c r="L35" s="23"/>
      <c r="M35" s="22"/>
      <c r="N35" s="22"/>
      <c r="O35" s="22"/>
      <c r="P35" s="22"/>
      <c r="Q35" s="22"/>
      <c r="R35" s="22"/>
      <c r="S35" s="22"/>
      <c r="T35" s="24"/>
      <c r="U35" s="24"/>
      <c r="V35" s="24"/>
    </row>
    <row r="36" spans="1:22" x14ac:dyDescent="0.3">
      <c r="A36" s="22"/>
      <c r="B36" s="22"/>
      <c r="C36" s="23"/>
      <c r="D36" s="22"/>
      <c r="E36" s="22"/>
      <c r="F36" s="22"/>
      <c r="G36" s="22"/>
      <c r="H36" s="22"/>
      <c r="I36" s="22"/>
      <c r="J36" s="22"/>
      <c r="K36" s="22"/>
      <c r="L36" s="23"/>
      <c r="M36" s="22"/>
      <c r="N36" s="22"/>
      <c r="O36" s="22"/>
      <c r="P36" s="22"/>
      <c r="Q36" s="22"/>
      <c r="R36" s="22"/>
      <c r="S36" s="22"/>
      <c r="T36" s="24"/>
      <c r="U36" s="24"/>
      <c r="V36" s="24"/>
    </row>
    <row r="37" spans="1:22" x14ac:dyDescent="0.3">
      <c r="A37" s="22"/>
      <c r="B37" s="22"/>
      <c r="C37" s="23"/>
      <c r="D37" s="22"/>
      <c r="E37" s="22"/>
      <c r="F37" s="22"/>
      <c r="G37" s="22"/>
      <c r="H37" s="22"/>
      <c r="I37" s="22"/>
      <c r="J37" s="22"/>
      <c r="K37" s="22"/>
      <c r="L37" s="23"/>
      <c r="M37" s="22"/>
      <c r="N37" s="22"/>
      <c r="O37" s="22"/>
      <c r="P37" s="22"/>
      <c r="Q37" s="22"/>
      <c r="R37" s="22"/>
      <c r="S37" s="22"/>
      <c r="T37" s="24"/>
      <c r="U37" s="24"/>
      <c r="V37" s="24"/>
    </row>
    <row r="38" spans="1:22" x14ac:dyDescent="0.3">
      <c r="A38" s="22"/>
      <c r="B38" s="22"/>
      <c r="C38" s="23"/>
      <c r="D38" s="22"/>
      <c r="E38" s="22"/>
      <c r="F38" s="22"/>
      <c r="G38" s="22"/>
      <c r="H38" s="22"/>
      <c r="I38" s="22"/>
      <c r="J38" s="22"/>
      <c r="K38" s="22"/>
      <c r="L38" s="23"/>
      <c r="M38" s="22"/>
      <c r="N38" s="22"/>
      <c r="O38" s="22"/>
      <c r="P38" s="22"/>
      <c r="Q38" s="22"/>
      <c r="R38" s="22"/>
      <c r="S38" s="22"/>
      <c r="T38" s="24"/>
      <c r="U38" s="24"/>
      <c r="V38" s="24"/>
    </row>
    <row r="39" spans="1:22" x14ac:dyDescent="0.3">
      <c r="A39" s="22"/>
      <c r="B39" s="22"/>
      <c r="C39" s="23"/>
      <c r="D39" s="22"/>
      <c r="E39" s="22"/>
      <c r="F39" s="22"/>
      <c r="G39" s="22"/>
      <c r="H39" s="22"/>
      <c r="I39" s="22"/>
      <c r="J39" s="22"/>
      <c r="K39" s="22"/>
      <c r="L39" s="23"/>
      <c r="M39" s="22"/>
      <c r="N39" s="22"/>
      <c r="O39" s="22"/>
      <c r="P39" s="22"/>
      <c r="Q39" s="22"/>
      <c r="R39" s="22"/>
      <c r="S39" s="22"/>
      <c r="T39" s="24"/>
      <c r="U39" s="24"/>
      <c r="V39" s="24"/>
    </row>
    <row r="40" spans="1:22" x14ac:dyDescent="0.3">
      <c r="A40" s="22"/>
      <c r="B40" s="22"/>
      <c r="C40" s="23"/>
      <c r="D40" s="22"/>
      <c r="E40" s="22"/>
      <c r="F40" s="22"/>
      <c r="G40" s="22"/>
      <c r="H40" s="22"/>
      <c r="I40" s="22"/>
      <c r="J40" s="22"/>
      <c r="K40" s="22"/>
      <c r="L40" s="23"/>
      <c r="M40" s="22"/>
      <c r="N40" s="22"/>
      <c r="O40" s="22"/>
      <c r="P40" s="22"/>
      <c r="Q40" s="22"/>
      <c r="R40" s="22"/>
      <c r="S40" s="22"/>
      <c r="T40" s="24"/>
      <c r="U40" s="24"/>
      <c r="V40" s="24"/>
    </row>
    <row r="41" spans="1:22" x14ac:dyDescent="0.3">
      <c r="A41" s="22"/>
      <c r="B41" s="22"/>
      <c r="C41" s="23"/>
      <c r="D41" s="22"/>
      <c r="E41" s="22"/>
      <c r="F41" s="22"/>
      <c r="G41" s="22"/>
      <c r="H41" s="22"/>
      <c r="I41" s="22"/>
      <c r="J41" s="22"/>
      <c r="K41" s="22"/>
      <c r="L41" s="23"/>
      <c r="M41" s="22"/>
      <c r="N41" s="22"/>
      <c r="O41" s="22"/>
      <c r="P41" s="22"/>
      <c r="Q41" s="22"/>
      <c r="R41" s="22"/>
      <c r="S41" s="22"/>
      <c r="T41" s="24"/>
      <c r="U41" s="24"/>
      <c r="V41" s="24"/>
    </row>
    <row r="42" spans="1:22" x14ac:dyDescent="0.3">
      <c r="A42" s="22"/>
      <c r="B42" s="22"/>
      <c r="C42" s="23"/>
      <c r="D42" s="22"/>
      <c r="E42" s="22"/>
      <c r="F42" s="22"/>
      <c r="G42" s="22"/>
      <c r="H42" s="22"/>
      <c r="I42" s="22"/>
      <c r="J42" s="22"/>
      <c r="K42" s="22"/>
      <c r="L42" s="23"/>
      <c r="M42" s="22"/>
      <c r="N42" s="22"/>
      <c r="O42" s="22"/>
      <c r="P42" s="22"/>
      <c r="Q42" s="22"/>
      <c r="R42" s="22"/>
      <c r="S42" s="22"/>
      <c r="T42" s="24"/>
      <c r="U42" s="24"/>
      <c r="V42" s="24"/>
    </row>
    <row r="43" spans="1:22" x14ac:dyDescent="0.3">
      <c r="A43" s="22"/>
      <c r="B43" s="22"/>
      <c r="C43" s="23"/>
      <c r="D43" s="22"/>
      <c r="E43" s="22"/>
      <c r="F43" s="22"/>
      <c r="G43" s="22"/>
      <c r="H43" s="22"/>
      <c r="I43" s="22"/>
      <c r="J43" s="22"/>
      <c r="K43" s="22"/>
      <c r="L43" s="23"/>
      <c r="M43" s="22"/>
      <c r="N43" s="22"/>
      <c r="O43" s="22"/>
      <c r="P43" s="22"/>
      <c r="Q43" s="22"/>
      <c r="R43" s="22"/>
      <c r="S43" s="22"/>
      <c r="T43" s="24"/>
      <c r="U43" s="24"/>
      <c r="V43" s="24"/>
    </row>
    <row r="44" spans="1:22" x14ac:dyDescent="0.3">
      <c r="A44" s="22"/>
      <c r="B44" s="22"/>
      <c r="C44" s="23"/>
      <c r="D44" s="22"/>
      <c r="E44" s="22"/>
      <c r="F44" s="22"/>
      <c r="G44" s="22"/>
      <c r="H44" s="22"/>
      <c r="I44" s="22"/>
      <c r="J44" s="22"/>
      <c r="K44" s="22"/>
      <c r="L44" s="23"/>
      <c r="M44" s="22"/>
      <c r="N44" s="22"/>
      <c r="O44" s="22"/>
      <c r="P44" s="22"/>
      <c r="Q44" s="22"/>
      <c r="R44" s="22"/>
      <c r="S44" s="22"/>
      <c r="T44" s="24"/>
      <c r="U44" s="24"/>
      <c r="V44" s="24"/>
    </row>
    <row r="45" spans="1:22" x14ac:dyDescent="0.3">
      <c r="A45" s="22"/>
      <c r="B45" s="22"/>
      <c r="C45" s="23"/>
      <c r="D45" s="22"/>
      <c r="E45" s="22"/>
      <c r="F45" s="22"/>
      <c r="G45" s="22"/>
      <c r="H45" s="22"/>
      <c r="I45" s="22"/>
      <c r="J45" s="22"/>
      <c r="K45" s="22"/>
      <c r="L45" s="23"/>
      <c r="M45" s="22"/>
      <c r="N45" s="22"/>
      <c r="O45" s="22"/>
      <c r="P45" s="22"/>
      <c r="Q45" s="22"/>
      <c r="R45" s="22"/>
      <c r="S45" s="22"/>
      <c r="T45" s="24"/>
      <c r="U45" s="24"/>
      <c r="V45" s="24"/>
    </row>
    <row r="46" spans="1:22" x14ac:dyDescent="0.3">
      <c r="A46" s="22"/>
      <c r="B46" s="22"/>
      <c r="C46" s="23"/>
      <c r="D46" s="22"/>
      <c r="E46" s="22"/>
      <c r="F46" s="22"/>
      <c r="G46" s="22"/>
      <c r="H46" s="22"/>
      <c r="I46" s="22"/>
      <c r="J46" s="22"/>
      <c r="K46" s="22"/>
      <c r="L46" s="23"/>
      <c r="M46" s="22"/>
      <c r="N46" s="22"/>
      <c r="O46" s="22"/>
      <c r="P46" s="22"/>
      <c r="Q46" s="22"/>
      <c r="R46" s="22"/>
      <c r="S46" s="22"/>
      <c r="T46" s="24"/>
      <c r="U46" s="24"/>
      <c r="V46" s="24"/>
    </row>
    <row r="47" spans="1:22" x14ac:dyDescent="0.3">
      <c r="A47" s="22"/>
      <c r="B47" s="22"/>
      <c r="C47" s="23"/>
      <c r="D47" s="22"/>
      <c r="E47" s="22"/>
      <c r="F47" s="22"/>
      <c r="G47" s="22"/>
      <c r="H47" s="22"/>
      <c r="I47" s="22"/>
      <c r="J47" s="22"/>
      <c r="K47" s="22"/>
      <c r="L47" s="23"/>
      <c r="M47" s="22"/>
      <c r="N47" s="22"/>
      <c r="O47" s="22"/>
      <c r="P47" s="22"/>
      <c r="Q47" s="22"/>
      <c r="R47" s="22"/>
      <c r="S47" s="22"/>
      <c r="T47" s="24"/>
      <c r="U47" s="24"/>
      <c r="V47" s="24"/>
    </row>
    <row r="48" spans="1:22" x14ac:dyDescent="0.3">
      <c r="L48" s="23"/>
      <c r="V4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Wet detention pond calcs</vt:lpstr>
      <vt:lpstr>34th to 80th</vt:lpstr>
      <vt:lpstr>80th to County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2019-12-17T14:50:46Z</dcterms:modified>
</cp:coreProperties>
</file>