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/>
  <mc:AlternateContent xmlns:mc="http://schemas.openxmlformats.org/markup-compatibility/2006">
    <mc:Choice Requires="x15">
      <x15ac:absPath xmlns:x15ac="http://schemas.microsoft.com/office/spreadsheetml/2010/11/ac" url="C:\Users\marcy.frick\Documents\Projects\FDEP Facilitation\Lake Okeechobee\Project Collection\01 Credit\"/>
    </mc:Choice>
  </mc:AlternateContent>
  <xr:revisionPtr revIDLastSave="0" documentId="13_ncr:1_{07F90BA8-247E-4920-9460-4AB0541F58B6}" xr6:coauthVersionLast="36" xr6:coauthVersionMax="36" xr10:uidLastSave="{00000000-0000-0000-0000-000000000000}"/>
  <bookViews>
    <workbookView xWindow="0" yWindow="0" windowWidth="28800" windowHeight="12432" xr2:uid="{00000000-000D-0000-FFFF-FFFF00000000}"/>
  </bookViews>
  <sheets>
    <sheet name="Summary" sheetId="1" r:id="rId1"/>
    <sheet name="01" sheetId="2" r:id="rId2"/>
    <sheet name="02" sheetId="3" r:id="rId3"/>
    <sheet name="03" sheetId="4" r:id="rId4"/>
    <sheet name="04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M5" i="1" l="1"/>
  <c r="H5" i="1"/>
  <c r="E19" i="5"/>
  <c r="E17" i="5"/>
  <c r="K19" i="5"/>
  <c r="K17" i="5"/>
  <c r="E8" i="5"/>
  <c r="K8" i="5"/>
  <c r="M4" i="1"/>
  <c r="H4" i="1"/>
  <c r="E65" i="4"/>
  <c r="E63" i="4"/>
  <c r="K65" i="4"/>
  <c r="K63" i="4"/>
  <c r="E31" i="4"/>
  <c r="K31" i="4"/>
  <c r="M3" i="1"/>
  <c r="H3" i="1"/>
  <c r="E33" i="3"/>
  <c r="E31" i="3"/>
  <c r="E15" i="3"/>
  <c r="K33" i="3"/>
  <c r="K31" i="3"/>
  <c r="K15" i="3" l="1"/>
  <c r="M2" i="1" l="1"/>
  <c r="H2" i="1"/>
  <c r="C4" i="2"/>
  <c r="H4" i="2"/>
  <c r="P6" i="1" l="1"/>
  <c r="K6" i="1"/>
  <c r="D5" i="1" l="1"/>
  <c r="D4" i="1"/>
  <c r="D3" i="1"/>
  <c r="N4" i="1" l="1"/>
  <c r="P4" i="1" s="1"/>
  <c r="Q4" i="1" s="1"/>
  <c r="N5" i="1"/>
  <c r="P5" i="1" s="1"/>
  <c r="Q5" i="1" s="1"/>
  <c r="I4" i="1"/>
  <c r="K4" i="1" s="1"/>
  <c r="L4" i="1" s="1"/>
  <c r="I5" i="1"/>
  <c r="K5" i="1" s="1"/>
  <c r="L5" i="1" s="1"/>
  <c r="E4" i="1"/>
  <c r="E5" i="1"/>
  <c r="E3" i="1"/>
  <c r="N3" i="1" l="1"/>
  <c r="P3" i="1" s="1"/>
  <c r="N2" i="1"/>
  <c r="I3" i="1"/>
  <c r="K3" i="1" s="1"/>
  <c r="I2" i="1"/>
  <c r="Q3" i="1" l="1"/>
  <c r="Q6" i="1"/>
  <c r="L3" i="1"/>
  <c r="L6" i="1"/>
  <c r="P2" i="1" l="1"/>
  <c r="K2" i="1"/>
  <c r="E2" i="1"/>
  <c r="Q2" i="1" l="1"/>
  <c r="Q9" i="1" s="1"/>
  <c r="P9" i="1"/>
  <c r="L2" i="1"/>
  <c r="L9" i="1" s="1"/>
  <c r="K9" i="1"/>
</calcChain>
</file>

<file path=xl/sharedStrings.xml><?xml version="1.0" encoding="utf-8"?>
<sst xmlns="http://schemas.openxmlformats.org/spreadsheetml/2006/main" count="326" uniqueCount="46">
  <si>
    <t>Project Number</t>
  </si>
  <si>
    <t>Project Name</t>
  </si>
  <si>
    <t>Project Type</t>
  </si>
  <si>
    <t>Acres Treated</t>
  </si>
  <si>
    <t>TP Efficiency (%)</t>
  </si>
  <si>
    <t>Total Reduction</t>
  </si>
  <si>
    <t>TN Efficiency (%)</t>
  </si>
  <si>
    <t>Sub-Watershed</t>
  </si>
  <si>
    <t>FDOT4-01</t>
  </si>
  <si>
    <t>FDOT4-02</t>
  </si>
  <si>
    <t>FDOT4-03</t>
  </si>
  <si>
    <t>FDOT4-04</t>
  </si>
  <si>
    <t>FM# 432705-1 / SR 710</t>
  </si>
  <si>
    <t>Public Education</t>
  </si>
  <si>
    <t>Street Sweeping</t>
  </si>
  <si>
    <t>Catch Basin Clean-out</t>
  </si>
  <si>
    <t>Education Efforts</t>
  </si>
  <si>
    <t>BMP Cleanout</t>
  </si>
  <si>
    <t>East Lake Okeechobee</t>
  </si>
  <si>
    <t>TP Base Load (lbs/yr)</t>
  </si>
  <si>
    <t>TP Reduction (lbs/yr)</t>
  </si>
  <si>
    <t>TN Base Load (lbs/yr)</t>
  </si>
  <si>
    <t>TN Reduction (lbs/yr)</t>
  </si>
  <si>
    <t>Area (square feet)</t>
  </si>
  <si>
    <t>Dry Detention Pond</t>
  </si>
  <si>
    <t>N/A</t>
  </si>
  <si>
    <t>Basin</t>
  </si>
  <si>
    <t>C-44/Basin8/S-153</t>
  </si>
  <si>
    <t>TP Reduction (MT/yr)</t>
  </si>
  <si>
    <t>TN Reduction (MT/yr)</t>
  </si>
  <si>
    <t>TP (kg/yr)</t>
  </si>
  <si>
    <t>TN (kg/yr)</t>
  </si>
  <si>
    <t>FDOT4-05</t>
  </si>
  <si>
    <t>FDOT4-06</t>
  </si>
  <si>
    <t>South Lake Okeechobee</t>
  </si>
  <si>
    <t>Taylor Creek/Nubbin Slough</t>
  </si>
  <si>
    <t>C-44/Basin8/S-153, L-8</t>
  </si>
  <si>
    <t>South FL Conservancy DD (S-236), S-3, South Shore/ So. Bay DD (Culv 4A), S-5A Basin (S-352-WPB Canal), East Beach DD (Culv 10), S2, 715 Farms (Culv 12A), East Shore DD (Culv 12)</t>
  </si>
  <si>
    <t>S-135, S191</t>
  </si>
  <si>
    <t>TBD</t>
  </si>
  <si>
    <t>OBJECTID</t>
  </si>
  <si>
    <t>FREQUENCY</t>
  </si>
  <si>
    <t>SUM_Load</t>
  </si>
  <si>
    <t>LU_Code_20</t>
  </si>
  <si>
    <t>LU_Type</t>
  </si>
  <si>
    <t>Urban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</si>
</sst>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#,##0.0"/>
    <numFmt numFmtId="166" formatCode="0.0%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sz val="10"/>
      <name val="Arial"/>
      <charset val="1"/>
    </font>
    <font>
      <b/>
      <sz val="1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7" fillId="0" borderId="0" applyNumberFormat="0" applyFill="0" applyBorder="0" applyAlignment="0" applyProtection="0"/>
  </cellStyleXfs>
  <cellXfs count="53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4" fillId="0" borderId="0" xfId="0" applyFont="1"/>
    <xf numFmtId="0" fontId="3" fillId="0" borderId="0" xfId="0" applyFont="1"/>
    <xf numFmtId="165" fontId="3" fillId="0" borderId="0" xfId="0" applyNumberFormat="1" applyFont="1"/>
    <xf numFmtId="0" fontId="5" fillId="0" borderId="0" xfId="1" applyFont="1" applyFill="1" applyBorder="1" applyAlignment="1">
      <alignment horizontal="center" vertical="center" wrapText="1"/>
    </xf>
    <xf numFmtId="0" fontId="6" fillId="0" borderId="0" xfId="1" applyFont="1" applyFill="1" applyBorder="1" applyAlignment="1">
      <alignment horizontal="center" vertical="center" wrapText="1"/>
    </xf>
    <xf numFmtId="0" fontId="6" fillId="0" borderId="0" xfId="2" applyFont="1" applyBorder="1" applyAlignment="1">
      <alignment horizontal="center" vertical="center" wrapText="1"/>
    </xf>
    <xf numFmtId="0" fontId="5" fillId="0" borderId="0" xfId="2" applyFont="1" applyFill="1" applyBorder="1" applyAlignment="1">
      <alignment vertical="center" wrapText="1"/>
    </xf>
    <xf numFmtId="0" fontId="4" fillId="0" borderId="0" xfId="0" applyFont="1" applyBorder="1"/>
    <xf numFmtId="165" fontId="4" fillId="0" borderId="0" xfId="0" applyNumberFormat="1" applyFont="1" applyBorder="1"/>
    <xf numFmtId="165" fontId="4" fillId="0" borderId="0" xfId="0" applyNumberFormat="1" applyFont="1"/>
    <xf numFmtId="165" fontId="2" fillId="2" borderId="1" xfId="1" applyNumberFormat="1" applyFont="1" applyFill="1" applyBorder="1" applyAlignment="1">
      <alignment horizontal="center" vertical="center" wrapText="1"/>
    </xf>
    <xf numFmtId="165" fontId="5" fillId="0" borderId="0" xfId="2" applyNumberFormat="1" applyFont="1" applyFill="1" applyBorder="1" applyAlignment="1">
      <alignment vertical="center" wrapText="1"/>
    </xf>
    <xf numFmtId="0" fontId="4" fillId="0" borderId="0" xfId="0" applyFont="1" applyAlignment="1">
      <alignment horizontal="left"/>
    </xf>
    <xf numFmtId="0" fontId="5" fillId="0" borderId="1" xfId="1" applyFont="1" applyFill="1" applyBorder="1" applyAlignment="1">
      <alignment horizontal="left" wrapText="1"/>
    </xf>
    <xf numFmtId="0" fontId="6" fillId="0" borderId="1" xfId="1" applyFont="1" applyFill="1" applyBorder="1" applyAlignment="1">
      <alignment horizontal="left" wrapText="1"/>
    </xf>
    <xf numFmtId="0" fontId="6" fillId="0" borderId="1" xfId="2" applyFont="1" applyBorder="1" applyAlignment="1">
      <alignment horizontal="left" wrapText="1"/>
    </xf>
    <xf numFmtId="0" fontId="5" fillId="0" borderId="1" xfId="2" applyFont="1" applyFill="1" applyBorder="1" applyAlignment="1">
      <alignment horizontal="left" wrapText="1"/>
    </xf>
    <xf numFmtId="165" fontId="5" fillId="0" borderId="1" xfId="2" applyNumberFormat="1" applyFont="1" applyFill="1" applyBorder="1" applyAlignment="1">
      <alignment horizontal="left" wrapText="1"/>
    </xf>
    <xf numFmtId="165" fontId="4" fillId="0" borderId="1" xfId="0" applyNumberFormat="1" applyFont="1" applyBorder="1" applyAlignment="1">
      <alignment horizontal="left"/>
    </xf>
    <xf numFmtId="166" fontId="4" fillId="0" borderId="1" xfId="0" applyNumberFormat="1" applyFont="1" applyBorder="1" applyAlignment="1">
      <alignment horizontal="left"/>
    </xf>
    <xf numFmtId="0" fontId="6" fillId="0" borderId="1" xfId="2" applyFont="1" applyFill="1" applyBorder="1" applyAlignment="1">
      <alignment horizontal="left" wrapText="1"/>
    </xf>
    <xf numFmtId="2" fontId="3" fillId="3" borderId="1" xfId="0" applyNumberFormat="1" applyFont="1" applyFill="1" applyBorder="1" applyAlignment="1">
      <alignment horizontal="center" wrapText="1"/>
    </xf>
    <xf numFmtId="2" fontId="4" fillId="0" borderId="1" xfId="0" applyNumberFormat="1" applyFont="1" applyBorder="1" applyAlignment="1">
      <alignment horizontal="left"/>
    </xf>
    <xf numFmtId="2" fontId="4" fillId="0" borderId="0" xfId="0" applyNumberFormat="1" applyFont="1" applyBorder="1"/>
    <xf numFmtId="2" fontId="3" fillId="0" borderId="0" xfId="0" applyNumberFormat="1" applyFont="1"/>
    <xf numFmtId="2" fontId="4" fillId="0" borderId="0" xfId="0" applyNumberFormat="1" applyFont="1"/>
    <xf numFmtId="165" fontId="6" fillId="0" borderId="1" xfId="2" applyNumberFormat="1" applyFont="1" applyFill="1" applyBorder="1" applyAlignment="1">
      <alignment horizontal="left" wrapText="1"/>
    </xf>
    <xf numFmtId="166" fontId="4" fillId="0" borderId="1" xfId="0" applyNumberFormat="1" applyFont="1" applyFill="1" applyBorder="1" applyAlignment="1">
      <alignment horizontal="left"/>
    </xf>
    <xf numFmtId="2" fontId="4" fillId="0" borderId="1" xfId="0" applyNumberFormat="1" applyFont="1" applyFill="1" applyBorder="1" applyAlignment="1">
      <alignment horizontal="left"/>
    </xf>
    <xf numFmtId="0" fontId="4" fillId="0" borderId="1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165" fontId="4" fillId="0" borderId="1" xfId="0" applyNumberFormat="1" applyFont="1" applyFill="1" applyBorder="1" applyAlignment="1">
      <alignment horizontal="left"/>
    </xf>
    <xf numFmtId="0" fontId="8" fillId="4" borderId="0" xfId="3" applyFont="1" applyFill="1" applyBorder="1" applyAlignment="1" applyProtection="1">
      <alignment horizontal="center"/>
    </xf>
    <xf numFmtId="1" fontId="7" fillId="0" borderId="0" xfId="3" applyNumberFormat="1" applyFont="1" applyFill="1" applyBorder="1" applyAlignment="1" applyProtection="1"/>
    <xf numFmtId="0" fontId="7" fillId="0" borderId="0" xfId="3" applyFont="1" applyFill="1" applyBorder="1" applyAlignment="1" applyProtection="1"/>
    <xf numFmtId="0" fontId="8" fillId="4" borderId="0" xfId="3" applyFont="1" applyFill="1" applyBorder="1" applyAlignment="1" applyProtection="1">
      <alignment horizontal="center"/>
    </xf>
    <xf numFmtId="1" fontId="7" fillId="0" borderId="0" xfId="3" applyNumberFormat="1" applyFont="1" applyFill="1" applyBorder="1" applyAlignment="1" applyProtection="1"/>
    <xf numFmtId="0" fontId="7" fillId="0" borderId="0" xfId="3" applyFont="1" applyFill="1" applyBorder="1" applyAlignment="1" applyProtection="1"/>
    <xf numFmtId="1" fontId="7" fillId="0" borderId="0" xfId="3" applyNumberFormat="1" applyFont="1" applyFill="1" applyBorder="1" applyAlignment="1" applyProtection="1"/>
    <xf numFmtId="0" fontId="7" fillId="0" borderId="0" xfId="3" applyFont="1" applyFill="1" applyBorder="1" applyAlignment="1" applyProtection="1"/>
    <xf numFmtId="1" fontId="7" fillId="0" borderId="0" xfId="3" applyNumberFormat="1" applyFont="1" applyFill="1" applyBorder="1" applyAlignment="1" applyProtection="1"/>
    <xf numFmtId="0" fontId="7" fillId="0" borderId="0" xfId="3" applyFont="1" applyFill="1" applyBorder="1" applyAlignment="1" applyProtection="1"/>
    <xf numFmtId="0" fontId="8" fillId="4" borderId="0" xfId="0" applyFont="1" applyFill="1" applyBorder="1" applyAlignment="1" applyProtection="1">
      <alignment horizontal="center"/>
    </xf>
    <xf numFmtId="1" fontId="7" fillId="0" borderId="0" xfId="0" applyNumberFormat="1" applyFont="1" applyFill="1" applyBorder="1" applyAlignment="1" applyProtection="1"/>
    <xf numFmtId="0" fontId="7" fillId="0" borderId="0" xfId="0" applyFont="1" applyFill="1" applyBorder="1" applyAlignment="1" applyProtection="1"/>
    <xf numFmtId="0" fontId="8" fillId="4" borderId="0" xfId="3" applyFont="1" applyFill="1" applyBorder="1" applyAlignment="1" applyProtection="1">
      <alignment horizontal="center"/>
    </xf>
    <xf numFmtId="1" fontId="7" fillId="0" borderId="0" xfId="3" applyNumberFormat="1" applyFont="1" applyFill="1" applyBorder="1" applyAlignment="1" applyProtection="1"/>
    <xf numFmtId="0" fontId="7" fillId="0" borderId="0" xfId="3" applyFont="1" applyFill="1" applyBorder="1" applyAlignment="1" applyProtection="1"/>
  </cellXfs>
  <cellStyles count="4">
    <cellStyle name="Normal" xfId="0" builtinId="0"/>
    <cellStyle name="Normal 2" xfId="3" xr:uid="{00000000-0005-0000-0000-000031000000}"/>
    <cellStyle name="Normal 3" xfId="2" xr:uid="{00000000-0005-0000-0000-000001000000}"/>
    <cellStyle name="Normal 5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9"/>
  <sheetViews>
    <sheetView tabSelected="1" zoomScale="75" zoomScaleNormal="75" workbookViewId="0">
      <pane ySplit="1" topLeftCell="A2" activePane="bottomLeft" state="frozen"/>
      <selection pane="bottomLeft" activeCell="H6" sqref="H6"/>
    </sheetView>
  </sheetViews>
  <sheetFormatPr defaultColWidth="9.109375" defaultRowHeight="13.2" x14ac:dyDescent="0.25"/>
  <cols>
    <col min="1" max="1" width="9.109375" style="5"/>
    <col min="2" max="2" width="17.33203125" style="5" customWidth="1"/>
    <col min="3" max="4" width="12.88671875" style="5" customWidth="1"/>
    <col min="5" max="5" width="8.44140625" style="14" customWidth="1"/>
    <col min="6" max="6" width="11.6640625" style="5" customWidth="1"/>
    <col min="7" max="7" width="21.6640625" style="5" customWidth="1"/>
    <col min="8" max="8" width="9.109375" style="14" customWidth="1"/>
    <col min="9" max="9" width="9.6640625" style="14" customWidth="1"/>
    <col min="10" max="10" width="10.88671875" style="5" customWidth="1"/>
    <col min="11" max="11" width="10.5546875" style="5" customWidth="1"/>
    <col min="12" max="12" width="11.33203125" style="30" customWidth="1"/>
    <col min="13" max="13" width="8.109375" style="14" customWidth="1"/>
    <col min="14" max="14" width="11" style="14" customWidth="1"/>
    <col min="15" max="16" width="10.44140625" style="5" customWidth="1"/>
    <col min="17" max="17" width="11.21875" style="5" customWidth="1"/>
    <col min="18" max="16384" width="9.109375" style="5"/>
  </cols>
  <sheetData>
    <row r="1" spans="1:17" ht="39.6" x14ac:dyDescent="0.25">
      <c r="A1" s="1" t="s">
        <v>0</v>
      </c>
      <c r="B1" s="1" t="s">
        <v>1</v>
      </c>
      <c r="C1" s="1" t="s">
        <v>2</v>
      </c>
      <c r="D1" s="1" t="s">
        <v>23</v>
      </c>
      <c r="E1" s="15" t="s">
        <v>3</v>
      </c>
      <c r="F1" s="2" t="s">
        <v>7</v>
      </c>
      <c r="G1" s="2" t="s">
        <v>26</v>
      </c>
      <c r="H1" s="15" t="s">
        <v>30</v>
      </c>
      <c r="I1" s="3" t="s">
        <v>19</v>
      </c>
      <c r="J1" s="4" t="s">
        <v>4</v>
      </c>
      <c r="K1" s="3" t="s">
        <v>20</v>
      </c>
      <c r="L1" s="26" t="s">
        <v>28</v>
      </c>
      <c r="M1" s="3" t="s">
        <v>31</v>
      </c>
      <c r="N1" s="3" t="s">
        <v>21</v>
      </c>
      <c r="O1" s="4" t="s">
        <v>6</v>
      </c>
      <c r="P1" s="3" t="s">
        <v>22</v>
      </c>
      <c r="Q1" s="3" t="s">
        <v>29</v>
      </c>
    </row>
    <row r="2" spans="1:17" s="17" customFormat="1" ht="26.4" x14ac:dyDescent="0.25">
      <c r="A2" s="18" t="s">
        <v>8</v>
      </c>
      <c r="B2" s="19" t="s">
        <v>12</v>
      </c>
      <c r="C2" s="20" t="s">
        <v>24</v>
      </c>
      <c r="D2" s="20">
        <v>6350680.4525899999</v>
      </c>
      <c r="E2" s="22">
        <f>ROUND(D2*0.000022956841139,1)</f>
        <v>145.80000000000001</v>
      </c>
      <c r="F2" s="21" t="s">
        <v>18</v>
      </c>
      <c r="G2" s="21" t="s">
        <v>27</v>
      </c>
      <c r="H2" s="22">
        <f>'01'!C4</f>
        <v>7.3634000765548748</v>
      </c>
      <c r="I2" s="23">
        <f>H2*2.2046226218</f>
        <v>16.233518382136729</v>
      </c>
      <c r="J2" s="24">
        <v>0.1</v>
      </c>
      <c r="K2" s="23">
        <f>ROUND(I2*J2,1)</f>
        <v>1.6</v>
      </c>
      <c r="L2" s="27">
        <f>K2*0.00045359237</f>
        <v>7.2574779199999998E-4</v>
      </c>
      <c r="M2" s="23">
        <f>'01'!H4</f>
        <v>108.19169862046978</v>
      </c>
      <c r="N2" s="23">
        <f>M2*2.2046226218</f>
        <v>238.52186626965553</v>
      </c>
      <c r="O2" s="24">
        <v>0.1</v>
      </c>
      <c r="P2" s="23">
        <f>ROUND(N2*O2,1)</f>
        <v>23.9</v>
      </c>
      <c r="Q2" s="27">
        <f>P2*0.00045359237</f>
        <v>1.0840857642999999E-2</v>
      </c>
    </row>
    <row r="3" spans="1:17" s="17" customFormat="1" ht="26.4" x14ac:dyDescent="0.25">
      <c r="A3" s="18" t="s">
        <v>9</v>
      </c>
      <c r="B3" s="19" t="s">
        <v>13</v>
      </c>
      <c r="C3" s="20" t="s">
        <v>16</v>
      </c>
      <c r="D3" s="20" t="e">
        <f>SUM(#REF!)</f>
        <v>#REF!</v>
      </c>
      <c r="E3" s="22" t="e">
        <f>ROUND(D3*0.000022956841139,1)</f>
        <v>#REF!</v>
      </c>
      <c r="F3" s="21" t="s">
        <v>18</v>
      </c>
      <c r="G3" s="21" t="s">
        <v>36</v>
      </c>
      <c r="H3" s="22">
        <f>'02'!E33</f>
        <v>31.702954333458361</v>
      </c>
      <c r="I3" s="23">
        <f>H3*2.2046226218</f>
        <v>69.893050301434641</v>
      </c>
      <c r="J3" s="24">
        <v>5.0000000000000001E-3</v>
      </c>
      <c r="K3" s="23">
        <f>ROUND(I3*J3,1)</f>
        <v>0.3</v>
      </c>
      <c r="L3" s="27">
        <f t="shared" ref="L3:L6" si="0">K3*0.00045359237</f>
        <v>1.36077711E-4</v>
      </c>
      <c r="M3" s="23">
        <f>'02'!K33</f>
        <v>298.52364850234176</v>
      </c>
      <c r="N3" s="23">
        <f>M3*2.2046226218</f>
        <v>658.13198863053435</v>
      </c>
      <c r="O3" s="24">
        <v>5.0000000000000001E-3</v>
      </c>
      <c r="P3" s="23">
        <f>ROUND(N3*O3,1)</f>
        <v>3.3</v>
      </c>
      <c r="Q3" s="27">
        <f t="shared" ref="Q3:Q6" si="1">P3*0.00045359237</f>
        <v>1.4968548209999999E-3</v>
      </c>
    </row>
    <row r="4" spans="1:17" s="17" customFormat="1" ht="107.4" customHeight="1" x14ac:dyDescent="0.25">
      <c r="A4" s="18" t="s">
        <v>10</v>
      </c>
      <c r="B4" s="19" t="s">
        <v>13</v>
      </c>
      <c r="C4" s="20" t="s">
        <v>16</v>
      </c>
      <c r="D4" s="20" t="e">
        <f>SUM(#REF!)</f>
        <v>#REF!</v>
      </c>
      <c r="E4" s="22" t="e">
        <f t="shared" ref="E4:E5" si="2">ROUND(D4*0.000022956841139,1)</f>
        <v>#REF!</v>
      </c>
      <c r="F4" s="21" t="s">
        <v>34</v>
      </c>
      <c r="G4" s="21" t="s">
        <v>37</v>
      </c>
      <c r="H4" s="22">
        <f>'03'!E65</f>
        <v>123.70411880721649</v>
      </c>
      <c r="I4" s="23">
        <f t="shared" ref="I4:I5" si="3">H4*2.2046226218</f>
        <v>272.72089873222433</v>
      </c>
      <c r="J4" s="24">
        <v>5.0000000000000001E-3</v>
      </c>
      <c r="K4" s="23">
        <f t="shared" ref="K4:K5" si="4">ROUND(I4*J4,1)</f>
        <v>1.4</v>
      </c>
      <c r="L4" s="27">
        <f t="shared" ref="L4:L5" si="5">K4*0.00045359237</f>
        <v>6.3502931799999998E-4</v>
      </c>
      <c r="M4" s="23">
        <f>'03'!K65</f>
        <v>2948.0844040539996</v>
      </c>
      <c r="N4" s="23">
        <f t="shared" ref="N4:N5" si="6">M4*2.2046226218</f>
        <v>6499.4135681532189</v>
      </c>
      <c r="O4" s="24">
        <v>5.0000000000000001E-3</v>
      </c>
      <c r="P4" s="23">
        <f t="shared" ref="P4:P5" si="7">ROUND(N4*O4,1)</f>
        <v>32.5</v>
      </c>
      <c r="Q4" s="27">
        <f t="shared" ref="Q4:Q5" si="8">P4*0.00045359237</f>
        <v>1.4741752024999999E-2</v>
      </c>
    </row>
    <row r="5" spans="1:17" s="17" customFormat="1" ht="39.6" x14ac:dyDescent="0.25">
      <c r="A5" s="18" t="s">
        <v>11</v>
      </c>
      <c r="B5" s="19" t="s">
        <v>13</v>
      </c>
      <c r="C5" s="20" t="s">
        <v>16</v>
      </c>
      <c r="D5" s="20" t="e">
        <f>SUM(#REF!)</f>
        <v>#REF!</v>
      </c>
      <c r="E5" s="22" t="e">
        <f t="shared" si="2"/>
        <v>#REF!</v>
      </c>
      <c r="F5" s="21" t="s">
        <v>35</v>
      </c>
      <c r="G5" s="21" t="s">
        <v>38</v>
      </c>
      <c r="H5" s="22">
        <f>'04'!E19</f>
        <v>6.8191946674431643</v>
      </c>
      <c r="I5" s="23">
        <f t="shared" si="3"/>
        <v>15.033750826303129</v>
      </c>
      <c r="J5" s="24">
        <v>5.0000000000000001E-3</v>
      </c>
      <c r="K5" s="23">
        <f t="shared" si="4"/>
        <v>0.1</v>
      </c>
      <c r="L5" s="27">
        <f t="shared" si="5"/>
        <v>4.5359236999999999E-5</v>
      </c>
      <c r="M5" s="23">
        <f>'04'!K19</f>
        <v>59.233579177966106</v>
      </c>
      <c r="N5" s="23">
        <f t="shared" si="6"/>
        <v>130.58768862592552</v>
      </c>
      <c r="O5" s="24">
        <v>5.0000000000000001E-3</v>
      </c>
      <c r="P5" s="23">
        <f t="shared" si="7"/>
        <v>0.7</v>
      </c>
      <c r="Q5" s="27">
        <f t="shared" si="8"/>
        <v>3.1751465899999999E-4</v>
      </c>
    </row>
    <row r="6" spans="1:17" s="35" customFormat="1" ht="26.4" x14ac:dyDescent="0.25">
      <c r="A6" s="18" t="s">
        <v>32</v>
      </c>
      <c r="B6" s="19" t="s">
        <v>14</v>
      </c>
      <c r="C6" s="25" t="s">
        <v>14</v>
      </c>
      <c r="D6" s="25" t="s">
        <v>25</v>
      </c>
      <c r="E6" s="31" t="s">
        <v>25</v>
      </c>
      <c r="F6" s="21" t="s">
        <v>18</v>
      </c>
      <c r="G6" s="21" t="s">
        <v>27</v>
      </c>
      <c r="H6" s="22" t="s">
        <v>25</v>
      </c>
      <c r="I6" s="22" t="s">
        <v>25</v>
      </c>
      <c r="J6" s="22" t="s">
        <v>25</v>
      </c>
      <c r="K6" s="36">
        <f>ROUND(833.1*(1-0.66),1)</f>
        <v>283.3</v>
      </c>
      <c r="L6" s="33">
        <f t="shared" si="0"/>
        <v>0.128502718421</v>
      </c>
      <c r="M6" s="22" t="s">
        <v>25</v>
      </c>
      <c r="N6" s="22" t="s">
        <v>25</v>
      </c>
      <c r="O6" s="22" t="s">
        <v>25</v>
      </c>
      <c r="P6" s="36">
        <f>ROUND(1805.9*(1-0.7),1)</f>
        <v>541.79999999999995</v>
      </c>
      <c r="Q6" s="33">
        <f t="shared" si="1"/>
        <v>0.24575634606599997</v>
      </c>
    </row>
    <row r="7" spans="1:17" s="35" customFormat="1" ht="26.4" x14ac:dyDescent="0.25">
      <c r="A7" s="18" t="s">
        <v>33</v>
      </c>
      <c r="B7" s="19" t="s">
        <v>15</v>
      </c>
      <c r="C7" s="25" t="s">
        <v>17</v>
      </c>
      <c r="D7" s="25" t="s">
        <v>25</v>
      </c>
      <c r="E7" s="31" t="s">
        <v>25</v>
      </c>
      <c r="F7" s="21" t="s">
        <v>18</v>
      </c>
      <c r="G7" s="21" t="s">
        <v>27</v>
      </c>
      <c r="H7" s="22" t="s">
        <v>25</v>
      </c>
      <c r="I7" s="22" t="s">
        <v>25</v>
      </c>
      <c r="J7" s="22" t="s">
        <v>25</v>
      </c>
      <c r="K7" s="32" t="s">
        <v>39</v>
      </c>
      <c r="L7" s="33" t="s">
        <v>39</v>
      </c>
      <c r="M7" s="22" t="s">
        <v>25</v>
      </c>
      <c r="N7" s="22" t="s">
        <v>25</v>
      </c>
      <c r="O7" s="22" t="s">
        <v>25</v>
      </c>
      <c r="P7" s="34" t="s">
        <v>39</v>
      </c>
      <c r="Q7" s="33" t="s">
        <v>39</v>
      </c>
    </row>
    <row r="8" spans="1:17" x14ac:dyDescent="0.25">
      <c r="A8" s="8"/>
      <c r="B8" s="9"/>
      <c r="C8" s="10"/>
      <c r="D8" s="10"/>
      <c r="E8" s="16"/>
      <c r="F8" s="11"/>
      <c r="G8" s="11"/>
      <c r="H8" s="16"/>
      <c r="I8" s="13"/>
      <c r="J8" s="12"/>
      <c r="K8" s="12"/>
      <c r="L8" s="28"/>
      <c r="M8" s="13"/>
      <c r="N8" s="13"/>
      <c r="O8" s="12"/>
      <c r="P8" s="12"/>
      <c r="Q8" s="12"/>
    </row>
    <row r="9" spans="1:17" x14ac:dyDescent="0.25">
      <c r="J9" s="6" t="s">
        <v>5</v>
      </c>
      <c r="K9" s="7">
        <f>K2+K3+K4+K5+K6</f>
        <v>286.7</v>
      </c>
      <c r="L9" s="29" t="e">
        <f>L2+L3+L4+L5+L6+L7</f>
        <v>#VALUE!</v>
      </c>
      <c r="M9" s="7"/>
      <c r="N9" s="7"/>
      <c r="O9" s="7"/>
      <c r="P9" s="7">
        <f>P2+P3+P4+P5+P6</f>
        <v>602.19999999999993</v>
      </c>
      <c r="Q9" s="29" t="e">
        <f>Q2+Q3+Q4+Q5+Q6+Q7</f>
        <v>#VALUE!</v>
      </c>
    </row>
  </sheetData>
  <pageMargins left="0.7" right="0.7" top="0.75" bottom="0.75" header="0.3" footer="0.3"/>
  <pageSetup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2D900F-3ABD-484B-ADCD-9FA30D858CBD}">
  <dimension ref="A1:H4"/>
  <sheetViews>
    <sheetView workbookViewId="0">
      <selection activeCell="E17" sqref="E17"/>
    </sheetView>
  </sheetViews>
  <sheetFormatPr defaultRowHeight="14.4" x14ac:dyDescent="0.3"/>
  <sheetData>
    <row r="1" spans="1:8" x14ac:dyDescent="0.3">
      <c r="A1" s="40" t="s">
        <v>40</v>
      </c>
      <c r="B1" s="40" t="s">
        <v>41</v>
      </c>
      <c r="C1" s="40" t="s">
        <v>42</v>
      </c>
      <c r="F1" s="37" t="s">
        <v>40</v>
      </c>
      <c r="G1" s="37" t="s">
        <v>41</v>
      </c>
      <c r="H1" s="37" t="s">
        <v>42</v>
      </c>
    </row>
    <row r="2" spans="1:8" x14ac:dyDescent="0.3">
      <c r="A2" s="41">
        <v>1</v>
      </c>
      <c r="B2" s="41">
        <v>182</v>
      </c>
      <c r="C2" s="42">
        <v>0</v>
      </c>
      <c r="F2" s="38">
        <v>1</v>
      </c>
      <c r="G2" s="38">
        <v>182</v>
      </c>
      <c r="H2" s="39">
        <v>0</v>
      </c>
    </row>
    <row r="3" spans="1:8" x14ac:dyDescent="0.3">
      <c r="A3" s="45">
        <v>1</v>
      </c>
      <c r="B3" s="45">
        <v>182</v>
      </c>
      <c r="C3" s="46">
        <v>7.3634000765548748</v>
      </c>
      <c r="F3" s="43">
        <v>1</v>
      </c>
      <c r="G3" s="43">
        <v>182</v>
      </c>
      <c r="H3" s="44">
        <v>108.19169862046978</v>
      </c>
    </row>
    <row r="4" spans="1:8" x14ac:dyDescent="0.3">
      <c r="C4">
        <f>SUM(C2:C3)</f>
        <v>7.3634000765548748</v>
      </c>
      <c r="H4">
        <f>SUM(H2:H3)</f>
        <v>108.19169862046978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FEDD1-8211-4764-8CB3-F2712500AC36}">
  <dimension ref="A1:K33"/>
  <sheetViews>
    <sheetView topLeftCell="A13" workbookViewId="0">
      <selection activeCell="E34" sqref="E34"/>
    </sheetView>
  </sheetViews>
  <sheetFormatPr defaultRowHeight="14.4" x14ac:dyDescent="0.3"/>
  <sheetData>
    <row r="1" spans="1:11" x14ac:dyDescent="0.3">
      <c r="A1" s="47" t="s">
        <v>40</v>
      </c>
      <c r="B1" s="47" t="s">
        <v>43</v>
      </c>
      <c r="C1" s="47" t="s">
        <v>44</v>
      </c>
      <c r="D1" s="47" t="s">
        <v>41</v>
      </c>
      <c r="E1" s="47" t="s">
        <v>42</v>
      </c>
      <c r="F1" s="47"/>
      <c r="G1" s="47" t="s">
        <v>40</v>
      </c>
      <c r="H1" s="47" t="s">
        <v>43</v>
      </c>
      <c r="I1" s="47" t="s">
        <v>44</v>
      </c>
      <c r="J1" s="47" t="s">
        <v>41</v>
      </c>
      <c r="K1" s="47" t="s">
        <v>42</v>
      </c>
    </row>
    <row r="2" spans="1:11" x14ac:dyDescent="0.3">
      <c r="A2" s="48">
        <v>1</v>
      </c>
      <c r="B2" s="48">
        <v>1110</v>
      </c>
      <c r="C2" s="49" t="s">
        <v>45</v>
      </c>
      <c r="D2" s="48">
        <v>2</v>
      </c>
      <c r="E2" s="49">
        <v>0</v>
      </c>
      <c r="F2" s="49"/>
      <c r="G2" s="48">
        <v>1</v>
      </c>
      <c r="H2" s="48">
        <v>1110</v>
      </c>
      <c r="I2" s="49" t="s">
        <v>45</v>
      </c>
      <c r="J2" s="48">
        <v>2</v>
      </c>
      <c r="K2" s="49">
        <v>6.7661766313630581E-5</v>
      </c>
    </row>
    <row r="3" spans="1:11" x14ac:dyDescent="0.3">
      <c r="A3" s="48">
        <v>2</v>
      </c>
      <c r="B3" s="48">
        <v>1180</v>
      </c>
      <c r="C3" s="49" t="s">
        <v>45</v>
      </c>
      <c r="D3" s="48">
        <v>108</v>
      </c>
      <c r="E3" s="49">
        <v>1.9626856974081972E-4</v>
      </c>
      <c r="F3" s="49"/>
      <c r="G3" s="48">
        <v>2</v>
      </c>
      <c r="H3" s="48">
        <v>1180</v>
      </c>
      <c r="I3" s="49" t="s">
        <v>45</v>
      </c>
      <c r="J3" s="48">
        <v>108</v>
      </c>
      <c r="K3" s="49">
        <v>0.62330664021376359</v>
      </c>
    </row>
    <row r="4" spans="1:11" x14ac:dyDescent="0.3">
      <c r="A4" s="48">
        <v>3</v>
      </c>
      <c r="B4" s="48">
        <v>1320</v>
      </c>
      <c r="C4" s="49" t="s">
        <v>45</v>
      </c>
      <c r="D4" s="48">
        <v>11</v>
      </c>
      <c r="E4" s="49">
        <v>7.986494896001241E-5</v>
      </c>
      <c r="F4" s="49"/>
      <c r="G4" s="48">
        <v>3</v>
      </c>
      <c r="H4" s="48">
        <v>1320</v>
      </c>
      <c r="I4" s="49" t="s">
        <v>45</v>
      </c>
      <c r="J4" s="48">
        <v>11</v>
      </c>
      <c r="K4" s="49">
        <v>0.18115695700589479</v>
      </c>
    </row>
    <row r="5" spans="1:11" x14ac:dyDescent="0.3">
      <c r="A5" s="48">
        <v>4</v>
      </c>
      <c r="B5" s="48">
        <v>1400</v>
      </c>
      <c r="C5" s="49" t="s">
        <v>45</v>
      </c>
      <c r="D5" s="48">
        <v>74</v>
      </c>
      <c r="E5" s="49">
        <v>2.0483162581032156E-3</v>
      </c>
      <c r="F5" s="49"/>
      <c r="G5" s="48">
        <v>4</v>
      </c>
      <c r="H5" s="48">
        <v>1400</v>
      </c>
      <c r="I5" s="49" t="s">
        <v>45</v>
      </c>
      <c r="J5" s="48">
        <v>74</v>
      </c>
      <c r="K5" s="49">
        <v>4.040667825368735E-2</v>
      </c>
    </row>
    <row r="6" spans="1:11" x14ac:dyDescent="0.3">
      <c r="A6" s="48">
        <v>5</v>
      </c>
      <c r="B6" s="48">
        <v>1480</v>
      </c>
      <c r="C6" s="49" t="s">
        <v>45</v>
      </c>
      <c r="D6" s="48">
        <v>10</v>
      </c>
      <c r="E6" s="49">
        <v>2.3210846132380896E-6</v>
      </c>
      <c r="F6" s="49"/>
      <c r="G6" s="48">
        <v>5</v>
      </c>
      <c r="H6" s="48">
        <v>1480</v>
      </c>
      <c r="I6" s="49" t="s">
        <v>45</v>
      </c>
      <c r="J6" s="48">
        <v>10</v>
      </c>
      <c r="K6" s="49">
        <v>1.8740653298970344E-2</v>
      </c>
    </row>
    <row r="7" spans="1:11" x14ac:dyDescent="0.3">
      <c r="A7" s="48">
        <v>6</v>
      </c>
      <c r="B7" s="48">
        <v>1620</v>
      </c>
      <c r="C7" s="49" t="s">
        <v>45</v>
      </c>
      <c r="D7" s="48">
        <v>3</v>
      </c>
      <c r="E7" s="49">
        <v>2.2089949926181273E-7</v>
      </c>
      <c r="F7" s="49"/>
      <c r="G7" s="48">
        <v>6</v>
      </c>
      <c r="H7" s="48">
        <v>1620</v>
      </c>
      <c r="I7" s="49" t="s">
        <v>45</v>
      </c>
      <c r="J7" s="48">
        <v>3</v>
      </c>
      <c r="K7" s="49">
        <v>1.6497227281721809E-5</v>
      </c>
    </row>
    <row r="8" spans="1:11" x14ac:dyDescent="0.3">
      <c r="A8" s="48">
        <v>7</v>
      </c>
      <c r="B8" s="48">
        <v>1700</v>
      </c>
      <c r="C8" s="49" t="s">
        <v>45</v>
      </c>
      <c r="D8" s="48">
        <v>11</v>
      </c>
      <c r="E8" s="49">
        <v>8.1338493692667205E-5</v>
      </c>
      <c r="F8" s="49"/>
      <c r="G8" s="48">
        <v>7</v>
      </c>
      <c r="H8" s="48">
        <v>1700</v>
      </c>
      <c r="I8" s="49" t="s">
        <v>45</v>
      </c>
      <c r="J8" s="48">
        <v>11</v>
      </c>
      <c r="K8" s="49">
        <v>0.25091208737392329</v>
      </c>
    </row>
    <row r="9" spans="1:11" x14ac:dyDescent="0.3">
      <c r="A9" s="48">
        <v>8</v>
      </c>
      <c r="B9" s="48">
        <v>1850</v>
      </c>
      <c r="C9" s="49" t="s">
        <v>45</v>
      </c>
      <c r="D9" s="48">
        <v>7</v>
      </c>
      <c r="E9" s="49">
        <v>0</v>
      </c>
      <c r="F9" s="49"/>
      <c r="G9" s="48">
        <v>8</v>
      </c>
      <c r="H9" s="48">
        <v>1850</v>
      </c>
      <c r="I9" s="49" t="s">
        <v>45</v>
      </c>
      <c r="J9" s="48">
        <v>7</v>
      </c>
      <c r="K9" s="49">
        <v>0</v>
      </c>
    </row>
    <row r="10" spans="1:11" x14ac:dyDescent="0.3">
      <c r="A10" s="48">
        <v>9</v>
      </c>
      <c r="B10" s="48">
        <v>1900</v>
      </c>
      <c r="C10" s="49" t="s">
        <v>45</v>
      </c>
      <c r="D10" s="48">
        <v>40</v>
      </c>
      <c r="E10" s="49">
        <v>5.4320397990653881E-3</v>
      </c>
      <c r="F10" s="49"/>
      <c r="G10" s="48">
        <v>9</v>
      </c>
      <c r="H10" s="48">
        <v>1900</v>
      </c>
      <c r="I10" s="49" t="s">
        <v>45</v>
      </c>
      <c r="J10" s="48">
        <v>40</v>
      </c>
      <c r="K10" s="49">
        <v>9.8514623440495677E-2</v>
      </c>
    </row>
    <row r="11" spans="1:11" x14ac:dyDescent="0.3">
      <c r="A11" s="48">
        <v>38</v>
      </c>
      <c r="B11" s="48">
        <v>7470</v>
      </c>
      <c r="C11" s="49" t="s">
        <v>45</v>
      </c>
      <c r="D11" s="48">
        <v>53</v>
      </c>
      <c r="E11" s="49">
        <v>3.8981251282330501E-2</v>
      </c>
      <c r="F11" s="49"/>
      <c r="G11" s="48">
        <v>38</v>
      </c>
      <c r="H11" s="48">
        <v>7470</v>
      </c>
      <c r="I11" s="49" t="s">
        <v>45</v>
      </c>
      <c r="J11" s="48">
        <v>53</v>
      </c>
      <c r="K11" s="49">
        <v>6.3964506660138341</v>
      </c>
    </row>
    <row r="12" spans="1:11" x14ac:dyDescent="0.3">
      <c r="A12" s="48">
        <v>39</v>
      </c>
      <c r="B12" s="48">
        <v>8100</v>
      </c>
      <c r="C12" s="49" t="s">
        <v>45</v>
      </c>
      <c r="D12" s="48">
        <v>322</v>
      </c>
      <c r="E12" s="49">
        <v>1.2860200178869674E-3</v>
      </c>
      <c r="F12" s="49"/>
      <c r="G12" s="48">
        <v>39</v>
      </c>
      <c r="H12" s="48">
        <v>8100</v>
      </c>
      <c r="I12" s="49" t="s">
        <v>45</v>
      </c>
      <c r="J12" s="48">
        <v>322</v>
      </c>
      <c r="K12" s="49">
        <v>4.2340472636516706</v>
      </c>
    </row>
    <row r="13" spans="1:11" x14ac:dyDescent="0.3">
      <c r="A13" s="48">
        <v>40</v>
      </c>
      <c r="B13" s="48">
        <v>8140</v>
      </c>
      <c r="C13" s="49" t="s">
        <v>45</v>
      </c>
      <c r="D13" s="48">
        <v>214</v>
      </c>
      <c r="E13" s="49">
        <v>8.4531453971685953E-4</v>
      </c>
      <c r="F13" s="49"/>
      <c r="G13" s="48">
        <v>40</v>
      </c>
      <c r="H13" s="48">
        <v>8140</v>
      </c>
      <c r="I13" s="49" t="s">
        <v>45</v>
      </c>
      <c r="J13" s="48">
        <v>214</v>
      </c>
      <c r="K13" s="49">
        <v>1.4959836230324615</v>
      </c>
    </row>
    <row r="14" spans="1:11" x14ac:dyDescent="0.3">
      <c r="A14" s="48">
        <v>41</v>
      </c>
      <c r="B14" s="48">
        <v>8320</v>
      </c>
      <c r="C14" s="49" t="s">
        <v>45</v>
      </c>
      <c r="D14" s="48">
        <v>7</v>
      </c>
      <c r="E14" s="49">
        <v>0</v>
      </c>
      <c r="F14" s="49"/>
      <c r="G14" s="48">
        <v>41</v>
      </c>
      <c r="H14" s="48">
        <v>8320</v>
      </c>
      <c r="I14" s="49" t="s">
        <v>45</v>
      </c>
      <c r="J14" s="48">
        <v>7</v>
      </c>
      <c r="K14" s="49">
        <v>0</v>
      </c>
    </row>
    <row r="15" spans="1:11" x14ac:dyDescent="0.3">
      <c r="E15">
        <f>SUM(E2:E14)</f>
        <v>4.8952955893608936E-2</v>
      </c>
      <c r="K15">
        <f>SUM(K2:K14)</f>
        <v>13.339603351278296</v>
      </c>
    </row>
    <row r="17" spans="1:11" x14ac:dyDescent="0.3">
      <c r="A17" s="47" t="s">
        <v>40</v>
      </c>
      <c r="B17" s="47" t="s">
        <v>43</v>
      </c>
      <c r="C17" s="47" t="s">
        <v>44</v>
      </c>
      <c r="D17" s="47" t="s">
        <v>41</v>
      </c>
      <c r="E17" s="47" t="s">
        <v>42</v>
      </c>
      <c r="G17" s="47" t="s">
        <v>40</v>
      </c>
      <c r="H17" s="47" t="s">
        <v>43</v>
      </c>
      <c r="I17" s="47" t="s">
        <v>44</v>
      </c>
      <c r="J17" s="47" t="s">
        <v>41</v>
      </c>
      <c r="K17" s="47" t="s">
        <v>42</v>
      </c>
    </row>
    <row r="18" spans="1:11" x14ac:dyDescent="0.3">
      <c r="A18" s="48">
        <v>1</v>
      </c>
      <c r="B18" s="48">
        <v>1110</v>
      </c>
      <c r="C18" s="49" t="s">
        <v>45</v>
      </c>
      <c r="D18" s="48">
        <v>2</v>
      </c>
      <c r="E18" s="49">
        <v>1.1209508335157617E-4</v>
      </c>
      <c r="G18" s="48">
        <v>1</v>
      </c>
      <c r="H18" s="48">
        <v>1110</v>
      </c>
      <c r="I18" s="49" t="s">
        <v>45</v>
      </c>
      <c r="J18" s="48">
        <v>2</v>
      </c>
      <c r="K18" s="49">
        <v>5.7773183832773318E-3</v>
      </c>
    </row>
    <row r="19" spans="1:11" x14ac:dyDescent="0.3">
      <c r="A19" s="48">
        <v>2</v>
      </c>
      <c r="B19" s="48">
        <v>1180</v>
      </c>
      <c r="C19" s="49" t="s">
        <v>45</v>
      </c>
      <c r="D19" s="48">
        <v>108</v>
      </c>
      <c r="E19" s="49">
        <v>4.0270197030826376</v>
      </c>
      <c r="G19" s="48">
        <v>2</v>
      </c>
      <c r="H19" s="48">
        <v>1180</v>
      </c>
      <c r="I19" s="49" t="s">
        <v>45</v>
      </c>
      <c r="J19" s="48">
        <v>108</v>
      </c>
      <c r="K19" s="49">
        <v>56.63591825956825</v>
      </c>
    </row>
    <row r="20" spans="1:11" x14ac:dyDescent="0.3">
      <c r="A20" s="48">
        <v>3</v>
      </c>
      <c r="B20" s="48">
        <v>1320</v>
      </c>
      <c r="C20" s="49" t="s">
        <v>45</v>
      </c>
      <c r="D20" s="48">
        <v>11</v>
      </c>
      <c r="E20" s="49">
        <v>4.3201424886986581</v>
      </c>
      <c r="G20" s="48">
        <v>3</v>
      </c>
      <c r="H20" s="48">
        <v>1320</v>
      </c>
      <c r="I20" s="49" t="s">
        <v>45</v>
      </c>
      <c r="J20" s="48">
        <v>11</v>
      </c>
      <c r="K20" s="49">
        <v>31.424310799735675</v>
      </c>
    </row>
    <row r="21" spans="1:11" x14ac:dyDescent="0.3">
      <c r="A21" s="48">
        <v>4</v>
      </c>
      <c r="B21" s="48">
        <v>1400</v>
      </c>
      <c r="C21" s="49" t="s">
        <v>45</v>
      </c>
      <c r="D21" s="48">
        <v>74</v>
      </c>
      <c r="E21" s="49">
        <v>4.2555924864232946</v>
      </c>
      <c r="G21" s="48">
        <v>4</v>
      </c>
      <c r="H21" s="48">
        <v>1400</v>
      </c>
      <c r="I21" s="49" t="s">
        <v>45</v>
      </c>
      <c r="J21" s="48">
        <v>74</v>
      </c>
      <c r="K21" s="49">
        <v>25.69514336518802</v>
      </c>
    </row>
    <row r="22" spans="1:11" x14ac:dyDescent="0.3">
      <c r="A22" s="48">
        <v>5</v>
      </c>
      <c r="B22" s="48">
        <v>1480</v>
      </c>
      <c r="C22" s="49" t="s">
        <v>45</v>
      </c>
      <c r="D22" s="48">
        <v>10</v>
      </c>
      <c r="E22" s="49">
        <v>6.7482677455329973E-2</v>
      </c>
      <c r="G22" s="48">
        <v>5</v>
      </c>
      <c r="H22" s="48">
        <v>1480</v>
      </c>
      <c r="I22" s="49" t="s">
        <v>45</v>
      </c>
      <c r="J22" s="48">
        <v>10</v>
      </c>
      <c r="K22" s="49">
        <v>4.0122728881218235</v>
      </c>
    </row>
    <row r="23" spans="1:11" x14ac:dyDescent="0.3">
      <c r="A23" s="48">
        <v>6</v>
      </c>
      <c r="B23" s="48">
        <v>1620</v>
      </c>
      <c r="C23" s="49" t="s">
        <v>45</v>
      </c>
      <c r="D23" s="48">
        <v>3</v>
      </c>
      <c r="E23" s="49">
        <v>4.868860766574906E-3</v>
      </c>
      <c r="G23" s="48">
        <v>6</v>
      </c>
      <c r="H23" s="48">
        <v>1620</v>
      </c>
      <c r="I23" s="49" t="s">
        <v>45</v>
      </c>
      <c r="J23" s="48">
        <v>3</v>
      </c>
      <c r="K23" s="49">
        <v>0.14119904403697536</v>
      </c>
    </row>
    <row r="24" spans="1:11" x14ac:dyDescent="0.3">
      <c r="A24" s="48">
        <v>7</v>
      </c>
      <c r="B24" s="48">
        <v>1700</v>
      </c>
      <c r="C24" s="49" t="s">
        <v>45</v>
      </c>
      <c r="D24" s="48">
        <v>11</v>
      </c>
      <c r="E24" s="49">
        <v>0.57897229600085687</v>
      </c>
      <c r="G24" s="48">
        <v>7</v>
      </c>
      <c r="H24" s="48">
        <v>1700</v>
      </c>
      <c r="I24" s="49" t="s">
        <v>45</v>
      </c>
      <c r="J24" s="48">
        <v>11</v>
      </c>
      <c r="K24" s="49">
        <v>4.2079027343896707</v>
      </c>
    </row>
    <row r="25" spans="1:11" x14ac:dyDescent="0.3">
      <c r="A25" s="48">
        <v>8</v>
      </c>
      <c r="B25" s="48">
        <v>1850</v>
      </c>
      <c r="C25" s="49" t="s">
        <v>45</v>
      </c>
      <c r="D25" s="48">
        <v>7</v>
      </c>
      <c r="E25" s="49">
        <v>0.20036473660174417</v>
      </c>
      <c r="G25" s="48">
        <v>8</v>
      </c>
      <c r="H25" s="48">
        <v>1850</v>
      </c>
      <c r="I25" s="49" t="s">
        <v>45</v>
      </c>
      <c r="J25" s="48">
        <v>7</v>
      </c>
      <c r="K25" s="49">
        <v>1.9420221542692448</v>
      </c>
    </row>
    <row r="26" spans="1:11" x14ac:dyDescent="0.3">
      <c r="A26" s="48">
        <v>9</v>
      </c>
      <c r="B26" s="48">
        <v>1900</v>
      </c>
      <c r="C26" s="49" t="s">
        <v>45</v>
      </c>
      <c r="D26" s="48">
        <v>40</v>
      </c>
      <c r="E26" s="49">
        <v>0.51247829420398738</v>
      </c>
      <c r="G26" s="48">
        <v>9</v>
      </c>
      <c r="H26" s="48">
        <v>1900</v>
      </c>
      <c r="I26" s="49" t="s">
        <v>45</v>
      </c>
      <c r="J26" s="48">
        <v>40</v>
      </c>
      <c r="K26" s="49">
        <v>8.044927067442643</v>
      </c>
    </row>
    <row r="27" spans="1:11" x14ac:dyDescent="0.3">
      <c r="A27" s="48">
        <v>38</v>
      </c>
      <c r="B27" s="48">
        <v>7470</v>
      </c>
      <c r="C27" s="49" t="s">
        <v>45</v>
      </c>
      <c r="D27" s="48">
        <v>53</v>
      </c>
      <c r="E27" s="49">
        <v>4.0736529470260372</v>
      </c>
      <c r="G27" s="48">
        <v>38</v>
      </c>
      <c r="H27" s="48">
        <v>7470</v>
      </c>
      <c r="I27" s="49" t="s">
        <v>45</v>
      </c>
      <c r="J27" s="48">
        <v>53</v>
      </c>
      <c r="K27" s="49">
        <v>25.977307875105904</v>
      </c>
    </row>
    <row r="28" spans="1:11" x14ac:dyDescent="0.3">
      <c r="A28" s="48">
        <v>39</v>
      </c>
      <c r="B28" s="48">
        <v>8100</v>
      </c>
      <c r="C28" s="49" t="s">
        <v>45</v>
      </c>
      <c r="D28" s="48">
        <v>322</v>
      </c>
      <c r="E28" s="49">
        <v>7.7949104162502589</v>
      </c>
      <c r="G28" s="48">
        <v>39</v>
      </c>
      <c r="H28" s="48">
        <v>8100</v>
      </c>
      <c r="I28" s="49" t="s">
        <v>45</v>
      </c>
      <c r="J28" s="48">
        <v>322</v>
      </c>
      <c r="K28" s="49">
        <v>74.700141908840934</v>
      </c>
    </row>
    <row r="29" spans="1:11" x14ac:dyDescent="0.3">
      <c r="A29" s="48">
        <v>40</v>
      </c>
      <c r="B29" s="48">
        <v>8140</v>
      </c>
      <c r="C29" s="49" t="s">
        <v>45</v>
      </c>
      <c r="D29" s="48">
        <v>214</v>
      </c>
      <c r="E29" s="49">
        <v>5.7472302580389787</v>
      </c>
      <c r="G29" s="48">
        <v>40</v>
      </c>
      <c r="H29" s="48">
        <v>8140</v>
      </c>
      <c r="I29" s="49" t="s">
        <v>45</v>
      </c>
      <c r="J29" s="48">
        <v>214</v>
      </c>
      <c r="K29" s="49">
        <v>51.096322824974472</v>
      </c>
    </row>
    <row r="30" spans="1:11" x14ac:dyDescent="0.3">
      <c r="A30" s="48">
        <v>41</v>
      </c>
      <c r="B30" s="48">
        <v>8320</v>
      </c>
      <c r="C30" s="49" t="s">
        <v>45</v>
      </c>
      <c r="D30" s="48">
        <v>7</v>
      </c>
      <c r="E30" s="49">
        <v>7.1174117933044206E-2</v>
      </c>
      <c r="G30" s="48">
        <v>41</v>
      </c>
      <c r="H30" s="48">
        <v>8320</v>
      </c>
      <c r="I30" s="49" t="s">
        <v>45</v>
      </c>
      <c r="J30" s="48">
        <v>7</v>
      </c>
      <c r="K30" s="49">
        <v>1.3007989110065321</v>
      </c>
    </row>
    <row r="31" spans="1:11" x14ac:dyDescent="0.3">
      <c r="E31">
        <f>SUM(E18:E30)</f>
        <v>31.654001377564754</v>
      </c>
      <c r="K31">
        <f>SUM(K18:K30)</f>
        <v>285.18404515106346</v>
      </c>
    </row>
    <row r="33" spans="5:11" x14ac:dyDescent="0.3">
      <c r="E33">
        <f>E15+E31</f>
        <v>31.702954333458361</v>
      </c>
      <c r="K33">
        <f>K15+K31</f>
        <v>298.52364850234176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08E264-71EF-49D9-9489-8757C3C6677C}">
  <dimension ref="A1:K65"/>
  <sheetViews>
    <sheetView topLeftCell="A49" workbookViewId="0">
      <selection activeCell="E65" sqref="E65"/>
    </sheetView>
  </sheetViews>
  <sheetFormatPr defaultColWidth="16.109375" defaultRowHeight="14.4" x14ac:dyDescent="0.3"/>
  <cols>
    <col min="1" max="1" width="10.21875" bestFit="1" customWidth="1"/>
    <col min="2" max="2" width="12" bestFit="1" customWidth="1"/>
    <col min="3" max="3" width="8.6640625" bestFit="1" customWidth="1"/>
    <col min="4" max="4" width="12.44140625" bestFit="1" customWidth="1"/>
    <col min="5" max="5" width="12.33203125" bestFit="1" customWidth="1"/>
    <col min="7" max="7" width="10.21875" bestFit="1" customWidth="1"/>
    <col min="8" max="8" width="12" bestFit="1" customWidth="1"/>
    <col min="9" max="9" width="8.6640625" bestFit="1" customWidth="1"/>
    <col min="10" max="10" width="12.44140625" bestFit="1" customWidth="1"/>
    <col min="11" max="11" width="12.33203125" bestFit="1" customWidth="1"/>
  </cols>
  <sheetData>
    <row r="1" spans="1:11" x14ac:dyDescent="0.3">
      <c r="A1" s="47" t="s">
        <v>40</v>
      </c>
      <c r="B1" s="47" t="s">
        <v>43</v>
      </c>
      <c r="C1" s="47" t="s">
        <v>44</v>
      </c>
      <c r="D1" s="47" t="s">
        <v>41</v>
      </c>
      <c r="E1" s="47" t="s">
        <v>42</v>
      </c>
      <c r="G1" s="50" t="s">
        <v>40</v>
      </c>
      <c r="H1" s="50" t="s">
        <v>43</v>
      </c>
      <c r="I1" s="50" t="s">
        <v>44</v>
      </c>
      <c r="J1" s="50" t="s">
        <v>41</v>
      </c>
      <c r="K1" s="50" t="s">
        <v>42</v>
      </c>
    </row>
    <row r="2" spans="1:11" x14ac:dyDescent="0.3">
      <c r="A2" s="48">
        <v>1</v>
      </c>
      <c r="B2" s="48">
        <v>1110</v>
      </c>
      <c r="C2" s="49" t="s">
        <v>45</v>
      </c>
      <c r="D2" s="48">
        <v>190</v>
      </c>
      <c r="E2" s="49">
        <v>9.663450999356845E-5</v>
      </c>
      <c r="G2" s="51">
        <v>1</v>
      </c>
      <c r="H2" s="51">
        <v>1110</v>
      </c>
      <c r="I2" s="52" t="s">
        <v>45</v>
      </c>
      <c r="J2" s="51">
        <v>190</v>
      </c>
      <c r="K2" s="52">
        <v>0.58315947233140186</v>
      </c>
    </row>
    <row r="3" spans="1:11" x14ac:dyDescent="0.3">
      <c r="A3" s="48">
        <v>2</v>
      </c>
      <c r="B3" s="48">
        <v>1130</v>
      </c>
      <c r="C3" s="49" t="s">
        <v>45</v>
      </c>
      <c r="D3" s="48">
        <v>4</v>
      </c>
      <c r="E3" s="49">
        <v>1.5143130856737259E-8</v>
      </c>
      <c r="G3" s="51">
        <v>2</v>
      </c>
      <c r="H3" s="51">
        <v>1130</v>
      </c>
      <c r="I3" s="52" t="s">
        <v>45</v>
      </c>
      <c r="J3" s="51">
        <v>4</v>
      </c>
      <c r="K3" s="52">
        <v>4.3201153070075646E-5</v>
      </c>
    </row>
    <row r="4" spans="1:11" x14ac:dyDescent="0.3">
      <c r="A4" s="48">
        <v>3</v>
      </c>
      <c r="B4" s="48">
        <v>1180</v>
      </c>
      <c r="C4" s="49" t="s">
        <v>45</v>
      </c>
      <c r="D4" s="48">
        <v>26</v>
      </c>
      <c r="E4" s="49">
        <v>4.5652704938755451E-4</v>
      </c>
      <c r="G4" s="51">
        <v>3</v>
      </c>
      <c r="H4" s="51">
        <v>1180</v>
      </c>
      <c r="I4" s="52" t="s">
        <v>45</v>
      </c>
      <c r="J4" s="51">
        <v>26</v>
      </c>
      <c r="K4" s="52">
        <v>0.38380679999111739</v>
      </c>
    </row>
    <row r="5" spans="1:11" x14ac:dyDescent="0.3">
      <c r="A5" s="48">
        <v>4</v>
      </c>
      <c r="B5" s="48">
        <v>1210</v>
      </c>
      <c r="C5" s="49" t="s">
        <v>45</v>
      </c>
      <c r="D5" s="48">
        <v>169</v>
      </c>
      <c r="E5" s="49">
        <v>4.3739569635070261E-4</v>
      </c>
      <c r="G5" s="51">
        <v>4</v>
      </c>
      <c r="H5" s="51">
        <v>1210</v>
      </c>
      <c r="I5" s="52" t="s">
        <v>45</v>
      </c>
      <c r="J5" s="51">
        <v>169</v>
      </c>
      <c r="K5" s="52">
        <v>1.1363992399599967</v>
      </c>
    </row>
    <row r="6" spans="1:11" x14ac:dyDescent="0.3">
      <c r="A6" s="48">
        <v>5</v>
      </c>
      <c r="B6" s="48">
        <v>1220</v>
      </c>
      <c r="C6" s="49" t="s">
        <v>45</v>
      </c>
      <c r="D6" s="48">
        <v>35</v>
      </c>
      <c r="E6" s="49">
        <v>1.9609351349810135E-4</v>
      </c>
      <c r="G6" s="51">
        <v>5</v>
      </c>
      <c r="H6" s="51">
        <v>1220</v>
      </c>
      <c r="I6" s="52" t="s">
        <v>45</v>
      </c>
      <c r="J6" s="51">
        <v>35</v>
      </c>
      <c r="K6" s="52">
        <v>0.45806697175215272</v>
      </c>
    </row>
    <row r="7" spans="1:11" x14ac:dyDescent="0.3">
      <c r="A7" s="48">
        <v>6</v>
      </c>
      <c r="B7" s="48">
        <v>1230</v>
      </c>
      <c r="C7" s="49" t="s">
        <v>45</v>
      </c>
      <c r="D7" s="48">
        <v>4</v>
      </c>
      <c r="E7" s="49">
        <v>2.2478116385301803E-6</v>
      </c>
      <c r="G7" s="51">
        <v>6</v>
      </c>
      <c r="H7" s="51">
        <v>1230</v>
      </c>
      <c r="I7" s="52" t="s">
        <v>45</v>
      </c>
      <c r="J7" s="51">
        <v>4</v>
      </c>
      <c r="K7" s="52">
        <v>2.025134001808656E-2</v>
      </c>
    </row>
    <row r="8" spans="1:11" x14ac:dyDescent="0.3">
      <c r="A8" s="48">
        <v>7</v>
      </c>
      <c r="B8" s="48">
        <v>1320</v>
      </c>
      <c r="C8" s="49" t="s">
        <v>45</v>
      </c>
      <c r="D8" s="48">
        <v>32</v>
      </c>
      <c r="E8" s="49">
        <v>6.3309868779052843E-4</v>
      </c>
      <c r="G8" s="51">
        <v>7</v>
      </c>
      <c r="H8" s="51">
        <v>1320</v>
      </c>
      <c r="I8" s="52" t="s">
        <v>45</v>
      </c>
      <c r="J8" s="51">
        <v>32</v>
      </c>
      <c r="K8" s="52">
        <v>0.22652741862592932</v>
      </c>
    </row>
    <row r="9" spans="1:11" x14ac:dyDescent="0.3">
      <c r="A9" s="48">
        <v>8</v>
      </c>
      <c r="B9" s="48">
        <v>1330</v>
      </c>
      <c r="C9" s="49" t="s">
        <v>45</v>
      </c>
      <c r="D9" s="48">
        <v>26</v>
      </c>
      <c r="E9" s="49">
        <v>2.8387016406836631E-5</v>
      </c>
      <c r="G9" s="51">
        <v>8</v>
      </c>
      <c r="H9" s="51">
        <v>1330</v>
      </c>
      <c r="I9" s="52" t="s">
        <v>45</v>
      </c>
      <c r="J9" s="51">
        <v>26</v>
      </c>
      <c r="K9" s="52">
        <v>0.24638484998882013</v>
      </c>
    </row>
    <row r="10" spans="1:11" x14ac:dyDescent="0.3">
      <c r="A10" s="48">
        <v>9</v>
      </c>
      <c r="B10" s="48">
        <v>1350</v>
      </c>
      <c r="C10" s="49" t="s">
        <v>45</v>
      </c>
      <c r="D10" s="48">
        <v>6</v>
      </c>
      <c r="E10" s="49">
        <v>9.3556202762825745E-6</v>
      </c>
      <c r="G10" s="51">
        <v>9</v>
      </c>
      <c r="H10" s="51">
        <v>1350</v>
      </c>
      <c r="I10" s="52" t="s">
        <v>45</v>
      </c>
      <c r="J10" s="51">
        <v>6</v>
      </c>
      <c r="K10" s="52">
        <v>5.3702495079807594E-2</v>
      </c>
    </row>
    <row r="11" spans="1:11" x14ac:dyDescent="0.3">
      <c r="A11" s="48">
        <v>10</v>
      </c>
      <c r="B11" s="48">
        <v>1400</v>
      </c>
      <c r="C11" s="49" t="s">
        <v>45</v>
      </c>
      <c r="D11" s="48">
        <v>256</v>
      </c>
      <c r="E11" s="49">
        <v>1.763836236844419E-3</v>
      </c>
      <c r="G11" s="51">
        <v>10</v>
      </c>
      <c r="H11" s="51">
        <v>1400</v>
      </c>
      <c r="I11" s="52" t="s">
        <v>45</v>
      </c>
      <c r="J11" s="51">
        <v>256</v>
      </c>
      <c r="K11" s="52">
        <v>0.39974632949552524</v>
      </c>
    </row>
    <row r="12" spans="1:11" x14ac:dyDescent="0.3">
      <c r="A12" s="48">
        <v>11</v>
      </c>
      <c r="B12" s="48">
        <v>1411</v>
      </c>
      <c r="C12" s="49" t="s">
        <v>45</v>
      </c>
      <c r="D12" s="48">
        <v>11</v>
      </c>
      <c r="E12" s="49">
        <v>1.8698279529088736E-7</v>
      </c>
      <c r="G12" s="51">
        <v>11</v>
      </c>
      <c r="H12" s="51">
        <v>1411</v>
      </c>
      <c r="I12" s="52" t="s">
        <v>45</v>
      </c>
      <c r="J12" s="51">
        <v>11</v>
      </c>
      <c r="K12" s="52">
        <v>1.9707282294758027E-3</v>
      </c>
    </row>
    <row r="13" spans="1:11" x14ac:dyDescent="0.3">
      <c r="A13" s="48">
        <v>12</v>
      </c>
      <c r="B13" s="48">
        <v>1423</v>
      </c>
      <c r="C13" s="49" t="s">
        <v>45</v>
      </c>
      <c r="D13" s="48">
        <v>2</v>
      </c>
      <c r="E13" s="49">
        <v>1.3294078250599468E-9</v>
      </c>
      <c r="G13" s="51">
        <v>12</v>
      </c>
      <c r="H13" s="51">
        <v>1423</v>
      </c>
      <c r="I13" s="52" t="s">
        <v>45</v>
      </c>
      <c r="J13" s="51">
        <v>2</v>
      </c>
      <c r="K13" s="52">
        <v>1.4430721941027751E-5</v>
      </c>
    </row>
    <row r="14" spans="1:11" x14ac:dyDescent="0.3">
      <c r="A14" s="48">
        <v>13</v>
      </c>
      <c r="B14" s="48">
        <v>1550</v>
      </c>
      <c r="C14" s="49" t="s">
        <v>45</v>
      </c>
      <c r="D14" s="48">
        <v>50</v>
      </c>
      <c r="E14" s="49">
        <v>1.6964097653383733E-6</v>
      </c>
      <c r="G14" s="51">
        <v>13</v>
      </c>
      <c r="H14" s="51">
        <v>1550</v>
      </c>
      <c r="I14" s="52" t="s">
        <v>45</v>
      </c>
      <c r="J14" s="51">
        <v>50</v>
      </c>
      <c r="K14" s="52">
        <v>7.6348560172707358E-3</v>
      </c>
    </row>
    <row r="15" spans="1:11" x14ac:dyDescent="0.3">
      <c r="A15" s="48">
        <v>14</v>
      </c>
      <c r="B15" s="48">
        <v>1560</v>
      </c>
      <c r="C15" s="49" t="s">
        <v>45</v>
      </c>
      <c r="D15" s="48">
        <v>5</v>
      </c>
      <c r="E15" s="49">
        <v>0</v>
      </c>
      <c r="G15" s="51">
        <v>14</v>
      </c>
      <c r="H15" s="51">
        <v>1560</v>
      </c>
      <c r="I15" s="52" t="s">
        <v>45</v>
      </c>
      <c r="J15" s="51">
        <v>5</v>
      </c>
      <c r="K15" s="52">
        <v>0</v>
      </c>
    </row>
    <row r="16" spans="1:11" x14ac:dyDescent="0.3">
      <c r="A16" s="48">
        <v>15</v>
      </c>
      <c r="B16" s="48">
        <v>1630</v>
      </c>
      <c r="C16" s="49" t="s">
        <v>45</v>
      </c>
      <c r="D16" s="48">
        <v>14</v>
      </c>
      <c r="E16" s="49">
        <v>1.0808865745976368E-7</v>
      </c>
      <c r="G16" s="51">
        <v>15</v>
      </c>
      <c r="H16" s="51">
        <v>1630</v>
      </c>
      <c r="I16" s="52" t="s">
        <v>45</v>
      </c>
      <c r="J16" s="51">
        <v>14</v>
      </c>
      <c r="K16" s="52">
        <v>7.0684148712428456E-5</v>
      </c>
    </row>
    <row r="17" spans="1:11" x14ac:dyDescent="0.3">
      <c r="A17" s="48">
        <v>16</v>
      </c>
      <c r="B17" s="48">
        <v>1700</v>
      </c>
      <c r="C17" s="49" t="s">
        <v>45</v>
      </c>
      <c r="D17" s="48">
        <v>41</v>
      </c>
      <c r="E17" s="49">
        <v>2.8323260253173849E-4</v>
      </c>
      <c r="G17" s="51">
        <v>16</v>
      </c>
      <c r="H17" s="51">
        <v>1700</v>
      </c>
      <c r="I17" s="52" t="s">
        <v>45</v>
      </c>
      <c r="J17" s="51">
        <v>41</v>
      </c>
      <c r="K17" s="52">
        <v>3.3541176423880256E-2</v>
      </c>
    </row>
    <row r="18" spans="1:11" x14ac:dyDescent="0.3">
      <c r="A18" s="48">
        <v>17</v>
      </c>
      <c r="B18" s="48">
        <v>1710</v>
      </c>
      <c r="C18" s="49" t="s">
        <v>45</v>
      </c>
      <c r="D18" s="48">
        <v>35</v>
      </c>
      <c r="E18" s="49">
        <v>1.6650726287467787E-5</v>
      </c>
      <c r="G18" s="51">
        <v>17</v>
      </c>
      <c r="H18" s="51">
        <v>1710</v>
      </c>
      <c r="I18" s="52" t="s">
        <v>45</v>
      </c>
      <c r="J18" s="51">
        <v>35</v>
      </c>
      <c r="K18" s="52">
        <v>0.14306932134218431</v>
      </c>
    </row>
    <row r="19" spans="1:11" x14ac:dyDescent="0.3">
      <c r="A19" s="48">
        <v>18</v>
      </c>
      <c r="B19" s="48">
        <v>1760</v>
      </c>
      <c r="C19" s="49" t="s">
        <v>45</v>
      </c>
      <c r="D19" s="48">
        <v>15</v>
      </c>
      <c r="E19" s="49">
        <v>5.3644476812404161E-3</v>
      </c>
      <c r="G19" s="51">
        <v>18</v>
      </c>
      <c r="H19" s="51">
        <v>1760</v>
      </c>
      <c r="I19" s="52" t="s">
        <v>45</v>
      </c>
      <c r="J19" s="51">
        <v>15</v>
      </c>
      <c r="K19" s="52">
        <v>0.2496363460816883</v>
      </c>
    </row>
    <row r="20" spans="1:11" x14ac:dyDescent="0.3">
      <c r="A20" s="48">
        <v>19</v>
      </c>
      <c r="B20" s="48">
        <v>1850</v>
      </c>
      <c r="C20" s="49" t="s">
        <v>45</v>
      </c>
      <c r="D20" s="48">
        <v>39</v>
      </c>
      <c r="E20" s="49">
        <v>6.4422474171311007E-6</v>
      </c>
      <c r="G20" s="51">
        <v>19</v>
      </c>
      <c r="H20" s="51">
        <v>1850</v>
      </c>
      <c r="I20" s="52" t="s">
        <v>45</v>
      </c>
      <c r="J20" s="51">
        <v>39</v>
      </c>
      <c r="K20" s="52">
        <v>3.2769563359592906E-2</v>
      </c>
    </row>
    <row r="21" spans="1:11" x14ac:dyDescent="0.3">
      <c r="A21" s="48">
        <v>20</v>
      </c>
      <c r="B21" s="48">
        <v>1900</v>
      </c>
      <c r="C21" s="49" t="s">
        <v>45</v>
      </c>
      <c r="D21" s="48">
        <v>6</v>
      </c>
      <c r="E21" s="49">
        <v>1.6311460735480336E-6</v>
      </c>
      <c r="G21" s="51">
        <v>20</v>
      </c>
      <c r="H21" s="51">
        <v>1900</v>
      </c>
      <c r="I21" s="52" t="s">
        <v>45</v>
      </c>
      <c r="J21" s="51">
        <v>6</v>
      </c>
      <c r="K21" s="52">
        <v>2.2819618586595754E-2</v>
      </c>
    </row>
    <row r="22" spans="1:11" x14ac:dyDescent="0.3">
      <c r="A22" s="48">
        <v>21</v>
      </c>
      <c r="B22" s="48">
        <v>1920</v>
      </c>
      <c r="C22" s="49" t="s">
        <v>45</v>
      </c>
      <c r="D22" s="48">
        <v>16</v>
      </c>
      <c r="E22" s="49">
        <v>3.5913597234290867E-6</v>
      </c>
      <c r="G22" s="51">
        <v>21</v>
      </c>
      <c r="H22" s="51">
        <v>1920</v>
      </c>
      <c r="I22" s="52" t="s">
        <v>45</v>
      </c>
      <c r="J22" s="51">
        <v>16</v>
      </c>
      <c r="K22" s="52">
        <v>4.6169405888496079E-2</v>
      </c>
    </row>
    <row r="23" spans="1:11" x14ac:dyDescent="0.3">
      <c r="A23" s="48">
        <v>38</v>
      </c>
      <c r="B23" s="48">
        <v>7470</v>
      </c>
      <c r="C23" s="49" t="s">
        <v>45</v>
      </c>
      <c r="D23" s="48">
        <v>126</v>
      </c>
      <c r="E23" s="49">
        <v>1.8009247914634565E-2</v>
      </c>
      <c r="G23" s="51">
        <v>38</v>
      </c>
      <c r="H23" s="51">
        <v>7470</v>
      </c>
      <c r="I23" s="52" t="s">
        <v>45</v>
      </c>
      <c r="J23" s="51">
        <v>126</v>
      </c>
      <c r="K23" s="52">
        <v>2.3589793408090358</v>
      </c>
    </row>
    <row r="24" spans="1:11" x14ac:dyDescent="0.3">
      <c r="A24" s="48">
        <v>39</v>
      </c>
      <c r="B24" s="48">
        <v>8110</v>
      </c>
      <c r="C24" s="49" t="s">
        <v>45</v>
      </c>
      <c r="D24" s="48">
        <v>24</v>
      </c>
      <c r="E24" s="49">
        <v>0</v>
      </c>
      <c r="G24" s="51">
        <v>39</v>
      </c>
      <c r="H24" s="51">
        <v>8110</v>
      </c>
      <c r="I24" s="52" t="s">
        <v>45</v>
      </c>
      <c r="J24" s="51">
        <v>24</v>
      </c>
      <c r="K24" s="52">
        <v>7.5660915496665658E-4</v>
      </c>
    </row>
    <row r="25" spans="1:11" x14ac:dyDescent="0.3">
      <c r="A25" s="48">
        <v>40</v>
      </c>
      <c r="B25" s="48">
        <v>8113</v>
      </c>
      <c r="C25" s="49" t="s">
        <v>45</v>
      </c>
      <c r="D25" s="48">
        <v>2</v>
      </c>
      <c r="E25" s="49">
        <v>4.1751871495793734E-7</v>
      </c>
      <c r="G25" s="51">
        <v>40</v>
      </c>
      <c r="H25" s="51">
        <v>8113</v>
      </c>
      <c r="I25" s="52" t="s">
        <v>45</v>
      </c>
      <c r="J25" s="51">
        <v>2</v>
      </c>
      <c r="K25" s="52">
        <v>2.3170113842475369E-3</v>
      </c>
    </row>
    <row r="26" spans="1:11" x14ac:dyDescent="0.3">
      <c r="A26" s="48">
        <v>41</v>
      </c>
      <c r="B26" s="48">
        <v>8140</v>
      </c>
      <c r="C26" s="49" t="s">
        <v>45</v>
      </c>
      <c r="D26" s="48">
        <v>1554</v>
      </c>
      <c r="E26" s="49">
        <v>0.36539393154600053</v>
      </c>
      <c r="G26" s="51">
        <v>41</v>
      </c>
      <c r="H26" s="51">
        <v>8140</v>
      </c>
      <c r="I26" s="52" t="s">
        <v>45</v>
      </c>
      <c r="J26" s="51">
        <v>1554</v>
      </c>
      <c r="K26" s="52">
        <v>116.57905324676841</v>
      </c>
    </row>
    <row r="27" spans="1:11" x14ac:dyDescent="0.3">
      <c r="A27" s="48">
        <v>42</v>
      </c>
      <c r="B27" s="48">
        <v>8200</v>
      </c>
      <c r="C27" s="49" t="s">
        <v>45</v>
      </c>
      <c r="D27" s="48">
        <v>9</v>
      </c>
      <c r="E27" s="49">
        <v>4.1259077540125621E-8</v>
      </c>
      <c r="G27" s="51">
        <v>42</v>
      </c>
      <c r="H27" s="51">
        <v>8200</v>
      </c>
      <c r="I27" s="52" t="s">
        <v>45</v>
      </c>
      <c r="J27" s="51">
        <v>9</v>
      </c>
      <c r="K27" s="52">
        <v>1.807967312256643E-3</v>
      </c>
    </row>
    <row r="28" spans="1:11" x14ac:dyDescent="0.3">
      <c r="A28" s="48">
        <v>43</v>
      </c>
      <c r="B28" s="48">
        <v>8320</v>
      </c>
      <c r="C28" s="49" t="s">
        <v>45</v>
      </c>
      <c r="D28" s="48">
        <v>6</v>
      </c>
      <c r="E28" s="49">
        <v>2.3141511097859659E-9</v>
      </c>
      <c r="G28" s="51">
        <v>43</v>
      </c>
      <c r="H28" s="51">
        <v>8320</v>
      </c>
      <c r="I28" s="52" t="s">
        <v>45</v>
      </c>
      <c r="J28" s="51">
        <v>6</v>
      </c>
      <c r="K28" s="52">
        <v>1.8104761207419625E-5</v>
      </c>
    </row>
    <row r="29" spans="1:11" x14ac:dyDescent="0.3">
      <c r="A29" s="48">
        <v>44</v>
      </c>
      <c r="B29" s="48">
        <v>8330</v>
      </c>
      <c r="C29" s="49" t="s">
        <v>45</v>
      </c>
      <c r="D29" s="48">
        <v>3</v>
      </c>
      <c r="E29" s="49">
        <v>0</v>
      </c>
      <c r="G29" s="51">
        <v>44</v>
      </c>
      <c r="H29" s="51">
        <v>8330</v>
      </c>
      <c r="I29" s="52" t="s">
        <v>45</v>
      </c>
      <c r="J29" s="51">
        <v>3</v>
      </c>
      <c r="K29" s="52">
        <v>0</v>
      </c>
    </row>
    <row r="30" spans="1:11" x14ac:dyDescent="0.3">
      <c r="A30" s="48">
        <v>45</v>
      </c>
      <c r="B30" s="48">
        <v>8350</v>
      </c>
      <c r="C30" s="49" t="s">
        <v>45</v>
      </c>
      <c r="D30" s="48">
        <v>3</v>
      </c>
      <c r="E30" s="49">
        <v>3.0376077809414212E-3</v>
      </c>
      <c r="G30" s="51">
        <v>45</v>
      </c>
      <c r="H30" s="51">
        <v>8350</v>
      </c>
      <c r="I30" s="52" t="s">
        <v>45</v>
      </c>
      <c r="J30" s="51">
        <v>3</v>
      </c>
      <c r="K30" s="52">
        <v>1.1042073313705718</v>
      </c>
    </row>
    <row r="31" spans="1:11" x14ac:dyDescent="0.3">
      <c r="E31">
        <f>SUM(E2:E30)</f>
        <v>0.39574282819273715</v>
      </c>
      <c r="K31">
        <f>SUM(K2:K30)</f>
        <v>124.09292386075646</v>
      </c>
    </row>
    <row r="33" spans="1:11" x14ac:dyDescent="0.3">
      <c r="A33" s="47" t="s">
        <v>40</v>
      </c>
      <c r="B33" s="47" t="s">
        <v>43</v>
      </c>
      <c r="C33" s="47" t="s">
        <v>44</v>
      </c>
      <c r="D33" s="47" t="s">
        <v>41</v>
      </c>
      <c r="E33" s="47" t="s">
        <v>42</v>
      </c>
      <c r="G33" s="47" t="s">
        <v>40</v>
      </c>
      <c r="H33" s="47" t="s">
        <v>43</v>
      </c>
      <c r="I33" s="47" t="s">
        <v>44</v>
      </c>
      <c r="J33" s="47" t="s">
        <v>41</v>
      </c>
      <c r="K33" s="47" t="s">
        <v>42</v>
      </c>
    </row>
    <row r="34" spans="1:11" x14ac:dyDescent="0.3">
      <c r="A34" s="48">
        <v>1</v>
      </c>
      <c r="B34" s="48">
        <v>1110</v>
      </c>
      <c r="C34" s="49" t="s">
        <v>45</v>
      </c>
      <c r="D34" s="48">
        <v>190</v>
      </c>
      <c r="E34" s="49">
        <v>1.4468310694224997</v>
      </c>
      <c r="G34" s="48">
        <v>1</v>
      </c>
      <c r="H34" s="48">
        <v>1110</v>
      </c>
      <c r="I34" s="49" t="s">
        <v>45</v>
      </c>
      <c r="J34" s="48">
        <v>190</v>
      </c>
      <c r="K34" s="49">
        <v>23.016070564082352</v>
      </c>
    </row>
    <row r="35" spans="1:11" x14ac:dyDescent="0.3">
      <c r="A35" s="48">
        <v>2</v>
      </c>
      <c r="B35" s="48">
        <v>1130</v>
      </c>
      <c r="C35" s="49" t="s">
        <v>45</v>
      </c>
      <c r="D35" s="48">
        <v>4</v>
      </c>
      <c r="E35" s="49">
        <v>8.5615241420928671E-5</v>
      </c>
      <c r="G35" s="48">
        <v>2</v>
      </c>
      <c r="H35" s="48">
        <v>1130</v>
      </c>
      <c r="I35" s="49" t="s">
        <v>45</v>
      </c>
      <c r="J35" s="48">
        <v>4</v>
      </c>
      <c r="K35" s="49">
        <v>1.8751110906698842E-3</v>
      </c>
    </row>
    <row r="36" spans="1:11" x14ac:dyDescent="0.3">
      <c r="A36" s="48">
        <v>3</v>
      </c>
      <c r="B36" s="48">
        <v>1180</v>
      </c>
      <c r="C36" s="49" t="s">
        <v>45</v>
      </c>
      <c r="D36" s="48">
        <v>26</v>
      </c>
      <c r="E36" s="49">
        <v>0.50370556680736012</v>
      </c>
      <c r="G36" s="48">
        <v>3</v>
      </c>
      <c r="H36" s="48">
        <v>1180</v>
      </c>
      <c r="I36" s="49" t="s">
        <v>45</v>
      </c>
      <c r="J36" s="48">
        <v>26</v>
      </c>
      <c r="K36" s="49">
        <v>17.199829164318238</v>
      </c>
    </row>
    <row r="37" spans="1:11" x14ac:dyDescent="0.3">
      <c r="A37" s="48">
        <v>4</v>
      </c>
      <c r="B37" s="48">
        <v>1210</v>
      </c>
      <c r="C37" s="49" t="s">
        <v>45</v>
      </c>
      <c r="D37" s="48">
        <v>169</v>
      </c>
      <c r="E37" s="49">
        <v>1.6292212602530638</v>
      </c>
      <c r="G37" s="48">
        <v>4</v>
      </c>
      <c r="H37" s="48">
        <v>1210</v>
      </c>
      <c r="I37" s="49" t="s">
        <v>45</v>
      </c>
      <c r="J37" s="48">
        <v>169</v>
      </c>
      <c r="K37" s="49">
        <v>41.585466739665328</v>
      </c>
    </row>
    <row r="38" spans="1:11" x14ac:dyDescent="0.3">
      <c r="A38" s="48">
        <v>5</v>
      </c>
      <c r="B38" s="48">
        <v>1220</v>
      </c>
      <c r="C38" s="49" t="s">
        <v>45</v>
      </c>
      <c r="D38" s="48">
        <v>35</v>
      </c>
      <c r="E38" s="49">
        <v>0.94685103234526735</v>
      </c>
      <c r="G38" s="48">
        <v>5</v>
      </c>
      <c r="H38" s="48">
        <v>1220</v>
      </c>
      <c r="I38" s="49" t="s">
        <v>45</v>
      </c>
      <c r="J38" s="48">
        <v>35</v>
      </c>
      <c r="K38" s="49">
        <v>18.588651303018572</v>
      </c>
    </row>
    <row r="39" spans="1:11" x14ac:dyDescent="0.3">
      <c r="A39" s="48">
        <v>6</v>
      </c>
      <c r="B39" s="48">
        <v>1230</v>
      </c>
      <c r="C39" s="49" t="s">
        <v>45</v>
      </c>
      <c r="D39" s="48">
        <v>4</v>
      </c>
      <c r="E39" s="49">
        <v>2.4161968898615039E-2</v>
      </c>
      <c r="G39" s="48">
        <v>6</v>
      </c>
      <c r="H39" s="48">
        <v>1230</v>
      </c>
      <c r="I39" s="49" t="s">
        <v>45</v>
      </c>
      <c r="J39" s="48">
        <v>4</v>
      </c>
      <c r="K39" s="49">
        <v>1.1116681045838646</v>
      </c>
    </row>
    <row r="40" spans="1:11" x14ac:dyDescent="0.3">
      <c r="A40" s="48">
        <v>7</v>
      </c>
      <c r="B40" s="48">
        <v>1320</v>
      </c>
      <c r="C40" s="49" t="s">
        <v>45</v>
      </c>
      <c r="D40" s="48">
        <v>32</v>
      </c>
      <c r="E40" s="49">
        <v>0.72016135418956517</v>
      </c>
      <c r="G40" s="48">
        <v>7</v>
      </c>
      <c r="H40" s="48">
        <v>1320</v>
      </c>
      <c r="I40" s="49" t="s">
        <v>45</v>
      </c>
      <c r="J40" s="48">
        <v>32</v>
      </c>
      <c r="K40" s="49">
        <v>11.652132076483069</v>
      </c>
    </row>
    <row r="41" spans="1:11" x14ac:dyDescent="0.3">
      <c r="A41" s="48">
        <v>8</v>
      </c>
      <c r="B41" s="48">
        <v>1330</v>
      </c>
      <c r="C41" s="49" t="s">
        <v>45</v>
      </c>
      <c r="D41" s="48">
        <v>26</v>
      </c>
      <c r="E41" s="49">
        <v>0.42445488546590066</v>
      </c>
      <c r="G41" s="48">
        <v>8</v>
      </c>
      <c r="H41" s="48">
        <v>1330</v>
      </c>
      <c r="I41" s="49" t="s">
        <v>45</v>
      </c>
      <c r="J41" s="48">
        <v>26</v>
      </c>
      <c r="K41" s="49">
        <v>6.5605734290298825</v>
      </c>
    </row>
    <row r="42" spans="1:11" x14ac:dyDescent="0.3">
      <c r="A42" s="48">
        <v>9</v>
      </c>
      <c r="B42" s="48">
        <v>1350</v>
      </c>
      <c r="C42" s="49" t="s">
        <v>45</v>
      </c>
      <c r="D42" s="48">
        <v>6</v>
      </c>
      <c r="E42" s="49">
        <v>8.6215981400188671E-2</v>
      </c>
      <c r="G42" s="48">
        <v>9</v>
      </c>
      <c r="H42" s="48">
        <v>1350</v>
      </c>
      <c r="I42" s="49" t="s">
        <v>45</v>
      </c>
      <c r="J42" s="48">
        <v>6</v>
      </c>
      <c r="K42" s="49">
        <v>1.7659074841307325</v>
      </c>
    </row>
    <row r="43" spans="1:11" x14ac:dyDescent="0.3">
      <c r="A43" s="48">
        <v>10</v>
      </c>
      <c r="B43" s="48">
        <v>1400</v>
      </c>
      <c r="C43" s="49" t="s">
        <v>45</v>
      </c>
      <c r="D43" s="48">
        <v>256</v>
      </c>
      <c r="E43" s="49">
        <v>8.116296900557991</v>
      </c>
      <c r="G43" s="48">
        <v>10</v>
      </c>
      <c r="H43" s="48">
        <v>1400</v>
      </c>
      <c r="I43" s="49" t="s">
        <v>45</v>
      </c>
      <c r="J43" s="48">
        <v>256</v>
      </c>
      <c r="K43" s="49">
        <v>118.96576655634892</v>
      </c>
    </row>
    <row r="44" spans="1:11" x14ac:dyDescent="0.3">
      <c r="A44" s="48">
        <v>11</v>
      </c>
      <c r="B44" s="48">
        <v>1411</v>
      </c>
      <c r="C44" s="49" t="s">
        <v>45</v>
      </c>
      <c r="D44" s="48">
        <v>11</v>
      </c>
      <c r="E44" s="49">
        <v>0.21058634361838005</v>
      </c>
      <c r="G44" s="48">
        <v>11</v>
      </c>
      <c r="H44" s="48">
        <v>1411</v>
      </c>
      <c r="I44" s="49" t="s">
        <v>45</v>
      </c>
      <c r="J44" s="48">
        <v>11</v>
      </c>
      <c r="K44" s="49">
        <v>3.8176950804280469</v>
      </c>
    </row>
    <row r="45" spans="1:11" x14ac:dyDescent="0.3">
      <c r="A45" s="48">
        <v>12</v>
      </c>
      <c r="B45" s="48">
        <v>1423</v>
      </c>
      <c r="C45" s="49" t="s">
        <v>45</v>
      </c>
      <c r="D45" s="48">
        <v>2</v>
      </c>
      <c r="E45" s="49">
        <v>6.5695889952202305E-5</v>
      </c>
      <c r="G45" s="48">
        <v>12</v>
      </c>
      <c r="H45" s="48">
        <v>1423</v>
      </c>
      <c r="I45" s="49" t="s">
        <v>45</v>
      </c>
      <c r="J45" s="48">
        <v>2</v>
      </c>
      <c r="K45" s="49">
        <v>1.0218377330443069E-3</v>
      </c>
    </row>
    <row r="46" spans="1:11" x14ac:dyDescent="0.3">
      <c r="A46" s="48">
        <v>13</v>
      </c>
      <c r="B46" s="48">
        <v>1550</v>
      </c>
      <c r="C46" s="49" t="s">
        <v>45</v>
      </c>
      <c r="D46" s="48">
        <v>50</v>
      </c>
      <c r="E46" s="49">
        <v>1.3782656845380323</v>
      </c>
      <c r="G46" s="48">
        <v>13</v>
      </c>
      <c r="H46" s="48">
        <v>1550</v>
      </c>
      <c r="I46" s="49" t="s">
        <v>45</v>
      </c>
      <c r="J46" s="48">
        <v>50</v>
      </c>
      <c r="K46" s="49">
        <v>14.913705486325721</v>
      </c>
    </row>
    <row r="47" spans="1:11" x14ac:dyDescent="0.3">
      <c r="A47" s="48">
        <v>14</v>
      </c>
      <c r="B47" s="48">
        <v>1560</v>
      </c>
      <c r="C47" s="49" t="s">
        <v>45</v>
      </c>
      <c r="D47" s="48">
        <v>5</v>
      </c>
      <c r="E47" s="49">
        <v>1.0724267416893544E-4</v>
      </c>
      <c r="G47" s="48">
        <v>14</v>
      </c>
      <c r="H47" s="48">
        <v>1560</v>
      </c>
      <c r="I47" s="49" t="s">
        <v>45</v>
      </c>
      <c r="J47" s="48">
        <v>5</v>
      </c>
      <c r="K47" s="49">
        <v>2.473215205774688E-3</v>
      </c>
    </row>
    <row r="48" spans="1:11" x14ac:dyDescent="0.3">
      <c r="A48" s="48">
        <v>15</v>
      </c>
      <c r="B48" s="48">
        <v>1630</v>
      </c>
      <c r="C48" s="49" t="s">
        <v>45</v>
      </c>
      <c r="D48" s="48">
        <v>14</v>
      </c>
      <c r="E48" s="49">
        <v>4.2737562807883557E-5</v>
      </c>
      <c r="G48" s="48">
        <v>15</v>
      </c>
      <c r="H48" s="48">
        <v>1630</v>
      </c>
      <c r="I48" s="49" t="s">
        <v>45</v>
      </c>
      <c r="J48" s="48">
        <v>14</v>
      </c>
      <c r="K48" s="49">
        <v>1.1711963774719064E-3</v>
      </c>
    </row>
    <row r="49" spans="1:11" x14ac:dyDescent="0.3">
      <c r="A49" s="48">
        <v>16</v>
      </c>
      <c r="B49" s="48">
        <v>1700</v>
      </c>
      <c r="C49" s="49" t="s">
        <v>45</v>
      </c>
      <c r="D49" s="48">
        <v>41</v>
      </c>
      <c r="E49" s="49">
        <v>1.8390924349947391</v>
      </c>
      <c r="G49" s="48">
        <v>16</v>
      </c>
      <c r="H49" s="48">
        <v>1700</v>
      </c>
      <c r="I49" s="49" t="s">
        <v>45</v>
      </c>
      <c r="J49" s="48">
        <v>41</v>
      </c>
      <c r="K49" s="49">
        <v>29.397053476973646</v>
      </c>
    </row>
    <row r="50" spans="1:11" x14ac:dyDescent="0.3">
      <c r="A50" s="48">
        <v>17</v>
      </c>
      <c r="B50" s="48">
        <v>1710</v>
      </c>
      <c r="C50" s="49" t="s">
        <v>45</v>
      </c>
      <c r="D50" s="48">
        <v>35</v>
      </c>
      <c r="E50" s="49">
        <v>1.3930794073501318</v>
      </c>
      <c r="G50" s="48">
        <v>17</v>
      </c>
      <c r="H50" s="48">
        <v>1710</v>
      </c>
      <c r="I50" s="49" t="s">
        <v>45</v>
      </c>
      <c r="J50" s="48">
        <v>35</v>
      </c>
      <c r="K50" s="49">
        <v>19.18940713334112</v>
      </c>
    </row>
    <row r="51" spans="1:11" x14ac:dyDescent="0.3">
      <c r="A51" s="48">
        <v>18</v>
      </c>
      <c r="B51" s="48">
        <v>1760</v>
      </c>
      <c r="C51" s="49" t="s">
        <v>45</v>
      </c>
      <c r="D51" s="48">
        <v>15</v>
      </c>
      <c r="E51" s="49">
        <v>9.4040595940133601E-2</v>
      </c>
      <c r="G51" s="48">
        <v>18</v>
      </c>
      <c r="H51" s="48">
        <v>1760</v>
      </c>
      <c r="I51" s="49" t="s">
        <v>45</v>
      </c>
      <c r="J51" s="48">
        <v>15</v>
      </c>
      <c r="K51" s="49">
        <v>0.91918952888083927</v>
      </c>
    </row>
    <row r="52" spans="1:11" x14ac:dyDescent="0.3">
      <c r="A52" s="48">
        <v>19</v>
      </c>
      <c r="B52" s="48">
        <v>1850</v>
      </c>
      <c r="C52" s="49" t="s">
        <v>45</v>
      </c>
      <c r="D52" s="48">
        <v>39</v>
      </c>
      <c r="E52" s="49">
        <v>1.7203982426142912</v>
      </c>
      <c r="G52" s="48">
        <v>19</v>
      </c>
      <c r="H52" s="48">
        <v>1850</v>
      </c>
      <c r="I52" s="49" t="s">
        <v>45</v>
      </c>
      <c r="J52" s="48">
        <v>39</v>
      </c>
      <c r="K52" s="49">
        <v>28.714549359288355</v>
      </c>
    </row>
    <row r="53" spans="1:11" x14ac:dyDescent="0.3">
      <c r="A53" s="48">
        <v>20</v>
      </c>
      <c r="B53" s="48">
        <v>1900</v>
      </c>
      <c r="C53" s="49" t="s">
        <v>45</v>
      </c>
      <c r="D53" s="48">
        <v>6</v>
      </c>
      <c r="E53" s="49">
        <v>3.4902387195699706E-2</v>
      </c>
      <c r="G53" s="48">
        <v>20</v>
      </c>
      <c r="H53" s="48">
        <v>1900</v>
      </c>
      <c r="I53" s="49" t="s">
        <v>45</v>
      </c>
      <c r="J53" s="48">
        <v>6</v>
      </c>
      <c r="K53" s="49">
        <v>1.3299305527513681</v>
      </c>
    </row>
    <row r="54" spans="1:11" x14ac:dyDescent="0.3">
      <c r="A54" s="48">
        <v>21</v>
      </c>
      <c r="B54" s="48">
        <v>1920</v>
      </c>
      <c r="C54" s="49" t="s">
        <v>45</v>
      </c>
      <c r="D54" s="48">
        <v>16</v>
      </c>
      <c r="E54" s="49">
        <v>6.2955691751373832E-2</v>
      </c>
      <c r="G54" s="48">
        <v>21</v>
      </c>
      <c r="H54" s="48">
        <v>1920</v>
      </c>
      <c r="I54" s="49" t="s">
        <v>45</v>
      </c>
      <c r="J54" s="48">
        <v>16</v>
      </c>
      <c r="K54" s="49">
        <v>2.6132046012452927</v>
      </c>
    </row>
    <row r="55" spans="1:11" x14ac:dyDescent="0.3">
      <c r="A55" s="48">
        <v>38</v>
      </c>
      <c r="B55" s="48">
        <v>7470</v>
      </c>
      <c r="C55" s="49" t="s">
        <v>45</v>
      </c>
      <c r="D55" s="48">
        <v>126</v>
      </c>
      <c r="E55" s="49">
        <v>2.2914153465098268</v>
      </c>
      <c r="G55" s="48">
        <v>38</v>
      </c>
      <c r="H55" s="48">
        <v>7470</v>
      </c>
      <c r="I55" s="49" t="s">
        <v>45</v>
      </c>
      <c r="J55" s="48">
        <v>126</v>
      </c>
      <c r="K55" s="49">
        <v>13.099119347140247</v>
      </c>
    </row>
    <row r="56" spans="1:11" x14ac:dyDescent="0.3">
      <c r="A56" s="48">
        <v>39</v>
      </c>
      <c r="B56" s="48">
        <v>8110</v>
      </c>
      <c r="C56" s="49" t="s">
        <v>45</v>
      </c>
      <c r="D56" s="48">
        <v>24</v>
      </c>
      <c r="E56" s="49">
        <v>0.42423817715704326</v>
      </c>
      <c r="G56" s="48">
        <v>39</v>
      </c>
      <c r="H56" s="48">
        <v>8110</v>
      </c>
      <c r="I56" s="49" t="s">
        <v>45</v>
      </c>
      <c r="J56" s="48">
        <v>24</v>
      </c>
      <c r="K56" s="49">
        <v>3.7134984301304264</v>
      </c>
    </row>
    <row r="57" spans="1:11" x14ac:dyDescent="0.3">
      <c r="A57" s="48">
        <v>40</v>
      </c>
      <c r="B57" s="48">
        <v>8113</v>
      </c>
      <c r="C57" s="49" t="s">
        <v>45</v>
      </c>
      <c r="D57" s="48">
        <v>2</v>
      </c>
      <c r="E57" s="49">
        <v>4.009184341218725E-3</v>
      </c>
      <c r="G57" s="48">
        <v>40</v>
      </c>
      <c r="H57" s="48">
        <v>8113</v>
      </c>
      <c r="I57" s="49" t="s">
        <v>45</v>
      </c>
      <c r="J57" s="48">
        <v>2</v>
      </c>
      <c r="K57" s="49">
        <v>0.12545590781831717</v>
      </c>
    </row>
    <row r="58" spans="1:11" x14ac:dyDescent="0.3">
      <c r="A58" s="48">
        <v>41</v>
      </c>
      <c r="B58" s="48">
        <v>8140</v>
      </c>
      <c r="C58" s="49" t="s">
        <v>45</v>
      </c>
      <c r="D58" s="48">
        <v>1555</v>
      </c>
      <c r="E58" s="49">
        <v>99.341752272142287</v>
      </c>
      <c r="G58" s="48">
        <v>41</v>
      </c>
      <c r="H58" s="48">
        <v>8140</v>
      </c>
      <c r="I58" s="49" t="s">
        <v>45</v>
      </c>
      <c r="J58" s="48">
        <v>1555</v>
      </c>
      <c r="K58" s="49">
        <v>2460.5003801425783</v>
      </c>
    </row>
    <row r="59" spans="1:11" x14ac:dyDescent="0.3">
      <c r="A59" s="48">
        <v>42</v>
      </c>
      <c r="B59" s="48">
        <v>8200</v>
      </c>
      <c r="C59" s="49" t="s">
        <v>45</v>
      </c>
      <c r="D59" s="48">
        <v>9</v>
      </c>
      <c r="E59" s="49">
        <v>0.37703035626113318</v>
      </c>
      <c r="G59" s="48">
        <v>42</v>
      </c>
      <c r="H59" s="48">
        <v>8200</v>
      </c>
      <c r="I59" s="49" t="s">
        <v>45</v>
      </c>
      <c r="J59" s="48">
        <v>9</v>
      </c>
      <c r="K59" s="49">
        <v>2.8402888030175499</v>
      </c>
    </row>
    <row r="60" spans="1:11" x14ac:dyDescent="0.3">
      <c r="A60" s="48">
        <v>43</v>
      </c>
      <c r="B60" s="48">
        <v>8320</v>
      </c>
      <c r="C60" s="49" t="s">
        <v>45</v>
      </c>
      <c r="D60" s="48">
        <v>6</v>
      </c>
      <c r="E60" s="49">
        <v>1.4674474321931369E-5</v>
      </c>
      <c r="G60" s="48">
        <v>43</v>
      </c>
      <c r="H60" s="48">
        <v>8320</v>
      </c>
      <c r="I60" s="49" t="s">
        <v>45</v>
      </c>
      <c r="J60" s="48">
        <v>6</v>
      </c>
      <c r="K60" s="49">
        <v>5.8572387453104417E-4</v>
      </c>
    </row>
    <row r="61" spans="1:11" x14ac:dyDescent="0.3">
      <c r="A61" s="48">
        <v>44</v>
      </c>
      <c r="B61" s="48">
        <v>8330</v>
      </c>
      <c r="C61" s="49" t="s">
        <v>45</v>
      </c>
      <c r="D61" s="48">
        <v>3</v>
      </c>
      <c r="E61" s="49">
        <v>0.11489589418893122</v>
      </c>
      <c r="G61" s="48">
        <v>44</v>
      </c>
      <c r="H61" s="48">
        <v>8330</v>
      </c>
      <c r="I61" s="49" t="s">
        <v>45</v>
      </c>
      <c r="J61" s="48">
        <v>3</v>
      </c>
      <c r="K61" s="49">
        <v>1.8450818270111689</v>
      </c>
    </row>
    <row r="62" spans="1:11" x14ac:dyDescent="0.3">
      <c r="A62" s="48">
        <v>45</v>
      </c>
      <c r="B62" s="48">
        <v>8350</v>
      </c>
      <c r="C62" s="49" t="s">
        <v>45</v>
      </c>
      <c r="D62" s="48">
        <v>3</v>
      </c>
      <c r="E62" s="49">
        <v>0.12349797523740384</v>
      </c>
      <c r="G62" s="48">
        <v>45</v>
      </c>
      <c r="H62" s="48">
        <v>8350</v>
      </c>
      <c r="I62" s="49" t="s">
        <v>45</v>
      </c>
      <c r="J62" s="48">
        <v>3</v>
      </c>
      <c r="K62" s="49">
        <v>0.51972801037004823</v>
      </c>
    </row>
    <row r="63" spans="1:11" x14ac:dyDescent="0.3">
      <c r="E63">
        <f>SUM(E34:E62)</f>
        <v>123.30837597902375</v>
      </c>
      <c r="K63">
        <f>SUM(K34:K62)</f>
        <v>2823.9914801932432</v>
      </c>
    </row>
    <row r="65" spans="5:11" x14ac:dyDescent="0.3">
      <c r="E65">
        <f>E31+E63</f>
        <v>123.70411880721649</v>
      </c>
      <c r="K65">
        <f>K31+K63</f>
        <v>2948.0844040539996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3ADAFC-FA71-42C8-BC8F-67B654C29642}">
  <dimension ref="A1:K19"/>
  <sheetViews>
    <sheetView workbookViewId="0">
      <selection activeCell="E19" sqref="E19"/>
    </sheetView>
  </sheetViews>
  <sheetFormatPr defaultRowHeight="14.4" x14ac:dyDescent="0.3"/>
  <sheetData>
    <row r="1" spans="1:11" x14ac:dyDescent="0.3">
      <c r="A1" s="47" t="s">
        <v>40</v>
      </c>
      <c r="B1" s="47" t="s">
        <v>43</v>
      </c>
      <c r="C1" s="47" t="s">
        <v>44</v>
      </c>
      <c r="D1" s="47" t="s">
        <v>41</v>
      </c>
      <c r="E1" s="47" t="s">
        <v>42</v>
      </c>
      <c r="G1" s="47" t="s">
        <v>40</v>
      </c>
      <c r="H1" s="47" t="s">
        <v>43</v>
      </c>
      <c r="I1" s="47" t="s">
        <v>44</v>
      </c>
      <c r="J1" s="47" t="s">
        <v>41</v>
      </c>
      <c r="K1" s="47" t="s">
        <v>42</v>
      </c>
    </row>
    <row r="2" spans="1:11" x14ac:dyDescent="0.3">
      <c r="A2" s="48">
        <v>1</v>
      </c>
      <c r="B2" s="48">
        <v>1180</v>
      </c>
      <c r="C2" s="49" t="s">
        <v>45</v>
      </c>
      <c r="D2" s="48">
        <v>31</v>
      </c>
      <c r="E2" s="49">
        <v>2.1878581457013919E-4</v>
      </c>
      <c r="G2" s="48">
        <v>1</v>
      </c>
      <c r="H2" s="48">
        <v>1180</v>
      </c>
      <c r="I2" s="49" t="s">
        <v>45</v>
      </c>
      <c r="J2" s="48">
        <v>31</v>
      </c>
      <c r="K2" s="49">
        <v>0.15330267524163735</v>
      </c>
    </row>
    <row r="3" spans="1:11" x14ac:dyDescent="0.3">
      <c r="A3" s="48">
        <v>2</v>
      </c>
      <c r="B3" s="48">
        <v>1210</v>
      </c>
      <c r="C3" s="49" t="s">
        <v>45</v>
      </c>
      <c r="D3" s="48">
        <v>6</v>
      </c>
      <c r="E3" s="49">
        <v>2.7956334872868809E-5</v>
      </c>
      <c r="G3" s="48">
        <v>2</v>
      </c>
      <c r="H3" s="48">
        <v>1210</v>
      </c>
      <c r="I3" s="49" t="s">
        <v>45</v>
      </c>
      <c r="J3" s="48">
        <v>6</v>
      </c>
      <c r="K3" s="49">
        <v>1.9195858790047357E-2</v>
      </c>
    </row>
    <row r="4" spans="1:11" x14ac:dyDescent="0.3">
      <c r="A4" s="48">
        <v>3</v>
      </c>
      <c r="B4" s="48">
        <v>1900</v>
      </c>
      <c r="C4" s="49" t="s">
        <v>45</v>
      </c>
      <c r="D4" s="48">
        <v>14</v>
      </c>
      <c r="E4" s="49">
        <v>7.8570686100648207E-5</v>
      </c>
      <c r="G4" s="48">
        <v>3</v>
      </c>
      <c r="H4" s="48">
        <v>1900</v>
      </c>
      <c r="I4" s="49" t="s">
        <v>45</v>
      </c>
      <c r="J4" s="48">
        <v>14</v>
      </c>
      <c r="K4" s="49">
        <v>5.7114402836769003E-2</v>
      </c>
    </row>
    <row r="5" spans="1:11" x14ac:dyDescent="0.3">
      <c r="A5" s="48">
        <v>14</v>
      </c>
      <c r="B5" s="48">
        <v>7470</v>
      </c>
      <c r="C5" s="49" t="s">
        <v>45</v>
      </c>
      <c r="D5" s="48">
        <v>5</v>
      </c>
      <c r="E5" s="49">
        <v>7.2923135957821952E-4</v>
      </c>
      <c r="G5" s="48">
        <v>14</v>
      </c>
      <c r="H5" s="48">
        <v>7470</v>
      </c>
      <c r="I5" s="49" t="s">
        <v>45</v>
      </c>
      <c r="J5" s="48">
        <v>5</v>
      </c>
      <c r="K5" s="49">
        <v>6.3165893438981671E-2</v>
      </c>
    </row>
    <row r="6" spans="1:11" x14ac:dyDescent="0.3">
      <c r="A6" s="48">
        <v>15</v>
      </c>
      <c r="B6" s="48">
        <v>8100</v>
      </c>
      <c r="C6" s="49" t="s">
        <v>45</v>
      </c>
      <c r="D6" s="48">
        <v>91</v>
      </c>
      <c r="E6" s="49">
        <v>0</v>
      </c>
      <c r="G6" s="48">
        <v>15</v>
      </c>
      <c r="H6" s="48">
        <v>8100</v>
      </c>
      <c r="I6" s="49" t="s">
        <v>45</v>
      </c>
      <c r="J6" s="48">
        <v>91</v>
      </c>
      <c r="K6" s="49">
        <v>0.82588954710856655</v>
      </c>
    </row>
    <row r="7" spans="1:11" x14ac:dyDescent="0.3">
      <c r="A7" s="48">
        <v>16</v>
      </c>
      <c r="B7" s="48">
        <v>9520</v>
      </c>
      <c r="C7" s="49" t="s">
        <v>45</v>
      </c>
      <c r="D7" s="48">
        <v>22</v>
      </c>
      <c r="E7" s="49">
        <v>0</v>
      </c>
      <c r="G7" s="48">
        <v>16</v>
      </c>
      <c r="H7" s="48">
        <v>9520</v>
      </c>
      <c r="I7" s="49" t="s">
        <v>45</v>
      </c>
      <c r="J7" s="48">
        <v>22</v>
      </c>
      <c r="K7" s="49">
        <v>4.8888732475217266E-2</v>
      </c>
    </row>
    <row r="8" spans="1:11" x14ac:dyDescent="0.3">
      <c r="E8">
        <f>SUM(E2:E7)</f>
        <v>1.0545441951218758E-3</v>
      </c>
      <c r="K8">
        <f>SUM(K2:K7)</f>
        <v>1.1675571098912192</v>
      </c>
    </row>
    <row r="10" spans="1:11" x14ac:dyDescent="0.3">
      <c r="A10" s="47" t="s">
        <v>40</v>
      </c>
      <c r="B10" s="47" t="s">
        <v>43</v>
      </c>
      <c r="C10" s="47" t="s">
        <v>44</v>
      </c>
      <c r="D10" s="47" t="s">
        <v>41</v>
      </c>
      <c r="E10" s="47" t="s">
        <v>42</v>
      </c>
      <c r="G10" s="47" t="s">
        <v>40</v>
      </c>
      <c r="H10" s="47" t="s">
        <v>43</v>
      </c>
      <c r="I10" s="47" t="s">
        <v>44</v>
      </c>
      <c r="J10" s="47" t="s">
        <v>41</v>
      </c>
      <c r="K10" s="47" t="s">
        <v>42</v>
      </c>
    </row>
    <row r="11" spans="1:11" x14ac:dyDescent="0.3">
      <c r="A11" s="48">
        <v>1</v>
      </c>
      <c r="B11" s="48">
        <v>1180</v>
      </c>
      <c r="C11" s="49" t="s">
        <v>45</v>
      </c>
      <c r="D11" s="48">
        <v>31</v>
      </c>
      <c r="E11" s="49">
        <v>0.71389018176944152</v>
      </c>
      <c r="G11" s="48">
        <v>1</v>
      </c>
      <c r="H11" s="48">
        <v>1180</v>
      </c>
      <c r="I11" s="49" t="s">
        <v>45</v>
      </c>
      <c r="J11" s="48">
        <v>31</v>
      </c>
      <c r="K11" s="49">
        <v>8.3363287719235952</v>
      </c>
    </row>
    <row r="12" spans="1:11" x14ac:dyDescent="0.3">
      <c r="A12" s="48">
        <v>2</v>
      </c>
      <c r="B12" s="48">
        <v>1210</v>
      </c>
      <c r="C12" s="49" t="s">
        <v>45</v>
      </c>
      <c r="D12" s="48">
        <v>6</v>
      </c>
      <c r="E12" s="49">
        <v>1.2217645666594433E-2</v>
      </c>
      <c r="G12" s="48">
        <v>2</v>
      </c>
      <c r="H12" s="48">
        <v>1210</v>
      </c>
      <c r="I12" s="49" t="s">
        <v>45</v>
      </c>
      <c r="J12" s="48">
        <v>6</v>
      </c>
      <c r="K12" s="49">
        <v>0.18612157660830775</v>
      </c>
    </row>
    <row r="13" spans="1:11" x14ac:dyDescent="0.3">
      <c r="A13" s="48">
        <v>3</v>
      </c>
      <c r="B13" s="48">
        <v>1900</v>
      </c>
      <c r="C13" s="49" t="s">
        <v>45</v>
      </c>
      <c r="D13" s="48">
        <v>14</v>
      </c>
      <c r="E13" s="49">
        <v>4.8279790350021994E-2</v>
      </c>
      <c r="G13" s="48">
        <v>3</v>
      </c>
      <c r="H13" s="48">
        <v>1900</v>
      </c>
      <c r="I13" s="49" t="s">
        <v>45</v>
      </c>
      <c r="J13" s="48">
        <v>14</v>
      </c>
      <c r="K13" s="49">
        <v>0.69923852593172309</v>
      </c>
    </row>
    <row r="14" spans="1:11" x14ac:dyDescent="0.3">
      <c r="A14" s="48">
        <v>14</v>
      </c>
      <c r="B14" s="48">
        <v>7470</v>
      </c>
      <c r="C14" s="49" t="s">
        <v>45</v>
      </c>
      <c r="D14" s="48">
        <v>5</v>
      </c>
      <c r="E14" s="49">
        <v>1.9020550652715934E-2</v>
      </c>
      <c r="G14" s="48">
        <v>14</v>
      </c>
      <c r="H14" s="48">
        <v>7470</v>
      </c>
      <c r="I14" s="49" t="s">
        <v>45</v>
      </c>
      <c r="J14" s="48">
        <v>5</v>
      </c>
      <c r="K14" s="49">
        <v>0.19108770633293465</v>
      </c>
    </row>
    <row r="15" spans="1:11" x14ac:dyDescent="0.3">
      <c r="A15" s="48">
        <v>15</v>
      </c>
      <c r="B15" s="48">
        <v>8100</v>
      </c>
      <c r="C15" s="49" t="s">
        <v>45</v>
      </c>
      <c r="D15" s="48">
        <v>91</v>
      </c>
      <c r="E15" s="49">
        <v>3.7652131906529789</v>
      </c>
      <c r="G15" s="48">
        <v>15</v>
      </c>
      <c r="H15" s="48">
        <v>8100</v>
      </c>
      <c r="I15" s="49" t="s">
        <v>45</v>
      </c>
      <c r="J15" s="48">
        <v>91</v>
      </c>
      <c r="K15" s="49">
        <v>42.083655240459379</v>
      </c>
    </row>
    <row r="16" spans="1:11" x14ac:dyDescent="0.3">
      <c r="A16" s="48">
        <v>16</v>
      </c>
      <c r="B16" s="48">
        <v>9520</v>
      </c>
      <c r="C16" s="49" t="s">
        <v>45</v>
      </c>
      <c r="D16" s="48">
        <v>22</v>
      </c>
      <c r="E16" s="49">
        <v>2.2595187641562902</v>
      </c>
      <c r="G16" s="48">
        <v>16</v>
      </c>
      <c r="H16" s="48">
        <v>9520</v>
      </c>
      <c r="I16" s="49" t="s">
        <v>45</v>
      </c>
      <c r="J16" s="48">
        <v>22</v>
      </c>
      <c r="K16" s="49">
        <v>6.5695902468189473</v>
      </c>
    </row>
    <row r="17" spans="5:11" x14ac:dyDescent="0.3">
      <c r="E17">
        <f>SUM(E11:E16)</f>
        <v>6.8181401232480425</v>
      </c>
      <c r="K17">
        <f>SUM(K11:K16)</f>
        <v>58.066022068074886</v>
      </c>
    </row>
    <row r="19" spans="5:11" x14ac:dyDescent="0.3">
      <c r="E19">
        <f>E8+E17</f>
        <v>6.8191946674431643</v>
      </c>
      <c r="K19">
        <f>K8+K17</f>
        <v>59.233579177966106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Summary</vt:lpstr>
      <vt:lpstr>01</vt:lpstr>
      <vt:lpstr>02</vt:lpstr>
      <vt:lpstr>03</vt:lpstr>
      <vt:lpstr>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Frick, Marcy</cp:lastModifiedBy>
  <cp:lastPrinted>2013-09-17T19:48:47Z</cp:lastPrinted>
  <dcterms:created xsi:type="dcterms:W3CDTF">2013-09-17T19:44:31Z</dcterms:created>
  <dcterms:modified xsi:type="dcterms:W3CDTF">2019-12-19T22:00:18Z</dcterms:modified>
</cp:coreProperties>
</file>