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2E4F1C15-0E30-4730-8E7F-239EE8D2A0EF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Sheet1" sheetId="2" r:id="rId2"/>
    <sheet name="0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" i="1" l="1"/>
  <c r="H2" i="1"/>
  <c r="C4" i="3"/>
  <c r="H4" i="3"/>
  <c r="E2" i="1" l="1"/>
  <c r="O2" i="1" l="1"/>
  <c r="J2" i="1"/>
  <c r="D3" i="2"/>
  <c r="B3" i="2"/>
  <c r="B4" i="2" s="1"/>
  <c r="B6" i="2" s="1"/>
  <c r="D4" i="2"/>
  <c r="D6" i="2" l="1"/>
  <c r="F6" i="2" s="1"/>
  <c r="D5" i="2"/>
  <c r="B5" i="2"/>
  <c r="F5" i="2" l="1"/>
  <c r="N2" i="1" l="1"/>
  <c r="I2" i="1"/>
  <c r="P2" i="1" l="1"/>
  <c r="K2" i="1"/>
  <c r="Q2" i="1" l="1"/>
  <c r="Q5" i="1" s="1"/>
  <c r="P5" i="1"/>
  <c r="L2" i="1"/>
  <c r="L5" i="1" s="1"/>
  <c r="K5" i="1"/>
</calcChain>
</file>

<file path=xl/sharedStrings.xml><?xml version="1.0" encoding="utf-8"?>
<sst xmlns="http://schemas.openxmlformats.org/spreadsheetml/2006/main" count="60" uniqueCount="40">
  <si>
    <t>Project Number</t>
  </si>
  <si>
    <t>Project Name</t>
  </si>
  <si>
    <t>Project Type</t>
  </si>
  <si>
    <t>Acres Treated</t>
  </si>
  <si>
    <t>Total Reduction</t>
  </si>
  <si>
    <t>Sub-Watershed</t>
  </si>
  <si>
    <t>Lake Istokpoga</t>
  </si>
  <si>
    <t>SLID-01</t>
  </si>
  <si>
    <t>SLID-02</t>
  </si>
  <si>
    <t>Spring Lake Improvement District (SLID) Improvements Phases 1-3</t>
  </si>
  <si>
    <t>SLID Improvements Phase 4</t>
  </si>
  <si>
    <t>Stormwater Treatment Areas (STAs)</t>
  </si>
  <si>
    <t>Canceled</t>
  </si>
  <si>
    <t>TP Base Load (lbs/yr)</t>
  </si>
  <si>
    <t>TP Efficiency (%)</t>
  </si>
  <si>
    <t>TP Reduction (lbs/yr)</t>
  </si>
  <si>
    <t>TN Base Load (lbs/yr)</t>
  </si>
  <si>
    <t>TN Efficiency (%)</t>
  </si>
  <si>
    <t>TN Reduction (lbs/yr)</t>
  </si>
  <si>
    <t>Area (square feet)</t>
  </si>
  <si>
    <t>Basin</t>
  </si>
  <si>
    <t>TP (kg/yr)</t>
  </si>
  <si>
    <t>TP Reduction (MT/yr)</t>
  </si>
  <si>
    <t>TN (kg/yr)</t>
  </si>
  <si>
    <t>TN Reduction (MT/yr)</t>
  </si>
  <si>
    <t>Josephine Creek</t>
  </si>
  <si>
    <t>Provided</t>
  </si>
  <si>
    <t>Required</t>
  </si>
  <si>
    <t>Difference</t>
  </si>
  <si>
    <t>volume</t>
  </si>
  <si>
    <t>ac-ft</t>
  </si>
  <si>
    <t>runoff</t>
  </si>
  <si>
    <t>residence time</t>
  </si>
  <si>
    <t>days</t>
  </si>
  <si>
    <t>TN efficiency</t>
  </si>
  <si>
    <t>TP efficiency</t>
  </si>
  <si>
    <t>OBJECTID</t>
  </si>
  <si>
    <t>FREQUENCY</t>
  </si>
  <si>
    <t>TN SUM_Load</t>
  </si>
  <si>
    <t>TP SUM_Load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</si>
</sst>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%"/>
    <numFmt numFmtId="167" formatCode="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charset val="1"/>
    </font>
    <font>
      <b/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165" fontId="4" fillId="3" borderId="1" xfId="0" applyNumberFormat="1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7" fillId="0" borderId="0" xfId="2" applyFont="1" applyBorder="1" applyAlignment="1">
      <alignment horizontal="left" vertical="center" wrapText="1"/>
    </xf>
    <xf numFmtId="0" fontId="6" fillId="0" borderId="0" xfId="2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center" wrapText="1"/>
    </xf>
    <xf numFmtId="165" fontId="5" fillId="0" borderId="0" xfId="0" applyNumberFormat="1" applyFont="1" applyBorder="1"/>
    <xf numFmtId="166" fontId="5" fillId="0" borderId="0" xfId="0" applyNumberFormat="1" applyFont="1" applyBorder="1"/>
    <xf numFmtId="166" fontId="5" fillId="0" borderId="0" xfId="0" applyNumberFormat="1" applyFont="1" applyBorder="1" applyAlignment="1">
      <alignment horizontal="right"/>
    </xf>
    <xf numFmtId="0" fontId="3" fillId="2" borderId="1" xfId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2" fontId="4" fillId="3" borderId="1" xfId="0" applyNumberFormat="1" applyFont="1" applyFill="1" applyBorder="1" applyAlignment="1">
      <alignment horizontal="center" wrapText="1"/>
    </xf>
    <xf numFmtId="0" fontId="5" fillId="0" borderId="0" xfId="0" applyFont="1" applyAlignment="1"/>
    <xf numFmtId="3" fontId="6" fillId="0" borderId="1" xfId="0" applyNumberFormat="1" applyFont="1" applyFill="1" applyBorder="1" applyAlignment="1">
      <alignment horizontal="left" wrapText="1"/>
    </xf>
    <xf numFmtId="165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2" fontId="5" fillId="0" borderId="1" xfId="0" applyNumberFormat="1" applyFont="1" applyBorder="1" applyAlignment="1">
      <alignment horizontal="left"/>
    </xf>
    <xf numFmtId="0" fontId="2" fillId="0" borderId="0" xfId="0" applyFont="1"/>
    <xf numFmtId="0" fontId="2" fillId="0" borderId="0" xfId="0" applyFont="1" applyFill="1"/>
    <xf numFmtId="0" fontId="0" fillId="0" borderId="0" xfId="0" applyFill="1"/>
    <xf numFmtId="166" fontId="0" fillId="0" borderId="0" xfId="0" applyNumberFormat="1"/>
    <xf numFmtId="166" fontId="5" fillId="0" borderId="1" xfId="0" applyNumberFormat="1" applyFont="1" applyFill="1" applyBorder="1" applyAlignment="1">
      <alignment horizontal="left"/>
    </xf>
    <xf numFmtId="165" fontId="6" fillId="0" borderId="1" xfId="2" applyNumberFormat="1" applyFont="1" applyFill="1" applyBorder="1" applyAlignment="1">
      <alignment horizontal="left" wrapText="1"/>
    </xf>
    <xf numFmtId="0" fontId="7" fillId="0" borderId="0" xfId="4" applyFont="1" applyFill="1" applyBorder="1" applyAlignment="1" applyProtection="1">
      <alignment horizontal="left"/>
    </xf>
    <xf numFmtId="167" fontId="3" fillId="2" borderId="1" xfId="1" applyNumberFormat="1" applyFont="1" applyFill="1" applyBorder="1" applyAlignment="1">
      <alignment horizontal="center" wrapText="1"/>
    </xf>
    <xf numFmtId="167" fontId="6" fillId="0" borderId="1" xfId="0" applyNumberFormat="1" applyFont="1" applyFill="1" applyBorder="1" applyAlignment="1">
      <alignment horizontal="left" wrapText="1"/>
    </xf>
    <xf numFmtId="167" fontId="5" fillId="0" borderId="1" xfId="0" applyNumberFormat="1" applyFont="1" applyBorder="1" applyAlignment="1">
      <alignment horizontal="left"/>
    </xf>
    <xf numFmtId="167" fontId="6" fillId="0" borderId="0" xfId="0" applyNumberFormat="1" applyFont="1" applyFill="1" applyBorder="1" applyAlignment="1">
      <alignment horizontal="center" wrapText="1"/>
    </xf>
    <xf numFmtId="167" fontId="4" fillId="0" borderId="0" xfId="0" applyNumberFormat="1" applyFont="1"/>
    <xf numFmtId="167" fontId="5" fillId="0" borderId="0" xfId="0" applyNumberFormat="1" applyFont="1"/>
    <xf numFmtId="165" fontId="5" fillId="0" borderId="1" xfId="0" applyNumberFormat="1" applyFont="1" applyFill="1" applyBorder="1" applyAlignment="1">
      <alignment horizontal="left"/>
    </xf>
    <xf numFmtId="4" fontId="4" fillId="0" borderId="0" xfId="0" applyNumberFormat="1" applyFont="1"/>
    <xf numFmtId="0" fontId="9" fillId="4" borderId="0" xfId="4" applyFont="1" applyFill="1" applyBorder="1" applyAlignment="1" applyProtection="1">
      <alignment horizontal="center"/>
    </xf>
    <xf numFmtId="1" fontId="8" fillId="0" borderId="0" xfId="4" applyNumberFormat="1" applyFont="1" applyFill="1" applyBorder="1" applyAlignment="1" applyProtection="1"/>
    <xf numFmtId="0" fontId="8" fillId="0" borderId="0" xfId="4" applyFont="1" applyFill="1" applyBorder="1" applyAlignment="1" applyProtection="1"/>
    <xf numFmtId="0" fontId="9" fillId="4" borderId="0" xfId="4" applyFont="1" applyFill="1" applyBorder="1" applyAlignment="1" applyProtection="1">
      <alignment horizontal="center"/>
    </xf>
    <xf numFmtId="1" fontId="8" fillId="0" borderId="0" xfId="4" applyNumberFormat="1" applyFont="1" applyFill="1" applyBorder="1" applyAlignment="1" applyProtection="1"/>
    <xf numFmtId="0" fontId="8" fillId="0" borderId="0" xfId="4" applyFont="1" applyFill="1" applyBorder="1" applyAlignment="1" applyProtection="1"/>
    <xf numFmtId="1" fontId="8" fillId="0" borderId="0" xfId="4" applyNumberFormat="1" applyFont="1" applyFill="1" applyBorder="1" applyAlignment="1" applyProtection="1"/>
    <xf numFmtId="0" fontId="8" fillId="0" borderId="0" xfId="4" applyFont="1" applyFill="1" applyBorder="1" applyAlignment="1" applyProtection="1"/>
    <xf numFmtId="1" fontId="8" fillId="0" borderId="0" xfId="4" applyNumberFormat="1" applyFont="1" applyFill="1" applyBorder="1" applyAlignment="1" applyProtection="1"/>
    <xf numFmtId="0" fontId="8" fillId="0" borderId="0" xfId="4" applyFont="1" applyFill="1" applyBorder="1" applyAlignment="1" applyProtection="1"/>
  </cellXfs>
  <cellStyles count="5">
    <cellStyle name="Normal" xfId="0" builtinId="0"/>
    <cellStyle name="Normal 2" xfId="3" xr:uid="{00000000-0005-0000-0000-000001000000}"/>
    <cellStyle name="Normal 3" xfId="2" xr:uid="{00000000-0005-0000-0000-000002000000}"/>
    <cellStyle name="Normal 4" xfId="4" xr:uid="{00000000-0005-0000-0000-00003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workbookViewId="0">
      <selection activeCell="H3" sqref="H3"/>
    </sheetView>
  </sheetViews>
  <sheetFormatPr defaultColWidth="9.109375" defaultRowHeight="13.2" x14ac:dyDescent="0.25"/>
  <cols>
    <col min="1" max="1" width="9.109375" style="2"/>
    <col min="2" max="2" width="18.21875" style="2" customWidth="1"/>
    <col min="3" max="3" width="14.109375" style="5" customWidth="1"/>
    <col min="4" max="4" width="11.109375" style="5" customWidth="1"/>
    <col min="5" max="5" width="8.109375" style="2" customWidth="1"/>
    <col min="6" max="6" width="10.33203125" style="2" customWidth="1"/>
    <col min="7" max="7" width="9.33203125" style="2" customWidth="1"/>
    <col min="8" max="8" width="9.88671875" style="40" bestFit="1" customWidth="1"/>
    <col min="9" max="9" width="10.44140625" style="2" customWidth="1"/>
    <col min="10" max="11" width="10.109375" style="2" customWidth="1"/>
    <col min="12" max="12" width="10.21875" style="2" customWidth="1"/>
    <col min="13" max="15" width="9.109375" style="2"/>
    <col min="16" max="16" width="9.77734375" style="2" customWidth="1"/>
    <col min="17" max="17" width="10.33203125" style="2" customWidth="1"/>
    <col min="18" max="16384" width="9.109375" style="2"/>
  </cols>
  <sheetData>
    <row r="1" spans="1:17" s="18" customFormat="1" ht="39.6" x14ac:dyDescent="0.25">
      <c r="A1" s="15" t="s">
        <v>0</v>
      </c>
      <c r="B1" s="15" t="s">
        <v>1</v>
      </c>
      <c r="C1" s="15" t="s">
        <v>2</v>
      </c>
      <c r="D1" s="15" t="s">
        <v>19</v>
      </c>
      <c r="E1" s="16" t="s">
        <v>3</v>
      </c>
      <c r="F1" s="16" t="s">
        <v>5</v>
      </c>
      <c r="G1" s="16" t="s">
        <v>20</v>
      </c>
      <c r="H1" s="35" t="s">
        <v>21</v>
      </c>
      <c r="I1" s="1" t="s">
        <v>13</v>
      </c>
      <c r="J1" s="6" t="s">
        <v>14</v>
      </c>
      <c r="K1" s="1" t="s">
        <v>15</v>
      </c>
      <c r="L1" s="17" t="s">
        <v>22</v>
      </c>
      <c r="M1" s="1" t="s">
        <v>23</v>
      </c>
      <c r="N1" s="1" t="s">
        <v>16</v>
      </c>
      <c r="O1" s="6" t="s">
        <v>17</v>
      </c>
      <c r="P1" s="1" t="s">
        <v>18</v>
      </c>
      <c r="Q1" s="1" t="s">
        <v>24</v>
      </c>
    </row>
    <row r="2" spans="1:17" s="21" customFormat="1" ht="52.8" x14ac:dyDescent="0.25">
      <c r="A2" s="23" t="s">
        <v>7</v>
      </c>
      <c r="B2" s="24" t="s">
        <v>9</v>
      </c>
      <c r="C2" s="25" t="s">
        <v>11</v>
      </c>
      <c r="D2" s="34">
        <v>101395630.52106324</v>
      </c>
      <c r="E2" s="33">
        <f t="shared" ref="E2" si="0">ROUND(D2*0.000022956841139,1)</f>
        <v>2327.6999999999998</v>
      </c>
      <c r="F2" s="19" t="s">
        <v>6</v>
      </c>
      <c r="G2" s="19" t="s">
        <v>25</v>
      </c>
      <c r="H2" s="36">
        <f>'01'!C4</f>
        <v>1011.2423927188711</v>
      </c>
      <c r="I2" s="20">
        <f t="shared" ref="I2" si="1">H2*2.2046226218</f>
        <v>2229.4078551111829</v>
      </c>
      <c r="J2" s="32">
        <f>Sheet1!F6</f>
        <v>6.2999999999999945E-2</v>
      </c>
      <c r="K2" s="20">
        <f>ROUND(I2*J2,1)</f>
        <v>140.5</v>
      </c>
      <c r="L2" s="27">
        <f t="shared" ref="L2" si="2">K2*0.00045359237</f>
        <v>6.3729727984999998E-2</v>
      </c>
      <c r="M2" s="41">
        <f>'01'!H4</f>
        <v>8415.5489589267036</v>
      </c>
      <c r="N2" s="20">
        <f t="shared" ref="N2" si="3">M2*2.2046226218</f>
        <v>18553.109609715251</v>
      </c>
      <c r="O2" s="32">
        <f>Sheet1!F5</f>
        <v>2.2999999999999965E-2</v>
      </c>
      <c r="P2" s="20">
        <f>ROUND(N2*O2,1)</f>
        <v>426.7</v>
      </c>
      <c r="Q2" s="27">
        <f t="shared" ref="Q2" si="4">P2*0.00045359237</f>
        <v>0.193547864279</v>
      </c>
    </row>
    <row r="3" spans="1:17" s="21" customFormat="1" ht="39.6" x14ac:dyDescent="0.25">
      <c r="A3" s="23" t="s">
        <v>8</v>
      </c>
      <c r="B3" s="22" t="s">
        <v>10</v>
      </c>
      <c r="C3" s="25" t="s">
        <v>11</v>
      </c>
      <c r="D3" s="26" t="s">
        <v>12</v>
      </c>
      <c r="E3" s="26" t="s">
        <v>12</v>
      </c>
      <c r="F3" s="19" t="s">
        <v>6</v>
      </c>
      <c r="G3" s="20" t="s">
        <v>12</v>
      </c>
      <c r="H3" s="37" t="s">
        <v>12</v>
      </c>
      <c r="I3" s="20" t="s">
        <v>12</v>
      </c>
      <c r="J3" s="20" t="s">
        <v>12</v>
      </c>
      <c r="K3" s="20" t="s">
        <v>12</v>
      </c>
      <c r="L3" s="20" t="s">
        <v>12</v>
      </c>
      <c r="M3" s="20" t="s">
        <v>12</v>
      </c>
      <c r="N3" s="20" t="s">
        <v>12</v>
      </c>
      <c r="O3" s="20" t="s">
        <v>12</v>
      </c>
      <c r="P3" s="20" t="s">
        <v>12</v>
      </c>
      <c r="Q3" s="20" t="s">
        <v>12</v>
      </c>
    </row>
    <row r="4" spans="1:17" x14ac:dyDescent="0.25">
      <c r="A4" s="7"/>
      <c r="B4" s="8"/>
      <c r="C4" s="9"/>
      <c r="D4" s="9"/>
      <c r="E4" s="10"/>
      <c r="F4" s="11"/>
      <c r="G4" s="11"/>
      <c r="H4" s="38"/>
      <c r="I4" s="12"/>
      <c r="J4" s="13"/>
      <c r="K4" s="12"/>
      <c r="L4" s="12"/>
      <c r="M4" s="12"/>
      <c r="N4" s="12"/>
      <c r="O4" s="14"/>
      <c r="P4" s="12"/>
    </row>
    <row r="5" spans="1:17" x14ac:dyDescent="0.25">
      <c r="E5" s="3" t="s">
        <v>4</v>
      </c>
      <c r="F5" s="3"/>
      <c r="G5" s="3"/>
      <c r="H5" s="39"/>
      <c r="I5" s="4"/>
      <c r="K5" s="4">
        <f>SUM(K2:K3)</f>
        <v>140.5</v>
      </c>
      <c r="L5" s="42">
        <f>SUM(L2:L3)</f>
        <v>6.3729727984999998E-2</v>
      </c>
      <c r="M5" s="4"/>
      <c r="P5" s="4">
        <f t="shared" ref="P5:Q5" si="5">SUM(P2:P3)</f>
        <v>426.7</v>
      </c>
      <c r="Q5" s="42">
        <f t="shared" si="5"/>
        <v>0.193547864279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7D50-F098-46D2-8B97-40019536D177}">
  <dimension ref="A1:F6"/>
  <sheetViews>
    <sheetView workbookViewId="0">
      <selection activeCell="D11" sqref="D11"/>
    </sheetView>
  </sheetViews>
  <sheetFormatPr defaultRowHeight="14.4" x14ac:dyDescent="0.3"/>
  <cols>
    <col min="1" max="1" width="12.88671875" bestFit="1" customWidth="1"/>
    <col min="2" max="2" width="12" bestFit="1" customWidth="1"/>
    <col min="3" max="3" width="4.6640625" bestFit="1" customWidth="1"/>
    <col min="4" max="4" width="12" bestFit="1" customWidth="1"/>
    <col min="5" max="5" width="4.6640625" bestFit="1" customWidth="1"/>
    <col min="6" max="6" width="9.5546875" bestFit="1" customWidth="1"/>
  </cols>
  <sheetData>
    <row r="1" spans="1:6" x14ac:dyDescent="0.3">
      <c r="B1" t="s">
        <v>26</v>
      </c>
      <c r="D1" t="s">
        <v>27</v>
      </c>
      <c r="F1" t="s">
        <v>28</v>
      </c>
    </row>
    <row r="2" spans="1:6" x14ac:dyDescent="0.3">
      <c r="A2" s="28" t="s">
        <v>29</v>
      </c>
      <c r="B2">
        <v>451.13</v>
      </c>
      <c r="C2" s="28" t="s">
        <v>30</v>
      </c>
      <c r="D2">
        <v>191.37</v>
      </c>
      <c r="E2" s="28" t="s">
        <v>30</v>
      </c>
    </row>
    <row r="3" spans="1:6" x14ac:dyDescent="0.3">
      <c r="A3" s="29" t="s">
        <v>31</v>
      </c>
      <c r="B3" s="30">
        <f>2296*(8.8/12)</f>
        <v>1683.7333333333336</v>
      </c>
      <c r="C3" s="29" t="s">
        <v>30</v>
      </c>
      <c r="D3" s="30">
        <f>2296*(8.8/12)</f>
        <v>1683.7333333333336</v>
      </c>
      <c r="E3" s="29" t="s">
        <v>30</v>
      </c>
      <c r="F3" s="30"/>
    </row>
    <row r="4" spans="1:6" x14ac:dyDescent="0.3">
      <c r="A4" t="s">
        <v>32</v>
      </c>
      <c r="B4">
        <f>(B2/B3)*365</f>
        <v>97.796038565093426</v>
      </c>
      <c r="C4" t="s">
        <v>33</v>
      </c>
      <c r="D4">
        <f>(D2/D3)*365</f>
        <v>41.485221333544501</v>
      </c>
      <c r="E4" t="s">
        <v>33</v>
      </c>
    </row>
    <row r="5" spans="1:6" x14ac:dyDescent="0.3">
      <c r="A5" t="s">
        <v>34</v>
      </c>
      <c r="B5" s="31">
        <f>(ROUND((43.75*B4)/(4.38+B4),1))/100</f>
        <v>0.41899999999999998</v>
      </c>
      <c r="C5" s="31"/>
      <c r="D5" s="31">
        <f>(ROUND((43.75*D4)/(4.38+D4),1))/100</f>
        <v>0.39600000000000002</v>
      </c>
      <c r="E5" s="31"/>
      <c r="F5" s="31">
        <f>B5-D5</f>
        <v>2.2999999999999965E-2</v>
      </c>
    </row>
    <row r="6" spans="1:6" x14ac:dyDescent="0.3">
      <c r="A6" t="s">
        <v>35</v>
      </c>
      <c r="B6" s="31">
        <f>(ROUND(44.53+6.146*LN(B4)+0.145*(LN(B4)^2),1))/100</f>
        <v>0.75700000000000001</v>
      </c>
      <c r="C6" s="31"/>
      <c r="D6" s="31">
        <f>(ROUND(44.53+6.146*LN(D4)+0.145*(LN(D4)^2),1))/100</f>
        <v>0.69400000000000006</v>
      </c>
      <c r="E6" s="31"/>
      <c r="F6" s="31">
        <f>B6-D6</f>
        <v>6.2999999999999945E-2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A7347-F151-4411-B100-C0FD5D8EA54A}">
  <dimension ref="A1:H4"/>
  <sheetViews>
    <sheetView workbookViewId="0">
      <selection activeCell="C2" sqref="C2:C4"/>
    </sheetView>
  </sheetViews>
  <sheetFormatPr defaultRowHeight="14.4" x14ac:dyDescent="0.3"/>
  <cols>
    <col min="1" max="1" width="10.21875" bestFit="1" customWidth="1"/>
    <col min="2" max="2" width="12.44140625" bestFit="1" customWidth="1"/>
    <col min="3" max="3" width="13.33203125" bestFit="1" customWidth="1"/>
    <col min="6" max="6" width="10.21875" bestFit="1" customWidth="1"/>
    <col min="7" max="7" width="12.44140625" bestFit="1" customWidth="1"/>
    <col min="8" max="8" width="13.44140625" bestFit="1" customWidth="1"/>
  </cols>
  <sheetData>
    <row r="1" spans="1:8" x14ac:dyDescent="0.3">
      <c r="A1" s="46" t="s">
        <v>36</v>
      </c>
      <c r="B1" s="46" t="s">
        <v>37</v>
      </c>
      <c r="C1" s="46" t="s">
        <v>39</v>
      </c>
      <c r="F1" s="43" t="s">
        <v>36</v>
      </c>
      <c r="G1" s="43" t="s">
        <v>37</v>
      </c>
      <c r="H1" s="43" t="s">
        <v>38</v>
      </c>
    </row>
    <row r="2" spans="1:8" x14ac:dyDescent="0.3">
      <c r="A2" s="47">
        <v>1</v>
      </c>
      <c r="B2" s="47">
        <v>1057</v>
      </c>
      <c r="C2" s="48">
        <v>9.1065299389699028</v>
      </c>
      <c r="F2" s="44">
        <v>1</v>
      </c>
      <c r="G2" s="44">
        <v>1057</v>
      </c>
      <c r="H2" s="45">
        <v>3330.178741538241</v>
      </c>
    </row>
    <row r="3" spans="1:8" x14ac:dyDescent="0.3">
      <c r="A3" s="51">
        <v>1</v>
      </c>
      <c r="B3" s="51">
        <v>1057</v>
      </c>
      <c r="C3" s="52">
        <v>1002.1358627799012</v>
      </c>
      <c r="F3" s="49">
        <v>1</v>
      </c>
      <c r="G3" s="49">
        <v>1057</v>
      </c>
      <c r="H3" s="50">
        <v>5085.3702173884631</v>
      </c>
    </row>
    <row r="4" spans="1:8" x14ac:dyDescent="0.3">
      <c r="C4">
        <f>SUM(C2:C3)</f>
        <v>1011.2423927188711</v>
      </c>
      <c r="H4">
        <f>SUM(H2:H3)</f>
        <v>8415.5489589267036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Sheet1</vt:lpstr>
      <vt:lpstr>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2013-09-17T19:48:47Z</cp:lastPrinted>
  <dcterms:created xsi:type="dcterms:W3CDTF">2013-09-17T19:44:31Z</dcterms:created>
  <dcterms:modified xsi:type="dcterms:W3CDTF">2020-01-10T14:29:18Z</dcterms:modified>
</cp:coreProperties>
</file>