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Publicfiles\pubfds\DEAR\BMAP\LakeOkeechobee\Reductions_Subwatershed_Targets\"/>
    </mc:Choice>
  </mc:AlternateContent>
  <xr:revisionPtr revIDLastSave="0" documentId="13_ncr:1_{8267EF0C-A2B5-4368-938B-08BF41BA75FB}" xr6:coauthVersionLast="47" xr6:coauthVersionMax="47" xr10:uidLastSave="{00000000-0000-0000-0000-000000000000}"/>
  <bookViews>
    <workbookView xWindow="28680" yWindow="-120" windowWidth="29040" windowHeight="15840" tabRatio="846" firstSheet="1" activeTab="8" xr2:uid="{00000000-000D-0000-FFFF-FFFF00000000}"/>
  </bookViews>
  <sheets>
    <sheet name="Targets BMAP Table 75" sheetId="1" r:id="rId1"/>
    <sheet name="Progress BMAP Table 76" sheetId="2" r:id="rId2"/>
    <sheet name="Targets 3-1-20" sheetId="3" r:id="rId3"/>
    <sheet name="Progress 3-1-20" sheetId="4" r:id="rId4"/>
    <sheet name="Targets 3-1-21" sheetId="11" r:id="rId5"/>
    <sheet name="Progress 3-1-21" sheetId="12" r:id="rId6"/>
    <sheet name="Reductions2020" sheetId="13" r:id="rId7"/>
    <sheet name="Targets 3-3-22" sheetId="14" r:id="rId8"/>
    <sheet name="Progress 3-30-22" sheetId="15" r:id="rId9"/>
    <sheet name="Reductions2021" sheetId="16" r:id="rId10"/>
  </sheets>
  <definedNames>
    <definedName name="_Hlk21361760" localSheetId="3">'Progress 3-1-20'!$A$1</definedName>
    <definedName name="_Hlk21361760" localSheetId="5">'Progress 3-1-21'!$A$1</definedName>
    <definedName name="_Hlk21361760" localSheetId="8">'Progress 3-30-22'!$A$1</definedName>
    <definedName name="_Hlk21361760" localSheetId="1">'Progress BMAP Table 76'!$A$1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4" l="1"/>
  <c r="C2" i="16" l="1"/>
  <c r="C2" i="15" s="1"/>
  <c r="C3" i="16"/>
  <c r="C3" i="15" s="1"/>
  <c r="D3" i="15" s="1"/>
  <c r="C4" i="16"/>
  <c r="C4" i="15" s="1"/>
  <c r="C5" i="16"/>
  <c r="C5" i="15" s="1"/>
  <c r="C9" i="16"/>
  <c r="C9" i="15" s="1"/>
  <c r="C6" i="16"/>
  <c r="C6" i="15" s="1"/>
  <c r="D6" i="15" s="1"/>
  <c r="C7" i="16"/>
  <c r="C7" i="15" s="1"/>
  <c r="C10" i="16"/>
  <c r="C10" i="15" s="1"/>
  <c r="C8" i="16"/>
  <c r="C8" i="15" s="1"/>
  <c r="B11" i="15"/>
  <c r="B3" i="15"/>
  <c r="B4" i="15"/>
  <c r="B5" i="15"/>
  <c r="B6" i="15"/>
  <c r="B7" i="15"/>
  <c r="B8" i="15"/>
  <c r="B9" i="15"/>
  <c r="B10" i="15"/>
  <c r="B2" i="15"/>
  <c r="D7" i="15" l="1"/>
  <c r="B11" i="16"/>
  <c r="C11" i="16"/>
  <c r="D5" i="15"/>
  <c r="D4" i="15"/>
  <c r="D9" i="15"/>
  <c r="D8" i="15"/>
  <c r="C11" i="15"/>
  <c r="D11" i="15" s="1"/>
  <c r="D2" i="15"/>
  <c r="D12" i="14" l="1"/>
  <c r="D13" i="11"/>
  <c r="B10" i="14"/>
  <c r="B9" i="14"/>
  <c r="B8" i="14"/>
  <c r="B7" i="14"/>
  <c r="B6" i="14"/>
  <c r="B5" i="14"/>
  <c r="B4" i="14"/>
  <c r="B3" i="14"/>
  <c r="B2" i="14"/>
  <c r="J11" i="14"/>
  <c r="C6" i="13"/>
  <c r="C3" i="13"/>
  <c r="C4" i="13"/>
  <c r="C5" i="13"/>
  <c r="C7" i="13"/>
  <c r="C8" i="13"/>
  <c r="C9" i="13"/>
  <c r="C10" i="13"/>
  <c r="C11" i="13"/>
  <c r="C2" i="13"/>
  <c r="B11" i="14" l="1"/>
  <c r="B3" i="12"/>
  <c r="B4" i="12"/>
  <c r="D4" i="12" s="1"/>
  <c r="B5" i="12"/>
  <c r="B6" i="12"/>
  <c r="D6" i="12" s="1"/>
  <c r="B7" i="12"/>
  <c r="D7" i="12" s="1"/>
  <c r="B8" i="12"/>
  <c r="D8" i="12" s="1"/>
  <c r="B9" i="12"/>
  <c r="D9" i="12" s="1"/>
  <c r="B10" i="12"/>
  <c r="B2" i="12"/>
  <c r="D2" i="12" s="1"/>
  <c r="E2" i="11"/>
  <c r="B11" i="11"/>
  <c r="J11" i="11"/>
  <c r="B12" i="11"/>
  <c r="B11" i="12"/>
  <c r="D5" i="12"/>
  <c r="D3" i="12"/>
  <c r="B10" i="11"/>
  <c r="B9" i="11"/>
  <c r="B8" i="11"/>
  <c r="B7" i="11"/>
  <c r="B6" i="11"/>
  <c r="B5" i="11"/>
  <c r="B4" i="11"/>
  <c r="B3" i="11"/>
  <c r="B2" i="11"/>
  <c r="C5" i="14" l="1"/>
  <c r="E5" i="14" s="1"/>
  <c r="D5" i="14" s="1"/>
  <c r="C2" i="14"/>
  <c r="C7" i="14"/>
  <c r="E7" i="14" s="1"/>
  <c r="D7" i="14" s="1"/>
  <c r="C8" i="14"/>
  <c r="E8" i="14" s="1"/>
  <c r="D8" i="14" s="1"/>
  <c r="C6" i="14"/>
  <c r="E6" i="14" s="1"/>
  <c r="D6" i="14" s="1"/>
  <c r="C4" i="14"/>
  <c r="E4" i="14" s="1"/>
  <c r="D4" i="14" s="1"/>
  <c r="C3" i="14"/>
  <c r="E3" i="14" s="1"/>
  <c r="D3" i="14" s="1"/>
  <c r="D11" i="14"/>
  <c r="B12" i="14"/>
  <c r="C10" i="14"/>
  <c r="E10" i="14" s="1"/>
  <c r="D10" i="14" s="1"/>
  <c r="C9" i="14"/>
  <c r="E9" i="14" s="1"/>
  <c r="D9" i="14" s="1"/>
  <c r="D11" i="12"/>
  <c r="B13" i="12"/>
  <c r="C9" i="11"/>
  <c r="E9" i="11" s="1"/>
  <c r="D9" i="11" s="1"/>
  <c r="D11" i="11"/>
  <c r="C8" i="11"/>
  <c r="E8" i="11" s="1"/>
  <c r="D8" i="11" s="1"/>
  <c r="C11" i="14" l="1"/>
  <c r="E2" i="14"/>
  <c r="D2" i="14" s="1"/>
  <c r="C2" i="11"/>
  <c r="C10" i="11"/>
  <c r="E10" i="11" s="1"/>
  <c r="D10" i="11" s="1"/>
  <c r="C5" i="11"/>
  <c r="E5" i="11" s="1"/>
  <c r="D5" i="11" s="1"/>
  <c r="C7" i="11"/>
  <c r="E7" i="11" s="1"/>
  <c r="D7" i="11" s="1"/>
  <c r="C6" i="11"/>
  <c r="E6" i="11" s="1"/>
  <c r="D6" i="11" s="1"/>
  <c r="C4" i="11"/>
  <c r="E4" i="11" s="1"/>
  <c r="D4" i="11" s="1"/>
  <c r="C3" i="11"/>
  <c r="E3" i="11" s="1"/>
  <c r="D3" i="11" s="1"/>
  <c r="D12" i="3"/>
  <c r="C11" i="11" l="1"/>
  <c r="B3" i="3"/>
  <c r="B4" i="3"/>
  <c r="B5" i="3"/>
  <c r="B6" i="3"/>
  <c r="B7" i="3"/>
  <c r="B8" i="3"/>
  <c r="B9" i="3"/>
  <c r="B10" i="3"/>
  <c r="B2" i="3"/>
  <c r="E12" i="11" l="1"/>
  <c r="D2" i="11"/>
  <c r="D12" i="11" s="1"/>
  <c r="C7" i="3"/>
  <c r="E7" i="3" s="1"/>
  <c r="C6" i="3"/>
  <c r="E6" i="3" s="1"/>
  <c r="B11" i="3"/>
  <c r="C3" i="3" l="1"/>
  <c r="E3" i="3" s="1"/>
  <c r="D3" i="3" s="1"/>
  <c r="B3" i="4" s="1"/>
  <c r="D3" i="4" s="1"/>
  <c r="C9" i="3"/>
  <c r="E9" i="3" s="1"/>
  <c r="D9" i="3" s="1"/>
  <c r="B9" i="4" s="1"/>
  <c r="D9" i="4" s="1"/>
  <c r="C2" i="3"/>
  <c r="E2" i="3" s="1"/>
  <c r="C4" i="3"/>
  <c r="E4" i="3" s="1"/>
  <c r="C5" i="3"/>
  <c r="E5" i="3" s="1"/>
  <c r="C8" i="3"/>
  <c r="E8" i="3" s="1"/>
  <c r="C10" i="3"/>
  <c r="E10" i="3" s="1"/>
  <c r="D10" i="3" s="1"/>
  <c r="B10" i="4" s="1"/>
  <c r="D8" i="3"/>
  <c r="B8" i="4" s="1"/>
  <c r="D8" i="4" s="1"/>
  <c r="D7" i="3"/>
  <c r="B7" i="4" s="1"/>
  <c r="D7" i="4" s="1"/>
  <c r="D11" i="3"/>
  <c r="B11" i="4" s="1"/>
  <c r="D11" i="4" s="1"/>
  <c r="D6" i="3"/>
  <c r="B6" i="4" s="1"/>
  <c r="D6" i="4" s="1"/>
  <c r="D5" i="3"/>
  <c r="B5" i="4" s="1"/>
  <c r="D5" i="4" s="1"/>
  <c r="D4" i="3"/>
  <c r="B4" i="4" s="1"/>
  <c r="D4" i="4" s="1"/>
  <c r="D2" i="3" l="1"/>
  <c r="E12" i="3"/>
  <c r="C11" i="3"/>
  <c r="B2" i="4" l="1"/>
  <c r="D2" i="4" s="1"/>
</calcChain>
</file>

<file path=xl/sharedStrings.xml><?xml version="1.0" encoding="utf-8"?>
<sst xmlns="http://schemas.openxmlformats.org/spreadsheetml/2006/main" count="187" uniqueCount="50">
  <si>
    <t>Subwatershed</t>
  </si>
  <si>
    <t>WY2014–WY2018 TP Load (mt/yr)</t>
  </si>
  <si>
    <t>% Contribution of Load</t>
  </si>
  <si>
    <t>TP Load Required Reduction (mt/yr)</t>
  </si>
  <si>
    <t>TP Target (mt/yr)</t>
  </si>
  <si>
    <t>Fisheating Creek</t>
  </si>
  <si>
    <t>Indian Prairie</t>
  </si>
  <si>
    <t xml:space="preserve">Lake Istokpoga </t>
  </si>
  <si>
    <t>Lower Kissimmee</t>
  </si>
  <si>
    <t>Taylor Creek/Nubbin Slough</t>
  </si>
  <si>
    <t>Upper Kissimmee</t>
  </si>
  <si>
    <t>East Lake Okeechobee</t>
  </si>
  <si>
    <t>South Lake Okeechobee</t>
  </si>
  <si>
    <t>West Lake Okeechobee</t>
  </si>
  <si>
    <t>Total</t>
  </si>
  <si>
    <t>N/A</t>
  </si>
  <si>
    <t>WY2015–WY2019 TP Load (mt/yr)</t>
  </si>
  <si>
    <t>East Lake Okeechobee Subwatershed</t>
  </si>
  <si>
    <t>Fisheating Creek Subwatershed</t>
  </si>
  <si>
    <t>Indian Prairie Subwatershed</t>
  </si>
  <si>
    <t>Taylor Creek/Nubbin Slough Subwatershed</t>
  </si>
  <si>
    <t xml:space="preserve">South Lake Okeechobee Subwatershed </t>
  </si>
  <si>
    <t xml:space="preserve">West Lake Okeechobee Subwatershed </t>
  </si>
  <si>
    <t>Lake Istokpoga Subwatershed (S-68)</t>
  </si>
  <si>
    <t>Lower Kissimmee Subwatershed [(S-65E) - (S-65)]</t>
  </si>
  <si>
    <t>Upper Kissimmee Subwatershed (S-65)</t>
  </si>
  <si>
    <t>Totals from Lake Okeechobee Watershed</t>
  </si>
  <si>
    <t>WY2016–WY2020 TP Load (mt/yr)</t>
  </si>
  <si>
    <t>Table 8B-6 3/1/21 SFER</t>
  </si>
  <si>
    <t>lbs/yr</t>
  </si>
  <si>
    <t>Row Labels</t>
  </si>
  <si>
    <t>Sum of TP Reduction (kg/yr)</t>
  </si>
  <si>
    <t>Sum of TNReduction (mt/yr)</t>
  </si>
  <si>
    <t>Lake Istokpoga</t>
  </si>
  <si>
    <t>Taylor Creek/ Nubbin Slough</t>
  </si>
  <si>
    <t>Grand Total</t>
  </si>
  <si>
    <t>Sum of TP Reduction (mt/yr)</t>
  </si>
  <si>
    <t>Note: Completed and ongoing projects only</t>
  </si>
  <si>
    <t>WY2017–WY2021 TP Load (mt/yr)</t>
  </si>
  <si>
    <t>Table 8B-6 3/2/22 SFER</t>
  </si>
  <si>
    <t>TP Reduction Through December 31, 2020 (mt/yr)</t>
  </si>
  <si>
    <t>TP Reductions Achieved Through December 31, 2020 (%)</t>
  </si>
  <si>
    <t>TP Reduction Through December 31, 2021 (mt/yr)</t>
  </si>
  <si>
    <t>TP Reductions Achieved Through December 31, 2021 (%)</t>
  </si>
  <si>
    <t>TP Reduction Through June 30, 2019 (mt/yr)</t>
  </si>
  <si>
    <t>TP Reductions Achieved Through June 30, 2019 (%)</t>
  </si>
  <si>
    <t xml:space="preserve">TP Reductions Achieved Through June 30, 2019 %) </t>
  </si>
  <si>
    <t>TP Load Required Reduction (mt/ur)</t>
  </si>
  <si>
    <t>Total TP Reductions (lbs/yr)</t>
  </si>
  <si>
    <t>Total TP Reductions (mt/yr)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</si>
</sst>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3" fillId="3" borderId="4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3" fillId="3" borderId="4" xfId="0" applyNumberFormat="1" applyFont="1" applyFill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8" fillId="0" borderId="0" xfId="0" applyFont="1"/>
    <xf numFmtId="3" fontId="0" fillId="0" borderId="0" xfId="0" applyNumberFormat="1"/>
    <xf numFmtId="165" fontId="0" fillId="0" borderId="0" xfId="0" applyNumberFormat="1"/>
    <xf numFmtId="0" fontId="7" fillId="0" borderId="3" xfId="0" applyFont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6" fillId="0" borderId="0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9" fontId="5" fillId="0" borderId="6" xfId="1" applyFont="1" applyFill="1" applyBorder="1" applyAlignment="1">
      <alignment horizontal="center" vertical="center" wrapText="1"/>
    </xf>
    <xf numFmtId="9" fontId="3" fillId="3" borderId="6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EDEFC"/>
      <color rgb="FFB48FFF"/>
      <color rgb="FFFF99FF"/>
      <color rgb="FF9966FF"/>
      <color rgb="FFFDC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zoomScaleNormal="100" workbookViewId="0">
      <selection activeCell="A17" sqref="A17"/>
    </sheetView>
  </sheetViews>
  <sheetFormatPr defaultRowHeight="15" x14ac:dyDescent="0.25"/>
  <cols>
    <col min="1" max="1" width="24.85546875" bestFit="1" customWidth="1"/>
    <col min="2" max="2" width="16.7109375" customWidth="1"/>
    <col min="3" max="3" width="14.5703125" customWidth="1"/>
    <col min="4" max="4" width="16.7109375" customWidth="1"/>
    <col min="5" max="5" width="14.5703125" customWidth="1"/>
  </cols>
  <sheetData>
    <row r="1" spans="1:5" ht="26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 t="s">
        <v>5</v>
      </c>
      <c r="B2" s="4">
        <v>72.400000000000006</v>
      </c>
      <c r="C2" s="4">
        <v>12</v>
      </c>
      <c r="D2" s="4">
        <v>59.7</v>
      </c>
      <c r="E2" s="5">
        <v>12.7</v>
      </c>
    </row>
    <row r="3" spans="1:5" ht="15.75" thickBot="1" x14ac:dyDescent="0.3">
      <c r="A3" s="3" t="s">
        <v>6</v>
      </c>
      <c r="B3" s="4">
        <v>102.5</v>
      </c>
      <c r="C3" s="4">
        <v>17</v>
      </c>
      <c r="D3" s="4">
        <v>84.5</v>
      </c>
      <c r="E3" s="5">
        <v>18</v>
      </c>
    </row>
    <row r="4" spans="1:5" ht="15.75" thickBot="1" x14ac:dyDescent="0.3">
      <c r="A4" s="3" t="s">
        <v>7</v>
      </c>
      <c r="B4" s="4">
        <v>47.7</v>
      </c>
      <c r="C4" s="4">
        <v>8</v>
      </c>
      <c r="D4" s="4">
        <v>39.299999999999997</v>
      </c>
      <c r="E4" s="5">
        <v>8.4</v>
      </c>
    </row>
    <row r="5" spans="1:5" ht="15.75" thickBot="1" x14ac:dyDescent="0.3">
      <c r="A5" s="3" t="s">
        <v>8</v>
      </c>
      <c r="B5" s="4">
        <v>125.9</v>
      </c>
      <c r="C5" s="4">
        <v>21</v>
      </c>
      <c r="D5" s="4">
        <v>103.8</v>
      </c>
      <c r="E5" s="5">
        <v>22.1</v>
      </c>
    </row>
    <row r="6" spans="1:5" ht="15.75" thickBot="1" x14ac:dyDescent="0.3">
      <c r="A6" s="3" t="s">
        <v>9</v>
      </c>
      <c r="B6" s="4">
        <v>113.6</v>
      </c>
      <c r="C6" s="4">
        <v>19</v>
      </c>
      <c r="D6" s="4">
        <v>93.7</v>
      </c>
      <c r="E6" s="5">
        <v>19.899999999999999</v>
      </c>
    </row>
    <row r="7" spans="1:5" ht="15.75" thickBot="1" x14ac:dyDescent="0.3">
      <c r="A7" s="3" t="s">
        <v>10</v>
      </c>
      <c r="B7" s="4">
        <v>90.5</v>
      </c>
      <c r="C7" s="4">
        <v>15</v>
      </c>
      <c r="D7" s="4">
        <v>74.599999999999994</v>
      </c>
      <c r="E7" s="5">
        <v>15.9</v>
      </c>
    </row>
    <row r="8" spans="1:5" ht="15.75" thickBot="1" x14ac:dyDescent="0.3">
      <c r="A8" s="3" t="s">
        <v>11</v>
      </c>
      <c r="B8" s="4">
        <v>16.8</v>
      </c>
      <c r="C8" s="4">
        <v>3</v>
      </c>
      <c r="D8" s="4">
        <v>13.9</v>
      </c>
      <c r="E8" s="5">
        <v>2.9</v>
      </c>
    </row>
    <row r="9" spans="1:5" ht="15.75" thickBot="1" x14ac:dyDescent="0.3">
      <c r="A9" s="3" t="s">
        <v>12</v>
      </c>
      <c r="B9" s="4">
        <v>29</v>
      </c>
      <c r="C9" s="4">
        <v>5</v>
      </c>
      <c r="D9" s="4">
        <v>23.9</v>
      </c>
      <c r="E9" s="5">
        <v>5.0999999999999996</v>
      </c>
    </row>
    <row r="10" spans="1:5" ht="15.75" thickBot="1" x14ac:dyDescent="0.3">
      <c r="A10" s="3" t="s">
        <v>13</v>
      </c>
      <c r="B10" s="4">
        <v>0</v>
      </c>
      <c r="C10" s="4">
        <v>0</v>
      </c>
      <c r="D10" s="4">
        <v>0</v>
      </c>
      <c r="E10" s="5">
        <v>0</v>
      </c>
    </row>
    <row r="11" spans="1:5" ht="15.75" thickBot="1" x14ac:dyDescent="0.3">
      <c r="A11" s="6" t="s">
        <v>14</v>
      </c>
      <c r="B11" s="7">
        <v>598.4</v>
      </c>
      <c r="C11" s="7">
        <v>100</v>
      </c>
      <c r="D11" s="7">
        <v>493.4</v>
      </c>
      <c r="E11" s="7">
        <v>105</v>
      </c>
    </row>
  </sheetData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DBC3A-586D-4D99-A5D2-9CF094D84CB7}">
  <dimension ref="A1:C13"/>
  <sheetViews>
    <sheetView workbookViewId="0">
      <selection activeCell="B11" sqref="B11"/>
    </sheetView>
  </sheetViews>
  <sheetFormatPr defaultRowHeight="15" x14ac:dyDescent="0.25"/>
  <cols>
    <col min="1" max="1" width="24.28515625" bestFit="1" customWidth="1"/>
    <col min="2" max="2" width="16.7109375" customWidth="1"/>
    <col min="3" max="3" width="17.5703125" customWidth="1"/>
  </cols>
  <sheetData>
    <row r="1" spans="1:3" s="14" customFormat="1" ht="45" x14ac:dyDescent="0.25">
      <c r="A1" s="14" t="s">
        <v>30</v>
      </c>
      <c r="B1" s="14" t="s">
        <v>48</v>
      </c>
      <c r="C1" s="14" t="s">
        <v>49</v>
      </c>
    </row>
    <row r="2" spans="1:3" x14ac:dyDescent="0.25">
      <c r="A2" t="s">
        <v>5</v>
      </c>
      <c r="B2" s="20">
        <v>33794</v>
      </c>
      <c r="C2">
        <f t="shared" ref="C2:C10" si="0">ROUND(B2/2204.6,1)</f>
        <v>15.3</v>
      </c>
    </row>
    <row r="3" spans="1:3" x14ac:dyDescent="0.25">
      <c r="A3" t="s">
        <v>6</v>
      </c>
      <c r="B3" s="20">
        <v>50709</v>
      </c>
      <c r="C3">
        <f t="shared" si="0"/>
        <v>23</v>
      </c>
    </row>
    <row r="4" spans="1:3" x14ac:dyDescent="0.25">
      <c r="A4" t="s">
        <v>33</v>
      </c>
      <c r="B4" s="20">
        <v>5978</v>
      </c>
      <c r="C4">
        <f t="shared" si="0"/>
        <v>2.7</v>
      </c>
    </row>
    <row r="5" spans="1:3" x14ac:dyDescent="0.25">
      <c r="A5" t="s">
        <v>8</v>
      </c>
      <c r="B5" s="20">
        <v>29187</v>
      </c>
      <c r="C5">
        <f t="shared" si="0"/>
        <v>13.2</v>
      </c>
    </row>
    <row r="6" spans="1:3" ht="13.9" customHeight="1" x14ac:dyDescent="0.25">
      <c r="A6" t="s">
        <v>34</v>
      </c>
      <c r="B6" s="20">
        <v>71275</v>
      </c>
      <c r="C6">
        <f t="shared" si="0"/>
        <v>32.299999999999997</v>
      </c>
    </row>
    <row r="7" spans="1:3" x14ac:dyDescent="0.25">
      <c r="A7" t="s">
        <v>10</v>
      </c>
      <c r="B7" s="20">
        <v>39375</v>
      </c>
      <c r="C7">
        <f t="shared" si="0"/>
        <v>17.899999999999999</v>
      </c>
    </row>
    <row r="8" spans="1:3" x14ac:dyDescent="0.25">
      <c r="A8" t="s">
        <v>11</v>
      </c>
      <c r="B8" s="20">
        <v>5160</v>
      </c>
      <c r="C8">
        <f>ROUND(B8/2204.6,1)</f>
        <v>2.2999999999999998</v>
      </c>
    </row>
    <row r="9" spans="1:3" x14ac:dyDescent="0.25">
      <c r="A9" t="s">
        <v>12</v>
      </c>
      <c r="B9" s="20">
        <v>6616</v>
      </c>
      <c r="C9">
        <f>ROUND(B9/2204.6,1)</f>
        <v>3</v>
      </c>
    </row>
    <row r="10" spans="1:3" x14ac:dyDescent="0.25">
      <c r="A10" t="s">
        <v>13</v>
      </c>
      <c r="B10" s="20">
        <v>1249</v>
      </c>
      <c r="C10">
        <f t="shared" si="0"/>
        <v>0.6</v>
      </c>
    </row>
    <row r="11" spans="1:3" x14ac:dyDescent="0.25">
      <c r="A11" t="s">
        <v>35</v>
      </c>
      <c r="B11" s="20">
        <f>SUM(B2:B10)</f>
        <v>243343</v>
      </c>
      <c r="C11">
        <f>SUM(C2:C10)</f>
        <v>110.3</v>
      </c>
    </row>
    <row r="13" spans="1:3" x14ac:dyDescent="0.25">
      <c r="A13" s="18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CBA6-78CC-4465-8A67-A16FCEDA6F16}">
  <dimension ref="A1:D11"/>
  <sheetViews>
    <sheetView zoomScaleNormal="100" workbookViewId="0">
      <selection activeCell="F24" sqref="F24"/>
    </sheetView>
  </sheetViews>
  <sheetFormatPr defaultRowHeight="15" x14ac:dyDescent="0.25"/>
  <cols>
    <col min="1" max="1" width="30.28515625" customWidth="1"/>
    <col min="2" max="4" width="16.5703125" customWidth="1"/>
  </cols>
  <sheetData>
    <row r="1" spans="1:4" ht="39" thickBot="1" x14ac:dyDescent="0.3">
      <c r="A1" s="1" t="s">
        <v>0</v>
      </c>
      <c r="B1" s="1" t="s">
        <v>3</v>
      </c>
      <c r="C1" s="1" t="s">
        <v>44</v>
      </c>
      <c r="D1" s="1" t="s">
        <v>45</v>
      </c>
    </row>
    <row r="2" spans="1:4" ht="15.75" thickBot="1" x14ac:dyDescent="0.3">
      <c r="A2" s="39" t="s">
        <v>5</v>
      </c>
      <c r="B2" s="40">
        <v>59.7</v>
      </c>
      <c r="C2" s="41">
        <v>14.4</v>
      </c>
      <c r="D2" s="41">
        <v>24.1</v>
      </c>
    </row>
    <row r="3" spans="1:4" ht="15.75" thickBot="1" x14ac:dyDescent="0.3">
      <c r="A3" s="39" t="s">
        <v>6</v>
      </c>
      <c r="B3" s="40">
        <v>84.5</v>
      </c>
      <c r="C3" s="41">
        <v>20.5</v>
      </c>
      <c r="D3" s="41">
        <v>24.3</v>
      </c>
    </row>
    <row r="4" spans="1:4" ht="15.75" thickBot="1" x14ac:dyDescent="0.3">
      <c r="A4" s="39" t="s">
        <v>7</v>
      </c>
      <c r="B4" s="40">
        <v>39.299999999999997</v>
      </c>
      <c r="C4" s="41">
        <v>2.5</v>
      </c>
      <c r="D4" s="41">
        <v>6.4</v>
      </c>
    </row>
    <row r="5" spans="1:4" ht="15.75" thickBot="1" x14ac:dyDescent="0.3">
      <c r="A5" s="39" t="s">
        <v>8</v>
      </c>
      <c r="B5" s="40">
        <v>103.8</v>
      </c>
      <c r="C5" s="41">
        <v>5.6</v>
      </c>
      <c r="D5" s="41">
        <v>5.4</v>
      </c>
    </row>
    <row r="6" spans="1:4" ht="15.75" thickBot="1" x14ac:dyDescent="0.3">
      <c r="A6" s="39" t="s">
        <v>9</v>
      </c>
      <c r="B6" s="40">
        <v>93.7</v>
      </c>
      <c r="C6" s="41">
        <v>23.3</v>
      </c>
      <c r="D6" s="41">
        <v>24.9</v>
      </c>
    </row>
    <row r="7" spans="1:4" ht="15.75" thickBot="1" x14ac:dyDescent="0.3">
      <c r="A7" s="39" t="s">
        <v>10</v>
      </c>
      <c r="B7" s="40">
        <v>74.599999999999994</v>
      </c>
      <c r="C7" s="41">
        <v>16.399999999999999</v>
      </c>
      <c r="D7" s="41">
        <v>22</v>
      </c>
    </row>
    <row r="8" spans="1:4" ht="15.75" thickBot="1" x14ac:dyDescent="0.3">
      <c r="A8" s="39" t="s">
        <v>11</v>
      </c>
      <c r="B8" s="40">
        <v>13.9</v>
      </c>
      <c r="C8" s="41">
        <v>4</v>
      </c>
      <c r="D8" s="41">
        <v>28.8</v>
      </c>
    </row>
    <row r="9" spans="1:4" ht="15.75" thickBot="1" x14ac:dyDescent="0.3">
      <c r="A9" s="39" t="s">
        <v>12</v>
      </c>
      <c r="B9" s="40">
        <v>23.9</v>
      </c>
      <c r="C9" s="41">
        <v>8.3000000000000007</v>
      </c>
      <c r="D9" s="41">
        <v>34.700000000000003</v>
      </c>
    </row>
    <row r="10" spans="1:4" ht="15.75" thickBot="1" x14ac:dyDescent="0.3">
      <c r="A10" s="39" t="s">
        <v>13</v>
      </c>
      <c r="B10" s="40">
        <v>0</v>
      </c>
      <c r="C10" s="41">
        <v>0.5</v>
      </c>
      <c r="D10" s="41" t="s">
        <v>15</v>
      </c>
    </row>
    <row r="11" spans="1:4" ht="15.75" thickBot="1" x14ac:dyDescent="0.3">
      <c r="A11" s="42" t="s">
        <v>14</v>
      </c>
      <c r="B11" s="42">
        <v>493.4</v>
      </c>
      <c r="C11" s="42">
        <v>95.5</v>
      </c>
      <c r="D11" s="42">
        <v>19.399999999999999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0E8AD-8C29-4B06-9B2C-7672ADDFA13A}">
  <dimension ref="A1:K12"/>
  <sheetViews>
    <sheetView zoomScaleNormal="100" workbookViewId="0">
      <selection activeCell="C22" sqref="C22"/>
    </sheetView>
  </sheetViews>
  <sheetFormatPr defaultRowHeight="15" x14ac:dyDescent="0.25"/>
  <cols>
    <col min="1" max="1" width="24.85546875" bestFit="1" customWidth="1"/>
    <col min="2" max="2" width="17.42578125" customWidth="1"/>
    <col min="3" max="3" width="14.5703125" customWidth="1"/>
    <col min="4" max="4" width="16.7109375" customWidth="1"/>
    <col min="5" max="5" width="14.5703125" customWidth="1"/>
    <col min="6" max="8" width="2.28515625" customWidth="1"/>
    <col min="9" max="9" width="42.42578125" bestFit="1" customWidth="1"/>
    <col min="10" max="10" width="11.85546875" customWidth="1"/>
    <col min="11" max="11" width="11.5703125" customWidth="1"/>
  </cols>
  <sheetData>
    <row r="1" spans="1:11" ht="60.75" thickBot="1" x14ac:dyDescent="0.3">
      <c r="A1" s="1" t="s">
        <v>0</v>
      </c>
      <c r="B1" s="2" t="s">
        <v>16</v>
      </c>
      <c r="C1" s="2" t="s">
        <v>2</v>
      </c>
      <c r="D1" s="2" t="s">
        <v>3</v>
      </c>
      <c r="E1" s="2" t="s">
        <v>4</v>
      </c>
      <c r="I1" t="s">
        <v>0</v>
      </c>
      <c r="J1" s="14" t="s">
        <v>16</v>
      </c>
      <c r="K1" s="14" t="s">
        <v>2</v>
      </c>
    </row>
    <row r="2" spans="1:11" ht="15.75" thickBot="1" x14ac:dyDescent="0.3">
      <c r="A2" s="3" t="s">
        <v>5</v>
      </c>
      <c r="B2" s="12">
        <f t="shared" ref="B2:B10" si="0">J2</f>
        <v>63.646282000000006</v>
      </c>
      <c r="C2" s="16">
        <f>(B2/$B$11)*100</f>
        <v>11.266896395930779</v>
      </c>
      <c r="D2" s="9">
        <f>B2-E2</f>
        <v>51.816040784272687</v>
      </c>
      <c r="E2" s="8">
        <f>(C2/100)*$E$11</f>
        <v>11.830241215727318</v>
      </c>
      <c r="I2" t="s">
        <v>18</v>
      </c>
      <c r="J2">
        <v>63.646282000000006</v>
      </c>
      <c r="K2">
        <v>11.3</v>
      </c>
    </row>
    <row r="3" spans="1:11" ht="15.75" thickBot="1" x14ac:dyDescent="0.3">
      <c r="A3" s="3" t="s">
        <v>6</v>
      </c>
      <c r="B3" s="12">
        <f t="shared" si="0"/>
        <v>87.266079055003033</v>
      </c>
      <c r="C3" s="16">
        <f t="shared" ref="C3:C10" si="1">(B3/$B$11)*100</f>
        <v>15.448158803554685</v>
      </c>
      <c r="D3" s="9">
        <f t="shared" ref="D3:D10" si="2">B3-E3</f>
        <v>71.045512311270613</v>
      </c>
      <c r="E3" s="8">
        <f t="shared" ref="E3:E10" si="3">(C3/100)*$E$11</f>
        <v>16.220566743732419</v>
      </c>
      <c r="I3" t="s">
        <v>19</v>
      </c>
      <c r="J3">
        <v>87.266079055003033</v>
      </c>
      <c r="K3">
        <v>15.4</v>
      </c>
    </row>
    <row r="4" spans="1:11" ht="15.75" thickBot="1" x14ac:dyDescent="0.3">
      <c r="A4" s="3" t="s">
        <v>7</v>
      </c>
      <c r="B4" s="12">
        <f t="shared" si="0"/>
        <v>47.691921999999998</v>
      </c>
      <c r="C4" s="16">
        <f t="shared" si="1"/>
        <v>8.4425975439824086</v>
      </c>
      <c r="D4" s="9">
        <f t="shared" si="2"/>
        <v>38.827194578818471</v>
      </c>
      <c r="E4" s="8">
        <f t="shared" si="3"/>
        <v>8.864727421181529</v>
      </c>
      <c r="I4" t="s">
        <v>23</v>
      </c>
      <c r="J4">
        <v>47.691921999999998</v>
      </c>
      <c r="K4">
        <v>8.4</v>
      </c>
    </row>
    <row r="5" spans="1:11" ht="15.75" thickBot="1" x14ac:dyDescent="0.3">
      <c r="A5" s="3" t="s">
        <v>8</v>
      </c>
      <c r="B5" s="12">
        <f t="shared" si="0"/>
        <v>124.723378</v>
      </c>
      <c r="C5" s="16">
        <f t="shared" si="1"/>
        <v>22.078986138994139</v>
      </c>
      <c r="D5" s="9">
        <f t="shared" si="2"/>
        <v>101.54044255405616</v>
      </c>
      <c r="E5" s="8">
        <f t="shared" si="3"/>
        <v>23.182935445943844</v>
      </c>
      <c r="I5" t="s">
        <v>24</v>
      </c>
      <c r="J5">
        <v>124.723378</v>
      </c>
      <c r="K5">
        <v>22.1</v>
      </c>
    </row>
    <row r="6" spans="1:11" ht="15.75" thickBot="1" x14ac:dyDescent="0.3">
      <c r="A6" s="3" t="s">
        <v>9</v>
      </c>
      <c r="B6" s="12">
        <f t="shared" si="0"/>
        <v>104.717688</v>
      </c>
      <c r="C6" s="16">
        <f t="shared" si="1"/>
        <v>18.537506110999598</v>
      </c>
      <c r="D6" s="9">
        <f t="shared" si="2"/>
        <v>85.253306583450424</v>
      </c>
      <c r="E6" s="8">
        <f t="shared" si="3"/>
        <v>19.464381416549575</v>
      </c>
      <c r="I6" t="s">
        <v>20</v>
      </c>
      <c r="J6">
        <v>104.717688</v>
      </c>
      <c r="K6">
        <v>18.5</v>
      </c>
    </row>
    <row r="7" spans="1:11" ht="15.75" thickBot="1" x14ac:dyDescent="0.3">
      <c r="A7" s="3" t="s">
        <v>10</v>
      </c>
      <c r="B7" s="12">
        <f t="shared" si="0"/>
        <v>93.359363999999999</v>
      </c>
      <c r="C7" s="16">
        <f t="shared" si="1"/>
        <v>16.526814272952969</v>
      </c>
      <c r="D7" s="9">
        <f t="shared" si="2"/>
        <v>76.006209013399385</v>
      </c>
      <c r="E7" s="8">
        <f t="shared" si="3"/>
        <v>17.353154986600618</v>
      </c>
      <c r="I7" t="s">
        <v>25</v>
      </c>
      <c r="J7">
        <v>93.359363999999999</v>
      </c>
      <c r="K7">
        <v>16.5</v>
      </c>
    </row>
    <row r="8" spans="1:11" ht="15.75" thickBot="1" x14ac:dyDescent="0.3">
      <c r="A8" s="3" t="s">
        <v>11</v>
      </c>
      <c r="B8" s="12">
        <f t="shared" si="0"/>
        <v>16.729308</v>
      </c>
      <c r="C8" s="16">
        <f t="shared" si="1"/>
        <v>2.9614829663045508</v>
      </c>
      <c r="D8" s="9">
        <f t="shared" si="2"/>
        <v>13.61975088538022</v>
      </c>
      <c r="E8" s="8">
        <f t="shared" si="3"/>
        <v>3.1095571146197782</v>
      </c>
      <c r="I8" t="s">
        <v>17</v>
      </c>
      <c r="J8">
        <v>16.729308</v>
      </c>
      <c r="K8">
        <v>3</v>
      </c>
    </row>
    <row r="9" spans="1:11" ht="15.75" thickBot="1" x14ac:dyDescent="0.3">
      <c r="A9" s="3" t="s">
        <v>12</v>
      </c>
      <c r="B9" s="12">
        <f t="shared" si="0"/>
        <v>26.754891014794815</v>
      </c>
      <c r="C9" s="16">
        <f t="shared" si="1"/>
        <v>4.7362481464056687</v>
      </c>
      <c r="D9" s="9">
        <f t="shared" si="2"/>
        <v>21.781830461068864</v>
      </c>
      <c r="E9" s="8">
        <f t="shared" si="3"/>
        <v>4.9730605537259525</v>
      </c>
      <c r="I9" t="s">
        <v>21</v>
      </c>
      <c r="J9">
        <v>26.754891014794815</v>
      </c>
      <c r="K9">
        <v>4.7</v>
      </c>
    </row>
    <row r="10" spans="1:11" ht="15.75" thickBot="1" x14ac:dyDescent="0.3">
      <c r="A10" s="3" t="s">
        <v>13</v>
      </c>
      <c r="B10" s="12">
        <f t="shared" si="0"/>
        <v>7.3980000000000001E-3</v>
      </c>
      <c r="C10" s="16">
        <f t="shared" si="1"/>
        <v>1.3096208752161815E-3</v>
      </c>
      <c r="D10" s="9">
        <f t="shared" si="2"/>
        <v>6.02289808102301E-3</v>
      </c>
      <c r="E10" s="8">
        <f t="shared" si="3"/>
        <v>1.3751019189769905E-3</v>
      </c>
      <c r="I10" t="s">
        <v>22</v>
      </c>
      <c r="J10">
        <v>7.3980000000000001E-3</v>
      </c>
      <c r="K10">
        <v>0</v>
      </c>
    </row>
    <row r="11" spans="1:11" ht="15.75" thickBot="1" x14ac:dyDescent="0.3">
      <c r="A11" s="6" t="s">
        <v>14</v>
      </c>
      <c r="B11" s="13">
        <f>SUM(B2:B10)</f>
        <v>564.89631006979778</v>
      </c>
      <c r="C11" s="15">
        <f>SUM(C2:C10)</f>
        <v>100</v>
      </c>
      <c r="D11" s="11">
        <f>B11-E11</f>
        <v>459.89631006979778</v>
      </c>
      <c r="E11" s="7">
        <v>105</v>
      </c>
      <c r="I11" t="s">
        <v>26</v>
      </c>
      <c r="J11">
        <v>564.89631006979789</v>
      </c>
      <c r="K11">
        <v>100</v>
      </c>
    </row>
    <row r="12" spans="1:11" x14ac:dyDescent="0.25">
      <c r="D12" s="10">
        <f>SUM(D2:D10)</f>
        <v>459.89631006979778</v>
      </c>
      <c r="E12" s="10">
        <f>SUM(E2:E10)</f>
        <v>105.00000000000001</v>
      </c>
    </row>
  </sheetData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B35A-A443-4840-9E5C-7C7C8A79B8EB}">
  <dimension ref="A1:D11"/>
  <sheetViews>
    <sheetView zoomScaleNormal="100" workbookViewId="0">
      <selection activeCell="I19" sqref="I19"/>
    </sheetView>
  </sheetViews>
  <sheetFormatPr defaultRowHeight="15" x14ac:dyDescent="0.25"/>
  <cols>
    <col min="1" max="1" width="30.28515625" customWidth="1"/>
    <col min="2" max="4" width="16.5703125" customWidth="1"/>
  </cols>
  <sheetData>
    <row r="1" spans="1:4" ht="39" thickBot="1" x14ac:dyDescent="0.3">
      <c r="A1" s="1" t="s">
        <v>0</v>
      </c>
      <c r="B1" s="1" t="s">
        <v>3</v>
      </c>
      <c r="C1" s="1" t="s">
        <v>44</v>
      </c>
      <c r="D1" s="1" t="s">
        <v>46</v>
      </c>
    </row>
    <row r="2" spans="1:4" ht="15.75" thickBot="1" x14ac:dyDescent="0.3">
      <c r="A2" s="39" t="s">
        <v>5</v>
      </c>
      <c r="B2" s="43">
        <f>'Targets 3-1-20'!D2</f>
        <v>51.816040784272687</v>
      </c>
      <c r="C2" s="41">
        <v>14.4</v>
      </c>
      <c r="D2" s="44">
        <f>C2/B2</f>
        <v>0.27790621942637345</v>
      </c>
    </row>
    <row r="3" spans="1:4" ht="15.75" thickBot="1" x14ac:dyDescent="0.3">
      <c r="A3" s="39" t="s">
        <v>6</v>
      </c>
      <c r="B3" s="43">
        <f>'Targets 3-1-20'!D3</f>
        <v>71.045512311270613</v>
      </c>
      <c r="C3" s="41">
        <v>20.5</v>
      </c>
      <c r="D3" s="44">
        <f t="shared" ref="D3:D9" si="0">C3/B3</f>
        <v>0.28854743013441392</v>
      </c>
    </row>
    <row r="4" spans="1:4" ht="15.75" thickBot="1" x14ac:dyDescent="0.3">
      <c r="A4" s="39" t="s">
        <v>7</v>
      </c>
      <c r="B4" s="43">
        <f>'Targets 3-1-20'!D4</f>
        <v>38.827194578818471</v>
      </c>
      <c r="C4" s="41">
        <v>2.5</v>
      </c>
      <c r="D4" s="44">
        <f t="shared" si="0"/>
        <v>6.4387860805267483E-2</v>
      </c>
    </row>
    <row r="5" spans="1:4" ht="15.75" thickBot="1" x14ac:dyDescent="0.3">
      <c r="A5" s="39" t="s">
        <v>8</v>
      </c>
      <c r="B5" s="43">
        <f>'Targets 3-1-20'!D5</f>
        <v>101.54044255405616</v>
      </c>
      <c r="C5" s="41">
        <v>5.6</v>
      </c>
      <c r="D5" s="44">
        <f t="shared" si="0"/>
        <v>5.515043916633295E-2</v>
      </c>
    </row>
    <row r="6" spans="1:4" ht="15.75" thickBot="1" x14ac:dyDescent="0.3">
      <c r="A6" s="39" t="s">
        <v>9</v>
      </c>
      <c r="B6" s="43">
        <f>'Targets 3-1-20'!D6</f>
        <v>85.253306583450424</v>
      </c>
      <c r="C6" s="41">
        <v>23.3</v>
      </c>
      <c r="D6" s="44">
        <f t="shared" si="0"/>
        <v>0.27330318240727397</v>
      </c>
    </row>
    <row r="7" spans="1:4" ht="15.75" thickBot="1" x14ac:dyDescent="0.3">
      <c r="A7" s="39" t="s">
        <v>10</v>
      </c>
      <c r="B7" s="43">
        <f>'Targets 3-1-20'!D7</f>
        <v>76.006209013399385</v>
      </c>
      <c r="C7" s="41">
        <v>16.399999999999999</v>
      </c>
      <c r="D7" s="44">
        <f t="shared" si="0"/>
        <v>0.21577184565419896</v>
      </c>
    </row>
    <row r="8" spans="1:4" ht="15.75" thickBot="1" x14ac:dyDescent="0.3">
      <c r="A8" s="39" t="s">
        <v>11</v>
      </c>
      <c r="B8" s="43">
        <f>'Targets 3-1-20'!D8</f>
        <v>13.61975088538022</v>
      </c>
      <c r="C8" s="41">
        <v>4</v>
      </c>
      <c r="D8" s="44">
        <f t="shared" si="0"/>
        <v>0.29369112795548263</v>
      </c>
    </row>
    <row r="9" spans="1:4" ht="15.75" thickBot="1" x14ac:dyDescent="0.3">
      <c r="A9" s="39" t="s">
        <v>12</v>
      </c>
      <c r="B9" s="43">
        <f>'Targets 3-1-20'!D9</f>
        <v>21.781830461068864</v>
      </c>
      <c r="C9" s="41">
        <v>8.3000000000000007</v>
      </c>
      <c r="D9" s="44">
        <f t="shared" si="0"/>
        <v>0.38105153810809289</v>
      </c>
    </row>
    <row r="10" spans="1:4" ht="15.75" thickBot="1" x14ac:dyDescent="0.3">
      <c r="A10" s="39" t="s">
        <v>13</v>
      </c>
      <c r="B10" s="43">
        <f>'Targets 3-1-20'!D10</f>
        <v>6.02289808102301E-3</v>
      </c>
      <c r="C10" s="41">
        <v>0.5</v>
      </c>
      <c r="D10" s="44">
        <v>1</v>
      </c>
    </row>
    <row r="11" spans="1:4" ht="15.75" thickBot="1" x14ac:dyDescent="0.3">
      <c r="A11" s="42" t="s">
        <v>14</v>
      </c>
      <c r="B11" s="45">
        <f>'Targets 3-1-20'!D11</f>
        <v>459.89631006979778</v>
      </c>
      <c r="C11" s="42">
        <v>95.5</v>
      </c>
      <c r="D11" s="46">
        <f>C11/B11</f>
        <v>0.20765550387979001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0216-2E98-457D-9707-453097AE7982}">
  <dimension ref="A1:K13"/>
  <sheetViews>
    <sheetView zoomScaleNormal="100" workbookViewId="0">
      <selection activeCell="A5" sqref="A5"/>
    </sheetView>
  </sheetViews>
  <sheetFormatPr defaultRowHeight="15" x14ac:dyDescent="0.25"/>
  <cols>
    <col min="1" max="1" width="24.85546875" bestFit="1" customWidth="1"/>
    <col min="2" max="2" width="16.42578125" customWidth="1"/>
    <col min="3" max="3" width="14.5703125" customWidth="1"/>
    <col min="4" max="4" width="16" customWidth="1"/>
    <col min="5" max="5" width="14.5703125" customWidth="1"/>
    <col min="6" max="8" width="2.28515625" customWidth="1"/>
    <col min="9" max="9" width="42.42578125" bestFit="1" customWidth="1"/>
    <col min="10" max="10" width="12" customWidth="1"/>
    <col min="11" max="11" width="11.28515625" customWidth="1"/>
  </cols>
  <sheetData>
    <row r="1" spans="1:11" ht="45.75" thickBot="1" x14ac:dyDescent="0.3">
      <c r="A1" s="1" t="s">
        <v>0</v>
      </c>
      <c r="B1" s="2" t="s">
        <v>27</v>
      </c>
      <c r="C1" s="2" t="s">
        <v>2</v>
      </c>
      <c r="D1" s="2" t="s">
        <v>3</v>
      </c>
      <c r="E1" s="2" t="s">
        <v>4</v>
      </c>
      <c r="I1" t="s">
        <v>0</v>
      </c>
      <c r="J1" s="14" t="s">
        <v>27</v>
      </c>
      <c r="K1" s="14" t="s">
        <v>2</v>
      </c>
    </row>
    <row r="2" spans="1:11" ht="15.75" thickBot="1" x14ac:dyDescent="0.3">
      <c r="A2" s="21" t="s">
        <v>5</v>
      </c>
      <c r="B2" s="12">
        <f t="shared" ref="B2:B10" si="0">J2</f>
        <v>63.9</v>
      </c>
      <c r="C2" s="16">
        <f>(B2/$B$11)*100</f>
        <v>11.826762909494724</v>
      </c>
      <c r="D2" s="9">
        <f>B2-E2</f>
        <v>51.481898945030537</v>
      </c>
      <c r="E2" s="8">
        <f>(C2/100)*$E$11</f>
        <v>12.418101054969458</v>
      </c>
      <c r="I2" t="s">
        <v>18</v>
      </c>
      <c r="J2">
        <v>63.9</v>
      </c>
      <c r="K2" s="10">
        <v>11.826762909494724</v>
      </c>
    </row>
    <row r="3" spans="1:11" ht="15.75" thickBot="1" x14ac:dyDescent="0.3">
      <c r="A3" s="21" t="s">
        <v>6</v>
      </c>
      <c r="B3" s="12">
        <f t="shared" si="0"/>
        <v>79.8</v>
      </c>
      <c r="C3" s="16">
        <f t="shared" ref="C3:C10" si="1">(B3/$B$11)*100</f>
        <v>14.769572459744584</v>
      </c>
      <c r="D3" s="9">
        <f t="shared" ref="D3:D10" si="2">B3-E3</f>
        <v>64.291948917268186</v>
      </c>
      <c r="E3" s="8">
        <f t="shared" ref="E3:E10" si="3">(C3/100)*$E$11</f>
        <v>15.508051082731814</v>
      </c>
      <c r="I3" t="s">
        <v>19</v>
      </c>
      <c r="J3">
        <v>79.8</v>
      </c>
      <c r="K3" s="10">
        <v>14.769572459744584</v>
      </c>
    </row>
    <row r="4" spans="1:11" ht="15.75" thickBot="1" x14ac:dyDescent="0.3">
      <c r="A4" s="21" t="s">
        <v>7</v>
      </c>
      <c r="B4" s="12">
        <f t="shared" si="0"/>
        <v>44</v>
      </c>
      <c r="C4" s="16">
        <f t="shared" si="1"/>
        <v>8.1436239126411234</v>
      </c>
      <c r="D4" s="9">
        <f t="shared" si="2"/>
        <v>35.449194891726819</v>
      </c>
      <c r="E4" s="8">
        <f t="shared" si="3"/>
        <v>8.5508051082731793</v>
      </c>
      <c r="I4" t="s">
        <v>23</v>
      </c>
      <c r="J4">
        <v>44</v>
      </c>
      <c r="K4" s="10">
        <v>8.1436239126411234</v>
      </c>
    </row>
    <row r="5" spans="1:11" ht="15.75" thickBot="1" x14ac:dyDescent="0.3">
      <c r="A5" s="21" t="s">
        <v>8</v>
      </c>
      <c r="B5" s="12">
        <f t="shared" si="0"/>
        <v>122.8</v>
      </c>
      <c r="C5" s="16">
        <f t="shared" si="1"/>
        <v>22.728114010734775</v>
      </c>
      <c r="D5" s="9">
        <f t="shared" si="2"/>
        <v>98.935480288728485</v>
      </c>
      <c r="E5" s="8">
        <f t="shared" si="3"/>
        <v>23.864519711271512</v>
      </c>
      <c r="I5" t="s">
        <v>24</v>
      </c>
      <c r="J5">
        <v>122.8</v>
      </c>
      <c r="K5" s="10">
        <v>22.728114010734775</v>
      </c>
    </row>
    <row r="6" spans="1:11" ht="15.75" thickBot="1" x14ac:dyDescent="0.3">
      <c r="A6" s="21" t="s">
        <v>9</v>
      </c>
      <c r="B6" s="12">
        <f t="shared" si="0"/>
        <v>95.1</v>
      </c>
      <c r="C6" s="16">
        <f t="shared" si="1"/>
        <v>17.601332593003882</v>
      </c>
      <c r="D6" s="9">
        <f t="shared" si="2"/>
        <v>76.618600777345918</v>
      </c>
      <c r="E6" s="8">
        <f t="shared" si="3"/>
        <v>18.481399222654076</v>
      </c>
      <c r="I6" t="s">
        <v>20</v>
      </c>
      <c r="J6">
        <v>95.1</v>
      </c>
      <c r="K6" s="10">
        <v>17.601332593003882</v>
      </c>
    </row>
    <row r="7" spans="1:11" ht="15.75" thickBot="1" x14ac:dyDescent="0.3">
      <c r="A7" s="21" t="s">
        <v>10</v>
      </c>
      <c r="B7" s="12">
        <f t="shared" si="0"/>
        <v>90.1</v>
      </c>
      <c r="C7" s="16">
        <f t="shared" si="1"/>
        <v>16.675920784749209</v>
      </c>
      <c r="D7" s="9">
        <f t="shared" si="2"/>
        <v>72.590283176013315</v>
      </c>
      <c r="E7" s="8">
        <f t="shared" si="3"/>
        <v>17.509716823986672</v>
      </c>
      <c r="I7" t="s">
        <v>25</v>
      </c>
      <c r="J7">
        <v>90.1</v>
      </c>
      <c r="K7" s="10">
        <v>16.675920784749209</v>
      </c>
    </row>
    <row r="8" spans="1:11" ht="15.75" thickBot="1" x14ac:dyDescent="0.3">
      <c r="A8" s="21" t="s">
        <v>11</v>
      </c>
      <c r="B8" s="12">
        <f t="shared" si="0"/>
        <v>18.2</v>
      </c>
      <c r="C8" s="16">
        <f t="shared" si="1"/>
        <v>3.3684989820470106</v>
      </c>
      <c r="D8" s="9">
        <f t="shared" si="2"/>
        <v>14.663076068850637</v>
      </c>
      <c r="E8" s="8">
        <f t="shared" si="3"/>
        <v>3.5369239311493614</v>
      </c>
      <c r="I8" t="s">
        <v>17</v>
      </c>
      <c r="J8">
        <v>18.2</v>
      </c>
      <c r="K8" s="10">
        <v>3.3684989820470106</v>
      </c>
    </row>
    <row r="9" spans="1:11" ht="15.75" thickBot="1" x14ac:dyDescent="0.3">
      <c r="A9" s="21" t="s">
        <v>12</v>
      </c>
      <c r="B9" s="12">
        <f t="shared" si="0"/>
        <v>26.4</v>
      </c>
      <c r="C9" s="16">
        <f t="shared" si="1"/>
        <v>4.8861743475846744</v>
      </c>
      <c r="D9" s="9">
        <f t="shared" si="2"/>
        <v>21.269516935036091</v>
      </c>
      <c r="E9" s="8">
        <f t="shared" si="3"/>
        <v>5.1304830649639079</v>
      </c>
      <c r="I9" t="s">
        <v>21</v>
      </c>
      <c r="J9">
        <v>26.4</v>
      </c>
      <c r="K9" s="10">
        <v>4.8861743475846744</v>
      </c>
    </row>
    <row r="10" spans="1:11" ht="15.75" thickBot="1" x14ac:dyDescent="0.3">
      <c r="A10" s="21" t="s">
        <v>13</v>
      </c>
      <c r="B10" s="12">
        <f t="shared" si="0"/>
        <v>0</v>
      </c>
      <c r="C10" s="16">
        <f t="shared" si="1"/>
        <v>0</v>
      </c>
      <c r="D10" s="9">
        <f t="shared" si="2"/>
        <v>0</v>
      </c>
      <c r="E10" s="8">
        <f t="shared" si="3"/>
        <v>0</v>
      </c>
      <c r="I10" t="s">
        <v>22</v>
      </c>
      <c r="J10">
        <v>0</v>
      </c>
      <c r="K10" s="10">
        <v>0</v>
      </c>
    </row>
    <row r="11" spans="1:11" ht="15.75" thickBot="1" x14ac:dyDescent="0.3">
      <c r="A11" s="6" t="s">
        <v>14</v>
      </c>
      <c r="B11" s="13">
        <f>SUM(B2:B10)</f>
        <v>540.30000000000007</v>
      </c>
      <c r="C11" s="15">
        <f>SUM(C2:C10)</f>
        <v>99.999999999999986</v>
      </c>
      <c r="D11" s="11">
        <f>B11-E11</f>
        <v>435.30000000000007</v>
      </c>
      <c r="E11" s="7">
        <v>105</v>
      </c>
      <c r="I11" t="s">
        <v>26</v>
      </c>
      <c r="J11">
        <f>SUM(J2:J10)</f>
        <v>540.30000000000007</v>
      </c>
      <c r="K11">
        <v>100</v>
      </c>
    </row>
    <row r="12" spans="1:11" x14ac:dyDescent="0.25">
      <c r="B12" s="17">
        <f>B11*2204.6</f>
        <v>1191145.3800000001</v>
      </c>
      <c r="D12" s="10">
        <f>SUM(D2:D10)</f>
        <v>435.29999999999995</v>
      </c>
      <c r="E12" s="10">
        <f>SUM(E2:E10)</f>
        <v>105</v>
      </c>
      <c r="I12" s="18" t="s">
        <v>28</v>
      </c>
    </row>
    <row r="13" spans="1:11" x14ac:dyDescent="0.25">
      <c r="D13" s="22">
        <f>D12*2204.6</f>
        <v>959662.37999999989</v>
      </c>
    </row>
  </sheetData>
  <pageMargins left="0.7" right="0.7" top="0.75" bottom="0.75" header="0.3" footer="0.3"/>
  <pageSetup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5E6C-7D67-484E-8A52-7C755ECB8709}">
  <dimension ref="A1:D13"/>
  <sheetViews>
    <sheetView zoomScaleNormal="100" workbookViewId="0">
      <selection sqref="A1:D11"/>
    </sheetView>
  </sheetViews>
  <sheetFormatPr defaultRowHeight="15" x14ac:dyDescent="0.25"/>
  <cols>
    <col min="1" max="1" width="30.28515625" customWidth="1"/>
    <col min="2" max="4" width="16.5703125" customWidth="1"/>
  </cols>
  <sheetData>
    <row r="1" spans="1:4" ht="51.75" thickBot="1" x14ac:dyDescent="0.3">
      <c r="A1" s="1" t="s">
        <v>0</v>
      </c>
      <c r="B1" s="1" t="s">
        <v>47</v>
      </c>
      <c r="C1" s="1" t="s">
        <v>40</v>
      </c>
      <c r="D1" s="1" t="s">
        <v>41</v>
      </c>
    </row>
    <row r="2" spans="1:4" ht="15.75" thickBot="1" x14ac:dyDescent="0.3">
      <c r="A2" s="39" t="s">
        <v>5</v>
      </c>
      <c r="B2" s="43">
        <f>'Targets 3-1-21'!D2</f>
        <v>51.481898945030537</v>
      </c>
      <c r="C2" s="47">
        <v>15.324708938924003</v>
      </c>
      <c r="D2" s="48">
        <f>C2/B2</f>
        <v>0.29767178858897303</v>
      </c>
    </row>
    <row r="3" spans="1:4" ht="15.75" thickBot="1" x14ac:dyDescent="0.3">
      <c r="A3" s="39" t="s">
        <v>6</v>
      </c>
      <c r="B3" s="43">
        <f>'Targets 3-1-21'!D3</f>
        <v>64.291948917268186</v>
      </c>
      <c r="C3" s="47">
        <v>2.6771021677399998</v>
      </c>
      <c r="D3" s="48">
        <f t="shared" ref="D3:D9" si="0">C3/B3</f>
        <v>4.1639773141500712E-2</v>
      </c>
    </row>
    <row r="4" spans="1:4" ht="15.75" thickBot="1" x14ac:dyDescent="0.3">
      <c r="A4" s="39" t="s">
        <v>7</v>
      </c>
      <c r="B4" s="43">
        <f>'Targets 3-1-21'!D4</f>
        <v>35.449194891726819</v>
      </c>
      <c r="C4" s="47">
        <v>6.1679036880230012</v>
      </c>
      <c r="D4" s="48">
        <f t="shared" si="0"/>
        <v>0.17399277210277278</v>
      </c>
    </row>
    <row r="5" spans="1:4" ht="15.75" thickBot="1" x14ac:dyDescent="0.3">
      <c r="A5" s="39" t="s">
        <v>8</v>
      </c>
      <c r="B5" s="43">
        <f>'Targets 3-1-21'!D5</f>
        <v>98.935480288728485</v>
      </c>
      <c r="C5" s="47">
        <v>17.650154549974104</v>
      </c>
      <c r="D5" s="48">
        <f t="shared" si="0"/>
        <v>0.1784006556441102</v>
      </c>
    </row>
    <row r="6" spans="1:4" ht="15.75" thickBot="1" x14ac:dyDescent="0.3">
      <c r="A6" s="39" t="s">
        <v>9</v>
      </c>
      <c r="B6" s="43">
        <f>'Targets 3-1-21'!D6</f>
        <v>76.618600777345918</v>
      </c>
      <c r="C6" s="47">
        <v>24.629566739392999</v>
      </c>
      <c r="D6" s="48">
        <f t="shared" si="0"/>
        <v>0.3214567544892481</v>
      </c>
    </row>
    <row r="7" spans="1:4" ht="15.75" thickBot="1" x14ac:dyDescent="0.3">
      <c r="A7" s="39" t="s">
        <v>10</v>
      </c>
      <c r="B7" s="43">
        <f>'Targets 3-1-21'!D7</f>
        <v>72.590283176013315</v>
      </c>
      <c r="C7" s="47">
        <v>22.382923730783002</v>
      </c>
      <c r="D7" s="48">
        <f t="shared" si="0"/>
        <v>0.30834600378276522</v>
      </c>
    </row>
    <row r="8" spans="1:4" ht="15.75" thickBot="1" x14ac:dyDescent="0.3">
      <c r="A8" s="39" t="s">
        <v>11</v>
      </c>
      <c r="B8" s="43">
        <f>'Targets 3-1-21'!D8</f>
        <v>14.663076068850637</v>
      </c>
      <c r="C8" s="47">
        <v>2.1566956416389997</v>
      </c>
      <c r="D8" s="48">
        <f t="shared" si="0"/>
        <v>0.14708343812118352</v>
      </c>
    </row>
    <row r="9" spans="1:4" ht="15.75" thickBot="1" x14ac:dyDescent="0.3">
      <c r="A9" s="39" t="s">
        <v>12</v>
      </c>
      <c r="B9" s="43">
        <f>'Targets 3-1-21'!D9</f>
        <v>21.269516935036091</v>
      </c>
      <c r="C9" s="47">
        <v>2.980374026322</v>
      </c>
      <c r="D9" s="48">
        <f t="shared" si="0"/>
        <v>0.14012419912614921</v>
      </c>
    </row>
    <row r="10" spans="1:4" ht="15.75" thickBot="1" x14ac:dyDescent="0.3">
      <c r="A10" s="39" t="s">
        <v>13</v>
      </c>
      <c r="B10" s="43">
        <f>'Targets 3-1-21'!D10</f>
        <v>0</v>
      </c>
      <c r="C10" s="47">
        <v>0.58771963380900005</v>
      </c>
      <c r="D10" s="48">
        <v>1</v>
      </c>
    </row>
    <row r="11" spans="1:4" ht="15.75" thickBot="1" x14ac:dyDescent="0.3">
      <c r="A11" s="42" t="s">
        <v>14</v>
      </c>
      <c r="B11" s="45">
        <f>'Targets 3-1-20'!D11</f>
        <v>459.89631006979778</v>
      </c>
      <c r="C11" s="42">
        <v>94.6</v>
      </c>
      <c r="D11" s="46">
        <f>C11/B11</f>
        <v>0.20569854101600141</v>
      </c>
    </row>
    <row r="13" spans="1:4" x14ac:dyDescent="0.25">
      <c r="B13" s="19">
        <f>B11*2204.62</f>
        <v>1013896.6031060775</v>
      </c>
      <c r="C13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81987-051E-4DF3-ACF5-F809EF75EC5B}">
  <dimension ref="A1:D13"/>
  <sheetViews>
    <sheetView workbookViewId="0">
      <selection activeCell="C20" sqref="C20"/>
    </sheetView>
  </sheetViews>
  <sheetFormatPr defaultRowHeight="15" x14ac:dyDescent="0.25"/>
  <cols>
    <col min="1" max="1" width="25.28515625" customWidth="1"/>
    <col min="2" max="2" width="23.7109375" bestFit="1" customWidth="1"/>
    <col min="3" max="3" width="23.7109375" customWidth="1"/>
    <col min="4" max="4" width="24.140625" bestFit="1" customWidth="1"/>
  </cols>
  <sheetData>
    <row r="1" spans="1:4" x14ac:dyDescent="0.25">
      <c r="A1" t="s">
        <v>30</v>
      </c>
      <c r="B1" t="s">
        <v>31</v>
      </c>
      <c r="C1" t="s">
        <v>36</v>
      </c>
      <c r="D1" t="s">
        <v>32</v>
      </c>
    </row>
    <row r="2" spans="1:4" x14ac:dyDescent="0.25">
      <c r="A2" t="s">
        <v>5</v>
      </c>
      <c r="B2" s="19">
        <v>15324.708938924003</v>
      </c>
      <c r="C2" s="20">
        <f>B2/1000</f>
        <v>15.324708938924003</v>
      </c>
      <c r="D2" s="20">
        <v>43.430607601996996</v>
      </c>
    </row>
    <row r="3" spans="1:4" x14ac:dyDescent="0.25">
      <c r="A3" t="s">
        <v>33</v>
      </c>
      <c r="B3" s="19">
        <v>2677.1021677399999</v>
      </c>
      <c r="C3" s="20">
        <f t="shared" ref="C3:C11" si="0">B3/1000</f>
        <v>2.6771021677399998</v>
      </c>
      <c r="D3" s="20">
        <v>43.255747743362008</v>
      </c>
    </row>
    <row r="4" spans="1:4" x14ac:dyDescent="0.25">
      <c r="A4" t="s">
        <v>8</v>
      </c>
      <c r="B4" s="19">
        <v>6167.9036880230015</v>
      </c>
      <c r="C4" s="20">
        <f t="shared" si="0"/>
        <v>6.1679036880230012</v>
      </c>
      <c r="D4" s="20">
        <v>48.883967229559005</v>
      </c>
    </row>
    <row r="5" spans="1:4" x14ac:dyDescent="0.25">
      <c r="A5" t="s">
        <v>10</v>
      </c>
      <c r="B5" s="19">
        <v>17650.154549974104</v>
      </c>
      <c r="C5" s="20">
        <f t="shared" si="0"/>
        <v>17.650154549974104</v>
      </c>
      <c r="D5" s="20">
        <v>75.113324939942018</v>
      </c>
    </row>
    <row r="6" spans="1:4" x14ac:dyDescent="0.25">
      <c r="A6" t="s">
        <v>34</v>
      </c>
      <c r="B6" s="19">
        <v>24629.566739392998</v>
      </c>
      <c r="C6" s="20">
        <f t="shared" si="0"/>
        <v>24.629566739392999</v>
      </c>
      <c r="D6" s="20">
        <v>51.023834594271008</v>
      </c>
    </row>
    <row r="7" spans="1:4" x14ac:dyDescent="0.25">
      <c r="A7" t="s">
        <v>6</v>
      </c>
      <c r="B7" s="19">
        <v>22382.923730783001</v>
      </c>
      <c r="C7" s="20">
        <f t="shared" si="0"/>
        <v>22.382923730783002</v>
      </c>
      <c r="D7" s="20">
        <v>92.568087607148982</v>
      </c>
    </row>
    <row r="8" spans="1:4" x14ac:dyDescent="0.25">
      <c r="A8" t="s">
        <v>11</v>
      </c>
      <c r="B8" s="19">
        <v>2156.6956416389999</v>
      </c>
      <c r="C8" s="20">
        <f t="shared" si="0"/>
        <v>2.1566956416389997</v>
      </c>
      <c r="D8" s="20">
        <v>24.616004327530003</v>
      </c>
    </row>
    <row r="9" spans="1:4" x14ac:dyDescent="0.25">
      <c r="A9" t="s">
        <v>12</v>
      </c>
      <c r="B9" s="19">
        <v>2980.3740263220002</v>
      </c>
      <c r="C9" s="20">
        <f t="shared" si="0"/>
        <v>2.980374026322</v>
      </c>
      <c r="D9" s="20">
        <v>50.461606851656008</v>
      </c>
    </row>
    <row r="10" spans="1:4" x14ac:dyDescent="0.25">
      <c r="A10" t="s">
        <v>13</v>
      </c>
      <c r="B10" s="19">
        <v>587.71963380900002</v>
      </c>
      <c r="C10" s="20">
        <f t="shared" si="0"/>
        <v>0.58771963380900005</v>
      </c>
      <c r="D10" s="20">
        <v>8.2033994483980006</v>
      </c>
    </row>
    <row r="11" spans="1:4" x14ac:dyDescent="0.25">
      <c r="A11" t="s">
        <v>35</v>
      </c>
      <c r="B11" s="19">
        <v>94557.149116607106</v>
      </c>
      <c r="C11" s="20">
        <f t="shared" si="0"/>
        <v>94.557149116607107</v>
      </c>
      <c r="D11" s="20">
        <v>437.55658034386403</v>
      </c>
    </row>
    <row r="12" spans="1:4" x14ac:dyDescent="0.25">
      <c r="C12" s="20"/>
    </row>
    <row r="13" spans="1:4" x14ac:dyDescent="0.25">
      <c r="A13" s="18" t="s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28F9-E8C6-4F46-B583-E9F1F4D3696A}">
  <dimension ref="A1:J12"/>
  <sheetViews>
    <sheetView zoomScaleNormal="100" workbookViewId="0">
      <selection activeCell="E12" sqref="E12"/>
    </sheetView>
  </sheetViews>
  <sheetFormatPr defaultRowHeight="15" x14ac:dyDescent="0.25"/>
  <cols>
    <col min="1" max="1" width="24.85546875" bestFit="1" customWidth="1"/>
    <col min="2" max="2" width="15.7109375" bestFit="1" customWidth="1"/>
    <col min="3" max="3" width="14.28515625" bestFit="1" customWidth="1"/>
    <col min="4" max="4" width="16.140625" bestFit="1" customWidth="1"/>
    <col min="5" max="5" width="9.28515625" bestFit="1" customWidth="1"/>
    <col min="6" max="8" width="2.28515625" customWidth="1"/>
    <col min="9" max="9" width="42.42578125" bestFit="1" customWidth="1"/>
    <col min="10" max="10" width="17" customWidth="1"/>
  </cols>
  <sheetData>
    <row r="1" spans="1:10" ht="30" x14ac:dyDescent="0.25">
      <c r="A1" s="25" t="s">
        <v>0</v>
      </c>
      <c r="B1" s="25" t="s">
        <v>38</v>
      </c>
      <c r="C1" s="25" t="s">
        <v>2</v>
      </c>
      <c r="D1" s="25" t="s">
        <v>3</v>
      </c>
      <c r="E1" s="25" t="s">
        <v>4</v>
      </c>
      <c r="I1" t="s">
        <v>0</v>
      </c>
      <c r="J1" s="14" t="s">
        <v>38</v>
      </c>
    </row>
    <row r="2" spans="1:10" x14ac:dyDescent="0.25">
      <c r="A2" s="26" t="s">
        <v>5</v>
      </c>
      <c r="B2" s="27">
        <f t="shared" ref="B2:B10" si="0">J2</f>
        <v>55.2</v>
      </c>
      <c r="C2" s="28">
        <f>(B2/$B$11)*100</f>
        <v>10.308123249299721</v>
      </c>
      <c r="D2" s="29">
        <f>B2-E2</f>
        <v>44.376470588235293</v>
      </c>
      <c r="E2" s="30">
        <f>(C2/100)*$E$11</f>
        <v>10.823529411764707</v>
      </c>
      <c r="I2" t="s">
        <v>18</v>
      </c>
      <c r="J2" s="23">
        <v>55.2</v>
      </c>
    </row>
    <row r="3" spans="1:10" x14ac:dyDescent="0.25">
      <c r="A3" s="26" t="s">
        <v>6</v>
      </c>
      <c r="B3" s="27">
        <f t="shared" si="0"/>
        <v>76.2</v>
      </c>
      <c r="C3" s="28">
        <f t="shared" ref="C3:C10" si="1">(B3/$B$11)*100</f>
        <v>14.229691876750699</v>
      </c>
      <c r="D3" s="29">
        <f t="shared" ref="D3:D10" si="2">B3-E3</f>
        <v>61.258823529411771</v>
      </c>
      <c r="E3" s="30">
        <f t="shared" ref="E3:E10" si="3">(C3/100)*$E$11</f>
        <v>14.941176470588236</v>
      </c>
      <c r="I3" t="s">
        <v>19</v>
      </c>
      <c r="J3" s="23">
        <v>76.2</v>
      </c>
    </row>
    <row r="4" spans="1:10" x14ac:dyDescent="0.25">
      <c r="A4" s="26" t="s">
        <v>7</v>
      </c>
      <c r="B4" s="27">
        <f t="shared" si="0"/>
        <v>41.1</v>
      </c>
      <c r="C4" s="28">
        <f t="shared" si="1"/>
        <v>7.6750700280112047</v>
      </c>
      <c r="D4" s="29">
        <f t="shared" si="2"/>
        <v>33.04117647058824</v>
      </c>
      <c r="E4" s="30">
        <f t="shared" si="3"/>
        <v>8.0588235294117645</v>
      </c>
      <c r="I4" t="s">
        <v>23</v>
      </c>
      <c r="J4" s="23">
        <v>41.1</v>
      </c>
    </row>
    <row r="5" spans="1:10" x14ac:dyDescent="0.25">
      <c r="A5" s="26" t="s">
        <v>8</v>
      </c>
      <c r="B5" s="27">
        <f t="shared" si="0"/>
        <v>135</v>
      </c>
      <c r="C5" s="28">
        <f t="shared" si="1"/>
        <v>25.210084033613445</v>
      </c>
      <c r="D5" s="29">
        <f t="shared" si="2"/>
        <v>108.52941176470588</v>
      </c>
      <c r="E5" s="30">
        <f t="shared" si="3"/>
        <v>26.470588235294116</v>
      </c>
      <c r="I5" t="s">
        <v>24</v>
      </c>
      <c r="J5" s="23">
        <v>135</v>
      </c>
    </row>
    <row r="6" spans="1:10" x14ac:dyDescent="0.25">
      <c r="A6" s="26" t="s">
        <v>9</v>
      </c>
      <c r="B6" s="27">
        <f t="shared" si="0"/>
        <v>101.3</v>
      </c>
      <c r="C6" s="28">
        <f t="shared" si="1"/>
        <v>18.916900093370682</v>
      </c>
      <c r="D6" s="29">
        <f t="shared" si="2"/>
        <v>81.437254901960785</v>
      </c>
      <c r="E6" s="30">
        <f t="shared" si="3"/>
        <v>19.862745098039216</v>
      </c>
      <c r="I6" t="s">
        <v>20</v>
      </c>
      <c r="J6" s="23">
        <v>101.3</v>
      </c>
    </row>
    <row r="7" spans="1:10" x14ac:dyDescent="0.25">
      <c r="A7" s="26" t="s">
        <v>10</v>
      </c>
      <c r="B7" s="27">
        <f t="shared" si="0"/>
        <v>84</v>
      </c>
      <c r="C7" s="28">
        <f t="shared" si="1"/>
        <v>15.686274509803921</v>
      </c>
      <c r="D7" s="29">
        <f t="shared" si="2"/>
        <v>67.529411764705884</v>
      </c>
      <c r="E7" s="30">
        <f t="shared" si="3"/>
        <v>16.470588235294116</v>
      </c>
      <c r="I7" t="s">
        <v>25</v>
      </c>
      <c r="J7" s="23">
        <v>84</v>
      </c>
    </row>
    <row r="8" spans="1:10" x14ac:dyDescent="0.25">
      <c r="A8" s="26" t="s">
        <v>11</v>
      </c>
      <c r="B8" s="27">
        <f t="shared" si="0"/>
        <v>21.7</v>
      </c>
      <c r="C8" s="28">
        <f t="shared" si="1"/>
        <v>4.0522875816993462</v>
      </c>
      <c r="D8" s="29">
        <f t="shared" si="2"/>
        <v>17.445098039215686</v>
      </c>
      <c r="E8" s="30">
        <f t="shared" si="3"/>
        <v>4.2549019607843128</v>
      </c>
      <c r="I8" t="s">
        <v>17</v>
      </c>
      <c r="J8" s="23">
        <v>21.7</v>
      </c>
    </row>
    <row r="9" spans="1:10" x14ac:dyDescent="0.25">
      <c r="A9" s="26" t="s">
        <v>12</v>
      </c>
      <c r="B9" s="27">
        <f t="shared" si="0"/>
        <v>21</v>
      </c>
      <c r="C9" s="28">
        <f t="shared" si="1"/>
        <v>3.9215686274509802</v>
      </c>
      <c r="D9" s="29">
        <f t="shared" si="2"/>
        <v>16.882352941176471</v>
      </c>
      <c r="E9" s="30">
        <f t="shared" si="3"/>
        <v>4.117647058823529</v>
      </c>
      <c r="I9" t="s">
        <v>21</v>
      </c>
      <c r="J9" s="23">
        <v>21</v>
      </c>
    </row>
    <row r="10" spans="1:10" x14ac:dyDescent="0.25">
      <c r="A10" s="26" t="s">
        <v>13</v>
      </c>
      <c r="B10" s="27">
        <f t="shared" si="0"/>
        <v>0</v>
      </c>
      <c r="C10" s="28">
        <f t="shared" si="1"/>
        <v>0</v>
      </c>
      <c r="D10" s="29">
        <f t="shared" si="2"/>
        <v>0</v>
      </c>
      <c r="E10" s="30">
        <f t="shared" si="3"/>
        <v>0</v>
      </c>
      <c r="I10" t="s">
        <v>22</v>
      </c>
      <c r="J10" s="23">
        <v>0</v>
      </c>
    </row>
    <row r="11" spans="1:10" x14ac:dyDescent="0.25">
      <c r="A11" s="31" t="s">
        <v>14</v>
      </c>
      <c r="B11" s="32">
        <f>SUM(B2:B10)</f>
        <v>535.5</v>
      </c>
      <c r="C11" s="33">
        <f>SUM(C2:C10)</f>
        <v>100</v>
      </c>
      <c r="D11" s="34">
        <f>B11-E11</f>
        <v>430.5</v>
      </c>
      <c r="E11" s="31">
        <v>105</v>
      </c>
      <c r="I11" t="s">
        <v>26</v>
      </c>
      <c r="J11" s="23">
        <f>SUM(J2:J10)</f>
        <v>535.5</v>
      </c>
    </row>
    <row r="12" spans="1:10" x14ac:dyDescent="0.25">
      <c r="B12" s="24">
        <f>B11*2204.6</f>
        <v>1180563.3</v>
      </c>
      <c r="D12" s="24">
        <f>D11*2204.6</f>
        <v>949080.29999999993</v>
      </c>
      <c r="E12" s="24">
        <f>E11*2204.6</f>
        <v>231483</v>
      </c>
      <c r="I12" s="18" t="s">
        <v>39</v>
      </c>
    </row>
  </sheetData>
  <pageMargins left="0.7" right="0.7" top="0.75" bottom="0.75" header="0.3" footer="0.3"/>
  <pageSetup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5EBE-B49F-4878-BA62-F46AAC98A5D0}">
  <dimension ref="A1:D13"/>
  <sheetViews>
    <sheetView tabSelected="1" zoomScaleNormal="100" workbookViewId="0">
      <selection activeCell="G20" sqref="G20"/>
    </sheetView>
  </sheetViews>
  <sheetFormatPr defaultRowHeight="15" x14ac:dyDescent="0.25"/>
  <cols>
    <col min="1" max="1" width="24.85546875" bestFit="1" customWidth="1"/>
    <col min="2" max="2" width="16.5703125" customWidth="1"/>
    <col min="3" max="3" width="16.7109375" customWidth="1"/>
    <col min="4" max="4" width="18.140625" customWidth="1"/>
  </cols>
  <sheetData>
    <row r="1" spans="1:4" ht="51" x14ac:dyDescent="0.25">
      <c r="A1" s="25" t="s">
        <v>0</v>
      </c>
      <c r="B1" s="25" t="s">
        <v>3</v>
      </c>
      <c r="C1" s="25" t="s">
        <v>42</v>
      </c>
      <c r="D1" s="25" t="s">
        <v>43</v>
      </c>
    </row>
    <row r="2" spans="1:4" x14ac:dyDescent="0.25">
      <c r="A2" s="35" t="s">
        <v>5</v>
      </c>
      <c r="B2" s="29">
        <f>'Targets 3-3-22'!D2</f>
        <v>44.376470588235293</v>
      </c>
      <c r="C2" s="36">
        <f>Reductions2021!C2</f>
        <v>15.3</v>
      </c>
      <c r="D2" s="37">
        <f>C2/B2</f>
        <v>0.3447773064687169</v>
      </c>
    </row>
    <row r="3" spans="1:4" x14ac:dyDescent="0.25">
      <c r="A3" s="35" t="s">
        <v>6</v>
      </c>
      <c r="B3" s="29">
        <f>'Targets 3-3-22'!D3</f>
        <v>61.258823529411771</v>
      </c>
      <c r="C3" s="36">
        <f>Reductions2021!C3</f>
        <v>23</v>
      </c>
      <c r="D3" s="37">
        <f t="shared" ref="D3:D9" si="0">C3/B3</f>
        <v>0.37545611676589202</v>
      </c>
    </row>
    <row r="4" spans="1:4" x14ac:dyDescent="0.25">
      <c r="A4" s="35" t="s">
        <v>7</v>
      </c>
      <c r="B4" s="29">
        <f>'Targets 3-3-22'!D4</f>
        <v>33.04117647058824</v>
      </c>
      <c r="C4" s="36">
        <f>Reductions2021!C4</f>
        <v>2.7</v>
      </c>
      <c r="D4" s="37">
        <f t="shared" si="0"/>
        <v>8.1716218622040232E-2</v>
      </c>
    </row>
    <row r="5" spans="1:4" x14ac:dyDescent="0.25">
      <c r="A5" s="35" t="s">
        <v>8</v>
      </c>
      <c r="B5" s="29">
        <f>'Targets 3-3-22'!D5</f>
        <v>108.52941176470588</v>
      </c>
      <c r="C5" s="36">
        <f>Reductions2021!C5</f>
        <v>13.2</v>
      </c>
      <c r="D5" s="37">
        <f t="shared" si="0"/>
        <v>0.12162601626016259</v>
      </c>
    </row>
    <row r="6" spans="1:4" x14ac:dyDescent="0.25">
      <c r="A6" s="35" t="s">
        <v>9</v>
      </c>
      <c r="B6" s="29">
        <f>'Targets 3-3-22'!D6</f>
        <v>81.437254901960785</v>
      </c>
      <c r="C6" s="36">
        <f>Reductions2021!C6</f>
        <v>32.299999999999997</v>
      </c>
      <c r="D6" s="37">
        <f t="shared" si="0"/>
        <v>0.39662437098211056</v>
      </c>
    </row>
    <row r="7" spans="1:4" x14ac:dyDescent="0.25">
      <c r="A7" s="35" t="s">
        <v>10</v>
      </c>
      <c r="B7" s="29">
        <f>'Targets 3-3-22'!D7</f>
        <v>67.529411764705884</v>
      </c>
      <c r="C7" s="36">
        <f>Reductions2021!C7</f>
        <v>17.899999999999999</v>
      </c>
      <c r="D7" s="37">
        <f t="shared" si="0"/>
        <v>0.26506968641114981</v>
      </c>
    </row>
    <row r="8" spans="1:4" x14ac:dyDescent="0.25">
      <c r="A8" s="35" t="s">
        <v>11</v>
      </c>
      <c r="B8" s="29">
        <f>'Targets 3-3-22'!D8</f>
        <v>17.445098039215686</v>
      </c>
      <c r="C8" s="36">
        <f>Reductions2021!C8</f>
        <v>2.2999999999999998</v>
      </c>
      <c r="D8" s="37">
        <f t="shared" si="0"/>
        <v>0.13184219399797684</v>
      </c>
    </row>
    <row r="9" spans="1:4" x14ac:dyDescent="0.25">
      <c r="A9" s="35" t="s">
        <v>12</v>
      </c>
      <c r="B9" s="29">
        <f>'Targets 3-3-22'!D9</f>
        <v>16.882352941176471</v>
      </c>
      <c r="C9" s="36">
        <f>Reductions2021!C9</f>
        <v>3</v>
      </c>
      <c r="D9" s="37">
        <f t="shared" si="0"/>
        <v>0.17770034843205573</v>
      </c>
    </row>
    <row r="10" spans="1:4" x14ac:dyDescent="0.25">
      <c r="A10" s="35" t="s">
        <v>13</v>
      </c>
      <c r="B10" s="29">
        <f>'Targets 3-3-22'!D10</f>
        <v>0</v>
      </c>
      <c r="C10" s="36">
        <f>Reductions2021!C10</f>
        <v>0.6</v>
      </c>
      <c r="D10" s="37">
        <v>1</v>
      </c>
    </row>
    <row r="11" spans="1:4" x14ac:dyDescent="0.25">
      <c r="A11" s="31" t="s">
        <v>14</v>
      </c>
      <c r="B11" s="34">
        <f>SUM(B2:B10)</f>
        <v>430.49999999999994</v>
      </c>
      <c r="C11" s="34">
        <f>SUM(C2:C10)</f>
        <v>110.3</v>
      </c>
      <c r="D11" s="38">
        <f>C11/B11</f>
        <v>0.25621370499419283</v>
      </c>
    </row>
    <row r="13" spans="1:4" x14ac:dyDescent="0.25">
      <c r="B1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Targets BMAP Table 75</vt:lpstr>
      <vt:lpstr>Progress BMAP Table 76</vt:lpstr>
      <vt:lpstr>Targets 3-1-20</vt:lpstr>
      <vt:lpstr>Progress 3-1-20</vt:lpstr>
      <vt:lpstr>Targets 3-1-21</vt:lpstr>
      <vt:lpstr>Progress 3-1-21</vt:lpstr>
      <vt:lpstr>Reductions2020</vt:lpstr>
      <vt:lpstr>Targets 3-3-22</vt:lpstr>
      <vt:lpstr>Progress 3-30-22</vt:lpstr>
      <vt:lpstr>Reductions2021</vt:lpstr>
      <vt:lpstr>'Progress 3-1-20'!_Hlk21361760</vt:lpstr>
      <vt:lpstr>'Progress 3-1-21'!_Hlk21361760</vt:lpstr>
      <vt:lpstr>'Progress 3-30-22'!_Hlk21361760</vt:lpstr>
      <vt:lpstr>'Progress BMAP Table 76'!_Hlk21361760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 C.</dc:creator>
  <cp:lastModifiedBy>Turner, Diana M.</cp:lastModifiedBy>
  <dcterms:created xsi:type="dcterms:W3CDTF">2015-06-05T18:17:20Z</dcterms:created>
  <dcterms:modified xsi:type="dcterms:W3CDTF">2022-06-21T12:49:52Z</dcterms:modified>
</cp:coreProperties>
</file>