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Z:\WPCS\BASINS\Lake_Okeechobee\Projects\Stakeholders\Agriculture\BMP Enrollment\Excel\"/>
    </mc:Choice>
  </mc:AlternateContent>
  <bookViews>
    <workbookView xWindow="0" yWindow="0" windowWidth="19200" windowHeight="7245" tabRatio="750" activeTab="3"/>
  </bookViews>
  <sheets>
    <sheet name="Fisheating Creek" sheetId="1" r:id="rId1"/>
    <sheet name="Indian Prairie" sheetId="2" r:id="rId2"/>
    <sheet name="Lake Istokpoga" sheetId="3" r:id="rId3"/>
    <sheet name="Lower Kissimmee" sheetId="4" r:id="rId4"/>
    <sheet name="Taylor Creek Nubbin Slough" sheetId="5" r:id="rId5"/>
    <sheet name="Upper Kissimmee" sheetId="6" r:id="rId6"/>
  </sheets>
  <calcPr calcId="152511"/>
  <pivotCaches>
    <pivotCache cacheId="0" r:id="rId7"/>
    <pivotCache cacheId="1" r:id="rId8"/>
    <pivotCache cacheId="2" r:id="rId9"/>
    <pivotCache cacheId="3" r:id="rId10"/>
    <pivotCache cacheId="4" r:id="rId11"/>
    <pivotCache cacheId="5" r:id="rId12"/>
  </pivotCaches>
</workbook>
</file>

<file path=xl/calcChain.xml><?xml version="1.0" encoding="utf-8"?>
<calcChain xmlns="http://schemas.openxmlformats.org/spreadsheetml/2006/main">
  <c r="N12" i="3" l="1"/>
  <c r="N11" i="2"/>
  <c r="N13" i="1"/>
  <c r="N9" i="3"/>
  <c r="N8" i="3"/>
  <c r="N4" i="3"/>
  <c r="N3" i="3"/>
  <c r="N2" i="2"/>
  <c r="N7" i="2"/>
  <c r="N9" i="2"/>
  <c r="N12" i="1"/>
  <c r="N11" i="1"/>
  <c r="N10" i="1"/>
  <c r="N9" i="1"/>
  <c r="N8" i="1"/>
  <c r="N7" i="1"/>
  <c r="N4" i="1"/>
  <c r="N3" i="1"/>
  <c r="N2" i="1"/>
</calcChain>
</file>

<file path=xl/sharedStrings.xml><?xml version="1.0" encoding="utf-8"?>
<sst xmlns="http://schemas.openxmlformats.org/spreadsheetml/2006/main" count="609" uniqueCount="60">
  <si>
    <t>Subwatersh</t>
  </si>
  <si>
    <t>LU_Code</t>
  </si>
  <si>
    <t>LU_Code_De</t>
  </si>
  <si>
    <t>LUID_Descr</t>
  </si>
  <si>
    <t>DACS_LU</t>
  </si>
  <si>
    <t>SUM_TP_Load</t>
  </si>
  <si>
    <t>SUM_TN_Load</t>
  </si>
  <si>
    <t>SUM_Acres</t>
  </si>
  <si>
    <t>Fisheating Creek</t>
  </si>
  <si>
    <t>Improved Pastures</t>
  </si>
  <si>
    <t>Improved Pasture</t>
  </si>
  <si>
    <t>Pasture and Mixed Rangeland</t>
  </si>
  <si>
    <t>Unimproved Pastures</t>
  </si>
  <si>
    <t>Unimproved Pasture</t>
  </si>
  <si>
    <t>Woodland Pastures</t>
  </si>
  <si>
    <t>Woodland Pasture</t>
  </si>
  <si>
    <t>Row Crops</t>
  </si>
  <si>
    <t>Row/Field/Mixed Crops</t>
  </si>
  <si>
    <t>Field Crops</t>
  </si>
  <si>
    <t>Field Crops - Sugar Cane</t>
  </si>
  <si>
    <t>Sugar Cane</t>
  </si>
  <si>
    <t>Citrus Groves</t>
  </si>
  <si>
    <t>Citrus</t>
  </si>
  <si>
    <t>Other Groves</t>
  </si>
  <si>
    <t>Groves and Orchards</t>
  </si>
  <si>
    <t>Fruit Orchards/Other Groves</t>
  </si>
  <si>
    <t>Abandoned Groves</t>
  </si>
  <si>
    <t>Poultry Feeding Operations</t>
  </si>
  <si>
    <t>Poultry Feeding Operatio</t>
  </si>
  <si>
    <t>Tree Nurseries</t>
  </si>
  <si>
    <t>Sod Farms</t>
  </si>
  <si>
    <t>Ornamentals</t>
  </si>
  <si>
    <t>Ornamental Nurseries</t>
  </si>
  <si>
    <t>Dairies</t>
  </si>
  <si>
    <t>Aquaculture</t>
  </si>
  <si>
    <t>not in OWAP</t>
  </si>
  <si>
    <t>Other Open Land &lt;Rural&gt;</t>
  </si>
  <si>
    <t>Scrub and Brushland</t>
  </si>
  <si>
    <t>Fallow Cropland</t>
  </si>
  <si>
    <t>not active</t>
  </si>
  <si>
    <t>Indian Prairie</t>
  </si>
  <si>
    <t>Specialty Farms</t>
  </si>
  <si>
    <t>Horse Farms</t>
  </si>
  <si>
    <t>Horse Farm</t>
  </si>
  <si>
    <t>Lake Istokpoga</t>
  </si>
  <si>
    <t>Cropland and Pastureland</t>
  </si>
  <si>
    <t>Rural Land in Transition</t>
  </si>
  <si>
    <t>Cattle Feeding Operations</t>
  </si>
  <si>
    <t>Cattle Feeding Operation</t>
  </si>
  <si>
    <t>Nurseries and Vineyards</t>
  </si>
  <si>
    <t>Lower Kissimmee</t>
  </si>
  <si>
    <t>Taylor Creek/Nubbin Slough</t>
  </si>
  <si>
    <t>Feeding Operations</t>
  </si>
  <si>
    <t>Upper Kissimmee</t>
  </si>
  <si>
    <t>Tree Crops</t>
  </si>
  <si>
    <t>Row Labels</t>
  </si>
  <si>
    <t>Grand Total</t>
  </si>
  <si>
    <t>Sum of SUM_Acres</t>
  </si>
  <si>
    <t>Sum of SUM_TP_Load</t>
  </si>
  <si>
    <t>Sum of SUM_TN_Load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</si>
</sst>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16" fillId="0" borderId="0" xfId="0" applyFont="1"/>
    <xf numFmtId="43" fontId="0" fillId="0" borderId="0" xfId="1" applyFont="1"/>
    <xf numFmtId="43" fontId="16" fillId="0" borderId="0" xfId="1" applyFont="1"/>
    <xf numFmtId="4" fontId="0" fillId="0" borderId="0" xfId="0" applyNumberFormat="1"/>
    <xf numFmtId="0" fontId="0" fillId="0" borderId="0" xfId="0" applyNumberFormat="1"/>
    <xf numFmtId="2" fontId="0" fillId="0" borderId="0" xfId="0" applyNumberForma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5">
    <dxf>
      <numFmt numFmtId="2" formatCode="0.00"/>
    </dxf>
    <dxf>
      <numFmt numFmtId="4" formatCode="#,##0.00"/>
    </dxf>
    <dxf>
      <numFmt numFmtId="2" formatCode="0.00"/>
    </dxf>
    <dxf>
      <numFmt numFmtId="2" formatCode="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pivotCacheDefinition" Target="pivotCache/pivotCacheDefinition6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Escribano, Yesenia" refreshedDate="41960.47238796296" createdVersion="5" refreshedVersion="5" minRefreshableVersion="3" recordCount="17">
  <cacheSource type="worksheet">
    <worksheetSource ref="E1:H18" sheet="Fisheating Creek"/>
  </cacheSource>
  <cacheFields count="4">
    <cacheField name="DACS_LU" numFmtId="0">
      <sharedItems count="11">
        <s v="Pasture and Mixed Rangeland"/>
        <s v="Row/Field/Mixed Crops"/>
        <s v="Citrus"/>
        <s v="Fruit Orchards/Other Groves"/>
        <s v="Poultry Feeding Operations"/>
        <s v="Tree Nurseries"/>
        <s v="Sod Farms"/>
        <s v="Ornamentals"/>
        <s v="Dairies"/>
        <s v="not in OWAP"/>
        <s v="not active"/>
      </sharedItems>
    </cacheField>
    <cacheField name="SUM_TP_Load" numFmtId="0">
      <sharedItems containsSemiMixedTypes="0" containsString="0" containsNumber="1" minValue="5.2779E-2" maxValue="44885.613269000001"/>
    </cacheField>
    <cacheField name="SUM_TN_Load" numFmtId="0">
      <sharedItems containsSemiMixedTypes="0" containsString="0" containsNumber="1" minValue="0.57433900000000004" maxValue="253441.56954799901"/>
    </cacheField>
    <cacheField name="SUM_Acres" numFmtId="0">
      <sharedItems containsSemiMixedTypes="0" containsString="0" containsNumber="1" minValue="3.6988240814100002" maxValue="102611.6993311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Escribano, Yesenia" refreshedDate="41960.475173263891" createdVersion="5" refreshedVersion="5" minRefreshableVersion="3" recordCount="20">
  <cacheSource type="worksheet">
    <worksheetSource ref="E1:H21" sheet="Lake Istokpoga"/>
  </cacheSource>
  <cacheFields count="4">
    <cacheField name="DACS_LU" numFmtId="0">
      <sharedItems count="11">
        <s v="Pasture and Mixed Rangeland"/>
        <s v="Row/Field/Mixed Crops"/>
        <s v="Citrus"/>
        <s v="Fruit Orchards/Other Groves"/>
        <s v="Cattle Feeding Operations"/>
        <s v="Tree Nurseries"/>
        <s v="Sod Farms"/>
        <s v="Ornamentals"/>
        <s v="Dairies"/>
        <s v="Horse Farm"/>
        <s v="not active"/>
      </sharedItems>
    </cacheField>
    <cacheField name="SUM_TP_Load" numFmtId="0">
      <sharedItems containsSemiMixedTypes="0" containsString="0" containsNumber="1" minValue="0.70297100000000001" maxValue="7230.6736219999902"/>
    </cacheField>
    <cacheField name="SUM_TN_Load" numFmtId="0">
      <sharedItems containsSemiMixedTypes="0" containsString="0" containsNumber="1" minValue="20.681363999999999" maxValue="991274.592716999"/>
    </cacheField>
    <cacheField name="SUM_Acres" numFmtId="0">
      <sharedItems containsSemiMixedTypes="0" containsString="0" containsNumber="1" minValue="5.6167270705699996" maxValue="51536.7846456948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Escribano, Yesenia" refreshedDate="41960.489602083333" createdVersion="5" refreshedVersion="5" minRefreshableVersion="3" recordCount="20">
  <cacheSource type="worksheet">
    <worksheetSource ref="E1:H21" sheet="Taylor Creek Nubbin Slough"/>
  </cacheSource>
  <cacheFields count="4">
    <cacheField name="DACS_LU" numFmtId="0">
      <sharedItems count="13">
        <s v="Pasture and Mixed Rangeland"/>
        <s v="Row/Field/Mixed Crops"/>
        <s v="Citrus"/>
        <s v="Fruit Orchards/Other Groves"/>
        <s v="Cattle Feeding Operations"/>
        <s v="Poultry Feeding Operations"/>
        <s v="Tree Nurseries"/>
        <s v="Sod Farms"/>
        <s v="Ornamentals"/>
        <s v="Dairies"/>
        <s v="Horse Farm"/>
        <s v="not in OWAP"/>
        <s v="not active"/>
      </sharedItems>
    </cacheField>
    <cacheField name="SUM_TP_Load" numFmtId="43">
      <sharedItems containsSemiMixedTypes="0" containsString="0" containsNumber="1" minValue="3.3074870000000001" maxValue="42190.9832849999"/>
    </cacheField>
    <cacheField name="SUM_TN_Load" numFmtId="43">
      <sharedItems containsSemiMixedTypes="0" containsString="0" containsNumber="1" minValue="8.9811999999999905" maxValue="223512.010971999"/>
    </cacheField>
    <cacheField name="SUM_Acres" numFmtId="43">
      <sharedItems containsSemiMixedTypes="0" containsString="0" containsNumber="1" minValue="3.2062523489447798" maxValue="91432.0777200854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Escribano, Yesenia" refreshedDate="41960.944563773148" createdVersion="5" refreshedVersion="5" minRefreshableVersion="3" recordCount="17">
  <cacheSource type="worksheet">
    <worksheetSource ref="E1:H18" sheet="Indian Prairie"/>
  </cacheSource>
  <cacheFields count="4">
    <cacheField name="DACS_LU" numFmtId="0">
      <sharedItems count="11">
        <s v="Pasture and Mixed Rangeland"/>
        <s v="Row/Field/Mixed Crops"/>
        <s v="Citrus"/>
        <s v="Fruit Orchards/Other Groves"/>
        <s v="Poultry Feeding Operations"/>
        <s v="Tree Nurseries"/>
        <s v="Ornamentals"/>
        <s v="Dairies"/>
        <s v="Horse Farm"/>
        <s v="not in OWAP"/>
        <s v="not active"/>
      </sharedItems>
    </cacheField>
    <cacheField name="SUM_TP_Load" numFmtId="43">
      <sharedItems containsSemiMixedTypes="0" containsString="0" containsNumber="1" minValue="4.3239000000000001" maxValue="41252.641272000001"/>
    </cacheField>
    <cacheField name="SUM_TN_Load" numFmtId="43">
      <sharedItems containsSemiMixedTypes="0" containsString="0" containsNumber="1" minValue="6.2899849999999997" maxValue="554500.60001599905"/>
    </cacheField>
    <cacheField name="SUM_Acres" numFmtId="43">
      <sharedItems containsSemiMixedTypes="0" containsString="0" containsNumber="1" minValue="21.283365054097999" maxValue="120984.54529804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Escribano, Yesenia" refreshedDate="41961.036113078706" createdVersion="5" refreshedVersion="5" minRefreshableVersion="3" recordCount="15">
  <cacheSource type="worksheet">
    <worksheetSource ref="E1:H16" sheet="Lower Kissimmee"/>
  </cacheSource>
  <cacheFields count="4">
    <cacheField name="DACS_LU" numFmtId="0">
      <sharedItems count="11">
        <s v="Pasture and Mixed Rangeland"/>
        <s v="Row/Field/Mixed Crops"/>
        <s v="Citrus"/>
        <s v="Fruit Orchards/Other Groves"/>
        <s v="Cattle Feeding Operations"/>
        <s v="Tree Nurseries"/>
        <s v="Ornamentals"/>
        <s v="Horse Farm"/>
        <s v="Dairies"/>
        <s v="not in OWAP"/>
        <s v="not active"/>
      </sharedItems>
    </cacheField>
    <cacheField name="SUM_TP_Load" numFmtId="43">
      <sharedItems containsSemiMixedTypes="0" containsString="0" containsNumber="1" minValue="1.347531" maxValue="46725.405723999902"/>
    </cacheField>
    <cacheField name="SUM_TN_Load" numFmtId="43">
      <sharedItems containsSemiMixedTypes="0" containsString="0" containsNumber="1" minValue="27.786657999999999" maxValue="345726.88450699899"/>
    </cacheField>
    <cacheField name="SUM_Acres" numFmtId="43">
      <sharedItems containsSemiMixedTypes="0" containsString="0" containsNumber="1" minValue="8.6921430763899998" maxValue="130041.44745593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Escribano, Yesenia" refreshedDate="41961.054127546297" createdVersion="5" refreshedVersion="5" minRefreshableVersion="3" recordCount="22">
  <cacheSource type="worksheet">
    <worksheetSource ref="E1:H23" sheet="Upper Kissimmee"/>
  </cacheSource>
  <cacheFields count="4">
    <cacheField name="DACS_LU" numFmtId="0">
      <sharedItems count="13">
        <s v="Pasture and Mixed Rangeland"/>
        <s v="Row/Field/Mixed Crops"/>
        <s v="Citrus"/>
        <s v="Fruit Orchards/Other Groves"/>
        <s v="Cattle Feeding Operations"/>
        <s v="Poultry Feeding Operations"/>
        <s v="Tree Nurseries"/>
        <s v="Sod Farms"/>
        <s v="Ornamentals"/>
        <s v="Dairies"/>
        <s v="Horse Farm"/>
        <s v="not in OWAP"/>
        <s v="not active"/>
      </sharedItems>
    </cacheField>
    <cacheField name="SUM_TP_Load" numFmtId="43">
      <sharedItems containsSemiMixedTypes="0" containsString="0" containsNumber="1" minValue="0.21101600000000001" maxValue="18790.235567999898"/>
    </cacheField>
    <cacheField name="SUM_TN_Load" numFmtId="43">
      <sharedItems containsSemiMixedTypes="0" containsString="0" containsNumber="1" minValue="16.026800000000001" maxValue="932563.41111399897"/>
    </cacheField>
    <cacheField name="SUM_Acres" numFmtId="43">
      <sharedItems containsSemiMixedTypes="0" containsString="0" containsNumber="1" minValue="4.5527125807699997" maxValue="128003.5012492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">
  <r>
    <x v="0"/>
    <n v="44885.613269000001"/>
    <n v="253441.56954799901"/>
    <n v="102611.69933114"/>
  </r>
  <r>
    <x v="0"/>
    <n v="10058.8126949999"/>
    <n v="72453.354621999897"/>
    <n v="36919.793892765498"/>
  </r>
  <r>
    <x v="0"/>
    <n v="4331.1643219999896"/>
    <n v="40589.138640999998"/>
    <n v="24973.246252405101"/>
  </r>
  <r>
    <x v="1"/>
    <n v="5.6525800000000004"/>
    <n v="290.11416700000001"/>
    <n v="18.7724238629499"/>
  </r>
  <r>
    <x v="1"/>
    <n v="860.97281799999996"/>
    <n v="1953.00758"/>
    <n v="793.05039834065997"/>
  </r>
  <r>
    <x v="1"/>
    <n v="2.3239380000000001"/>
    <n v="16.426808000000001"/>
    <n v="20.251746665559001"/>
  </r>
  <r>
    <x v="2"/>
    <n v="6969.4941140000001"/>
    <n v="133550.77329899999"/>
    <n v="7877.3801283964203"/>
  </r>
  <r>
    <x v="3"/>
    <n v="46.728234"/>
    <n v="225.73894100000001"/>
    <n v="40.93999768962"/>
  </r>
  <r>
    <x v="3"/>
    <n v="5.3279170000000002"/>
    <n v="25.738579999999899"/>
    <n v="4.66794994341"/>
  </r>
  <r>
    <x v="4"/>
    <n v="1.2953779999999999"/>
    <n v="0.57433900000000004"/>
    <n v="5.1594107503800002"/>
  </r>
  <r>
    <x v="5"/>
    <n v="296.93629299999901"/>
    <n v="1710.78251"/>
    <n v="123.433198461749"/>
  </r>
  <r>
    <x v="6"/>
    <n v="840.91313300000002"/>
    <n v="6211.8590830000003"/>
    <n v="737.45624284999894"/>
  </r>
  <r>
    <x v="7"/>
    <n v="346.35452600000002"/>
    <n v="5278.3167389999899"/>
    <n v="391.19385421786097"/>
  </r>
  <r>
    <x v="8"/>
    <n v="19.223503999999899"/>
    <n v="131.278990999999"/>
    <n v="26.7219883653929"/>
  </r>
  <r>
    <x v="9"/>
    <n v="5.2779E-2"/>
    <n v="6.1616759999999999"/>
    <n v="61.5184294197499"/>
  </r>
  <r>
    <x v="0"/>
    <n v="0.11193"/>
    <n v="6.3219919999999998"/>
    <n v="3.6988240814100002"/>
  </r>
  <r>
    <x v="10"/>
    <n v="22.416260999999899"/>
    <n v="1266.1147109999899"/>
    <n v="740.7676315928399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0">
  <r>
    <x v="0"/>
    <n v="457.94150100000002"/>
    <n v="1870.930329"/>
    <n v="8397.5985526227905"/>
  </r>
  <r>
    <x v="0"/>
    <n v="7230.6736219999902"/>
    <n v="79238.560656999995"/>
    <n v="39743.2475419318"/>
  </r>
  <r>
    <x v="0"/>
    <n v="872.91511799999898"/>
    <n v="23409.303134999998"/>
    <n v="13546.0786215388"/>
  </r>
  <r>
    <x v="0"/>
    <n v="298.66969499999902"/>
    <n v="6385.4432200000001"/>
    <n v="3669.1994024228202"/>
  </r>
  <r>
    <x v="1"/>
    <n v="271.27750300000002"/>
    <n v="8653.0672579999991"/>
    <n v="554.77625438987002"/>
  </r>
  <r>
    <x v="1"/>
    <n v="220.82224600000001"/>
    <n v="887.177899999999"/>
    <n v="410.56781109560001"/>
  </r>
  <r>
    <x v="1"/>
    <n v="127.280920999999"/>
    <n v="1442.625777"/>
    <n v="2381.9223852536502"/>
  </r>
  <r>
    <x v="2"/>
    <n v="2099.6035200000001"/>
    <n v="991274.592716999"/>
    <n v="51536.784645694803"/>
  </r>
  <r>
    <x v="3"/>
    <n v="82.476872999999898"/>
    <n v="590.71751099999994"/>
    <n v="111.962234741099"/>
  </r>
  <r>
    <x v="3"/>
    <n v="238.95997800000001"/>
    <n v="1711.4839589999899"/>
    <n v="324.38797307940899"/>
  </r>
  <r>
    <x v="4"/>
    <n v="1.8983289999999999"/>
    <n v="20.681363999999999"/>
    <n v="5.6167270705699996"/>
  </r>
  <r>
    <x v="5"/>
    <n v="1674.1695179999999"/>
    <n v="10076.117195000001"/>
    <n v="1073.6644095956599"/>
  </r>
  <r>
    <x v="5"/>
    <n v="293.70487400000002"/>
    <n v="1767.6852249999899"/>
    <n v="188.35629201031"/>
  </r>
  <r>
    <x v="6"/>
    <n v="71.225036000000003"/>
    <n v="1752.3536750000001"/>
    <n v="180.188825382999"/>
  </r>
  <r>
    <x v="7"/>
    <n v="8.5079929999999901"/>
    <n v="1148.5825439999901"/>
    <n v="245.777708164469"/>
  </r>
  <r>
    <x v="8"/>
    <n v="52.817228"/>
    <n v="434.809789999999"/>
    <n v="121.134160424814"/>
  </r>
  <r>
    <x v="9"/>
    <n v="2.3438140000000001"/>
    <n v="36.000343000000001"/>
    <n v="17.123910856030001"/>
  </r>
  <r>
    <x v="8"/>
    <n v="1324.0856309999999"/>
    <n v="10900.333119000001"/>
    <n v="3036.7351544456401"/>
  </r>
  <r>
    <x v="0"/>
    <n v="54.657114999999898"/>
    <n v="6030.2336729999897"/>
    <n v="4968.1920052387704"/>
  </r>
  <r>
    <x v="10"/>
    <n v="0.70297100000000001"/>
    <n v="77.557678999999993"/>
    <n v="63.89829162072000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0">
  <r>
    <x v="0"/>
    <n v="42190.9832849999"/>
    <n v="223512.010971999"/>
    <n v="91432.077720085494"/>
  </r>
  <r>
    <x v="0"/>
    <n v="1858.637203"/>
    <n v="22676.716651999901"/>
    <n v="10043.9256181325"/>
  </r>
  <r>
    <x v="0"/>
    <n v="3127.13429"/>
    <n v="26038.046313999999"/>
    <n v="13509.1230699101"/>
  </r>
  <r>
    <x v="1"/>
    <n v="277.49540999999903"/>
    <n v="5128.2935200000002"/>
    <n v="314.93555339814998"/>
  </r>
  <r>
    <x v="1"/>
    <n v="2493.0534479999901"/>
    <n v="4260.9062189999904"/>
    <n v="1371.6956672459501"/>
  </r>
  <r>
    <x v="1"/>
    <n v="986.99169199999994"/>
    <n v="9694.9351239999996"/>
    <n v="5217.4168152319899"/>
  </r>
  <r>
    <x v="2"/>
    <n v="1820.149784"/>
    <n v="41337.884978000002"/>
    <n v="3481.4181907254601"/>
  </r>
  <r>
    <x v="3"/>
    <n v="158.15683999999999"/>
    <n v="496.74752699999902"/>
    <n v="93.112181994479897"/>
  </r>
  <r>
    <x v="3"/>
    <n v="437.70154700000001"/>
    <n v="1299.138402"/>
    <n v="267.98434643867898"/>
  </r>
  <r>
    <x v="4"/>
    <n v="3.3074870000000001"/>
    <n v="13.9695529999999"/>
    <n v="3.2062523489447798"/>
  </r>
  <r>
    <x v="4"/>
    <n v="396.024217999999"/>
    <n v="1672.6536409999901"/>
    <n v="383.902186371136"/>
  </r>
  <r>
    <x v="5"/>
    <n v="20.920224000000001"/>
    <n v="8.9811999999999905"/>
    <n v="72.300853566800001"/>
  </r>
  <r>
    <x v="6"/>
    <n v="9475.0944799999907"/>
    <n v="36296.128401000002"/>
    <n v="2413.7075157270701"/>
  </r>
  <r>
    <x v="7"/>
    <n v="1834.791827"/>
    <n v="15320"/>
    <n v="1521.3445883100001"/>
  </r>
  <r>
    <x v="8"/>
    <n v="11.590041999999899"/>
    <n v="443.53282200000001"/>
    <n v="66.484034679959905"/>
  </r>
  <r>
    <x v="9"/>
    <n v="15.5066849999999"/>
    <n v="98.986154999999897"/>
    <n v="15.1115551218"/>
  </r>
  <r>
    <x v="10"/>
    <n v="186.06507099999999"/>
    <n v="720.24181199999896"/>
    <n v="491.6954640523"/>
  </r>
  <r>
    <x v="9"/>
    <n v="12324.009893999901"/>
    <n v="40513.448172999997"/>
    <n v="10207.028982707299"/>
  </r>
  <r>
    <x v="11"/>
    <n v="121.222342"/>
    <n v="80.687026000000003"/>
    <n v="95.15965126527"/>
  </r>
  <r>
    <x v="12"/>
    <n v="5.3214459999999999"/>
    <n v="814.87625000000003"/>
    <n v="389.7247141766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17">
  <r>
    <x v="0"/>
    <n v="41252.641272000001"/>
    <n v="289684.07352499902"/>
    <n v="120984.545298041"/>
  </r>
  <r>
    <x v="0"/>
    <n v="3429.1734529999999"/>
    <n v="62759.065835000001"/>
    <n v="24193.406515413601"/>
  </r>
  <r>
    <x v="0"/>
    <n v="4234.3361669999904"/>
    <n v="50463.290007000003"/>
    <n v="21389.539653893899"/>
  </r>
  <r>
    <x v="1"/>
    <n v="1245.0124940000001"/>
    <n v="29649.3221889999"/>
    <n v="1167.939315027"/>
  </r>
  <r>
    <x v="1"/>
    <n v="479.50961999999902"/>
    <n v="1241.894749"/>
    <n v="393.35550441972902"/>
  </r>
  <r>
    <x v="1"/>
    <n v="3482.1990620000001"/>
    <n v="25090.3214459999"/>
    <n v="19207.2707903068"/>
  </r>
  <r>
    <x v="2"/>
    <n v="8665.2783760000002"/>
    <n v="554500.60001599905"/>
    <n v="30232.731308695798"/>
  </r>
  <r>
    <x v="3"/>
    <n v="84.575440999999898"/>
    <n v="227.09477299999901"/>
    <n v="53.3237963755858"/>
  </r>
  <r>
    <x v="3"/>
    <n v="115.057029"/>
    <n v="308.94133699999901"/>
    <n v="72.542249490000003"/>
  </r>
  <r>
    <x v="4"/>
    <n v="13.306927"/>
    <n v="6.2899849999999997"/>
    <n v="40.244174606500003"/>
  </r>
  <r>
    <x v="5"/>
    <n v="650.55330500000002"/>
    <n v="2711.0971449999902"/>
    <n v="178.17458244456"/>
  </r>
  <r>
    <x v="6"/>
    <n v="4.3239000000000001"/>
    <n v="443.14295299999901"/>
    <n v="54.725296801520003"/>
  </r>
  <r>
    <x v="7"/>
    <n v="17.960515000000001"/>
    <n v="106.886071"/>
    <n v="21.283365054097999"/>
  </r>
  <r>
    <x v="8"/>
    <n v="6.7326180000000004"/>
    <n v="46.585942000000003"/>
    <n v="25.447856377000001"/>
  </r>
  <r>
    <x v="7"/>
    <n v="149.37925999999899"/>
    <n v="888.98132099999998"/>
    <n v="177.015807528718"/>
  </r>
  <r>
    <x v="9"/>
    <n v="317.96868000000001"/>
    <n v="312.12316700000002"/>
    <n v="306.26415229169999"/>
  </r>
  <r>
    <x v="10"/>
    <n v="25.678229000000002"/>
    <n v="2392.4995209999902"/>
    <n v="1169.9771577154099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15">
  <r>
    <x v="0"/>
    <n v="46725.405723999902"/>
    <n v="345726.88450699899"/>
    <n v="130041.447455934"/>
  </r>
  <r>
    <x v="0"/>
    <n v="6419.1435250000004"/>
    <n v="122412.766657"/>
    <n v="44505.6798720554"/>
  </r>
  <r>
    <x v="0"/>
    <n v="2224.78201299999"/>
    <n v="26760.361096999899"/>
    <n v="10930.965953686"/>
  </r>
  <r>
    <x v="1"/>
    <n v="4917.9072939999896"/>
    <n v="117111.83928299999"/>
    <n v="4613.4583663305102"/>
  </r>
  <r>
    <x v="1"/>
    <n v="9501.3710190000002"/>
    <n v="25563.191695000001"/>
    <n v="8233.6685205328504"/>
  </r>
  <r>
    <x v="2"/>
    <n v="3010.6462419999898"/>
    <n v="193179.61354199899"/>
    <n v="10511.424035329899"/>
  </r>
  <r>
    <x v="3"/>
    <n v="13.7863849999999"/>
    <n v="37.018026999999897"/>
    <n v="8.6921430763899998"/>
  </r>
  <r>
    <x v="3"/>
    <n v="948.890703999999"/>
    <n v="2547.8805010000001"/>
    <n v="598.26379935239902"/>
  </r>
  <r>
    <x v="4"/>
    <n v="42.328400000000002"/>
    <n v="308.17298799999998"/>
    <n v="44.6774363194682"/>
  </r>
  <r>
    <x v="5"/>
    <n v="30.981193999999999"/>
    <n v="132.22542200000001"/>
    <n v="9.2668772767299998"/>
  </r>
  <r>
    <x v="6"/>
    <n v="1.347531"/>
    <n v="138.10435899999899"/>
    <n v="17.0549850985979"/>
  </r>
  <r>
    <x v="7"/>
    <n v="70.074971000000005"/>
    <n v="484.87952200000001"/>
    <n v="264.869038913243"/>
  </r>
  <r>
    <x v="8"/>
    <n v="5467.984974"/>
    <n v="32540.905956999999"/>
    <n v="6479.6068867880203"/>
  </r>
  <r>
    <x v="9"/>
    <n v="24.083945"/>
    <n v="27.786657999999999"/>
    <n v="23.741987585699999"/>
  </r>
  <r>
    <x v="10"/>
    <n v="55.984240999999997"/>
    <n v="5149.4819749999997"/>
    <n v="2528.9331830715701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22">
  <r>
    <x v="0"/>
    <n v="242.838742"/>
    <n v="1228.20109"/>
    <n v="4899.9794867729797"/>
  </r>
  <r>
    <x v="0"/>
    <n v="18790.235567999898"/>
    <n v="268212.01897700003"/>
    <n v="128003.501249202"/>
  </r>
  <r>
    <x v="0"/>
    <n v="2087.9847649999901"/>
    <n v="73118.993705000001"/>
    <n v="38534.7667025591"/>
  </r>
  <r>
    <x v="0"/>
    <n v="2321.2200459999999"/>
    <n v="61357.647205000103"/>
    <n v="36755.187468960103"/>
  </r>
  <r>
    <x v="1"/>
    <n v="427.12367599999902"/>
    <n v="18406.589841999899"/>
    <n v="1119.7399421642999"/>
  </r>
  <r>
    <x v="1"/>
    <n v="3133.9828729999999"/>
    <n v="20432.685209999901"/>
    <n v="8022.6803153398296"/>
  </r>
  <r>
    <x v="2"/>
    <n v="0.21101600000000001"/>
    <n v="89.718278999999896"/>
    <n v="4.5527125807699997"/>
  </r>
  <r>
    <x v="2"/>
    <n v="2193.3568220000002"/>
    <n v="932563.41111399897"/>
    <n v="47322.169525189704"/>
  </r>
  <r>
    <x v="3"/>
    <n v="33.750344999999903"/>
    <n v="1224.4933390000001"/>
    <n v="126.45607482393"/>
  </r>
  <r>
    <x v="3"/>
    <n v="391.40265799999901"/>
    <n v="14200.445981000001"/>
    <n v="1466.51026732269"/>
  </r>
  <r>
    <x v="4"/>
    <n v="3.8862700000000001"/>
    <n v="52.380127000000002"/>
    <n v="13.1942645901"/>
  </r>
  <r>
    <x v="4"/>
    <n v="1.6761269999999999"/>
    <n v="22.591262"/>
    <n v="5.6906091817300002"/>
  </r>
  <r>
    <x v="5"/>
    <n v="12.579402"/>
    <n v="16.026800000000001"/>
    <n v="102.2906673393"/>
  </r>
  <r>
    <x v="6"/>
    <n v="34.321097000000002"/>
    <n v="1515.1394009999899"/>
    <n v="80.907710810360001"/>
  </r>
  <r>
    <x v="6"/>
    <n v="154.618067"/>
    <n v="6825.7704959999901"/>
    <n v="364.492975485871"/>
  </r>
  <r>
    <x v="7"/>
    <n v="1542.612924"/>
    <n v="29453.9289739999"/>
    <n v="3537.4407702204799"/>
  </r>
  <r>
    <x v="8"/>
    <n v="10.555652"/>
    <n v="5922.62629499999"/>
    <n v="469.61336372253902"/>
  </r>
  <r>
    <x v="9"/>
    <n v="12.521716"/>
    <n v="502.85255799999902"/>
    <n v="52.713170801970001"/>
  </r>
  <r>
    <x v="10"/>
    <n v="23.85763"/>
    <n v="493.24902600000001"/>
    <n v="220.26405641987299"/>
  </r>
  <r>
    <x v="11"/>
    <n v="122.430729"/>
    <n v="252.536508"/>
    <n v="279.03599135717599"/>
  </r>
  <r>
    <x v="0"/>
    <n v="31.961286999999999"/>
    <n v="5143.0613309999999"/>
    <n v="3908.4431956215399"/>
  </r>
  <r>
    <x v="12"/>
    <n v="1.7487440000000001"/>
    <n v="281.39984399999997"/>
    <n v="213.8483449172009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J1:K13" firstHeaderRow="1" firstDataRow="1" firstDataCol="1"/>
  <pivotFields count="4">
    <pivotField axis="axisRow" showAll="0" sortType="ascending">
      <items count="12">
        <item x="2"/>
        <item x="8"/>
        <item x="3"/>
        <item x="10"/>
        <item x="9"/>
        <item x="7"/>
        <item x="0"/>
        <item x="4"/>
        <item x="1"/>
        <item x="6"/>
        <item x="5"/>
        <item t="default"/>
      </items>
    </pivotField>
    <pivotField showAll="0"/>
    <pivotField showAll="0"/>
    <pivotField dataField="1" showAll="0"/>
  </pivotFields>
  <rowFields count="1">
    <field x="0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dataFields count="1">
    <dataField name="Sum of SUM_Acres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7" cacheId="3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J1:K11" firstHeaderRow="1" firstDataRow="1" firstDataCol="1"/>
  <pivotFields count="4">
    <pivotField axis="axisRow" showAll="0">
      <items count="12">
        <item x="2"/>
        <item x="7"/>
        <item x="3"/>
        <item x="8"/>
        <item h="1" x="10"/>
        <item h="1" x="9"/>
        <item x="6"/>
        <item x="0"/>
        <item x="4"/>
        <item x="1"/>
        <item x="5"/>
        <item t="default"/>
      </items>
    </pivotField>
    <pivotField numFmtId="43" showAll="0"/>
    <pivotField numFmtId="43" showAll="0"/>
    <pivotField dataField="1" numFmtId="43" showAll="0"/>
  </pivotFields>
  <rowFields count="1">
    <field x="0"/>
  </rowFields>
  <rowItems count="10">
    <i>
      <x/>
    </i>
    <i>
      <x v="1"/>
    </i>
    <i>
      <x v="2"/>
    </i>
    <i>
      <x v="3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dataFields count="1">
    <dataField name="Sum of SUM_Acres" fld="3" baseField="0" baseItem="0"/>
  </dataField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3" cacheId="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J1:K12" firstHeaderRow="1" firstDataRow="1" firstDataCol="1"/>
  <pivotFields count="4">
    <pivotField axis="axisRow" showAll="0">
      <items count="12">
        <item x="4"/>
        <item x="2"/>
        <item x="8"/>
        <item x="3"/>
        <item x="9"/>
        <item h="1" x="10"/>
        <item x="7"/>
        <item x="0"/>
        <item x="1"/>
        <item x="6"/>
        <item x="5"/>
        <item t="default"/>
      </items>
    </pivotField>
    <pivotField showAll="0"/>
    <pivotField showAll="0"/>
    <pivotField dataField="1"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dataFields count="1">
    <dataField name="Sum of SUM_Acres" fld="3" baseField="0" baseItem="0" numFmtId="4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10" cacheId="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J1:M13" firstHeaderRow="0" firstDataRow="1" firstDataCol="1"/>
  <pivotFields count="4">
    <pivotField axis="axisRow" showAll="0">
      <items count="12">
        <item x="4"/>
        <item x="2"/>
        <item x="8"/>
        <item x="3"/>
        <item x="7"/>
        <item x="10"/>
        <item x="9"/>
        <item x="6"/>
        <item x="0"/>
        <item x="1"/>
        <item x="5"/>
        <item t="default"/>
      </items>
    </pivotField>
    <pivotField dataField="1" numFmtId="43" showAll="0"/>
    <pivotField dataField="1" numFmtId="43" showAll="0"/>
    <pivotField dataField="1" numFmtId="43" showAll="0"/>
  </pivotFields>
  <rowFields count="1">
    <field x="0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SUM_TP_Load" fld="1" baseField="0" baseItem="0"/>
    <dataField name="Sum of SUM_TN_Load" fld="2" baseField="0" baseItem="0"/>
    <dataField name="Sum of SUM_Acres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4" cacheId="2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J1:K15" firstHeaderRow="1" firstDataRow="1" firstDataCol="1"/>
  <pivotFields count="4">
    <pivotField axis="axisRow" showAll="0">
      <items count="14">
        <item x="4"/>
        <item x="2"/>
        <item x="9"/>
        <item x="3"/>
        <item x="10"/>
        <item x="12"/>
        <item x="11"/>
        <item x="8"/>
        <item x="0"/>
        <item x="5"/>
        <item x="1"/>
        <item x="7"/>
        <item x="6"/>
        <item t="default"/>
      </items>
    </pivotField>
    <pivotField numFmtId="43" showAll="0"/>
    <pivotField numFmtId="43" showAll="0"/>
    <pivotField dataField="1" numFmtId="43" showAll="0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 of SUM_Acres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PivotTable11" cacheId="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J1:M15" firstHeaderRow="0" firstDataRow="1" firstDataCol="1"/>
  <pivotFields count="4">
    <pivotField axis="axisRow" showAll="0">
      <items count="14">
        <item x="4"/>
        <item x="2"/>
        <item x="9"/>
        <item x="3"/>
        <item x="10"/>
        <item x="12"/>
        <item x="11"/>
        <item x="8"/>
        <item x="0"/>
        <item x="5"/>
        <item x="1"/>
        <item x="7"/>
        <item x="6"/>
        <item t="default"/>
      </items>
    </pivotField>
    <pivotField dataField="1" numFmtId="43" showAll="0"/>
    <pivotField dataField="1" numFmtId="43" showAll="0"/>
    <pivotField dataField="1" numFmtId="43" showAll="0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SUM_TP_Load" fld="1" baseField="0" baseItem="0"/>
    <dataField name="Sum of SUM_TN_Load" fld="2" baseField="0" baseItem="0"/>
    <dataField name="Sum of SUM_Acres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opLeftCell="I1" workbookViewId="0">
      <selection activeCell="P10" sqref="P10"/>
    </sheetView>
  </sheetViews>
  <sheetFormatPr defaultRowHeight="15" x14ac:dyDescent="0.25"/>
  <cols>
    <col min="1" max="1" width="23.85546875" bestFit="1" customWidth="1"/>
    <col min="2" max="2" width="8.42578125" bestFit="1" customWidth="1"/>
    <col min="3" max="3" width="23.28515625" bestFit="1" customWidth="1"/>
    <col min="4" max="4" width="21.5703125" bestFit="1" customWidth="1"/>
    <col min="5" max="5" width="25.28515625" bestFit="1" customWidth="1"/>
    <col min="6" max="6" width="12.85546875" style="4" bestFit="1" customWidth="1"/>
    <col min="7" max="7" width="13.28515625" style="4" bestFit="1" customWidth="1"/>
    <col min="8" max="8" width="12" style="4" bestFit="1" customWidth="1"/>
    <col min="10" max="10" width="25.28515625" bestFit="1" customWidth="1"/>
    <col min="11" max="11" width="17.28515625" style="4" bestFit="1" customWidth="1"/>
    <col min="12" max="12" width="27.7109375" bestFit="1" customWidth="1"/>
    <col min="13" max="13" width="10.140625" bestFit="1" customWidth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5" t="s">
        <v>6</v>
      </c>
      <c r="H1" s="5" t="s">
        <v>7</v>
      </c>
      <c r="J1" s="1" t="s">
        <v>55</v>
      </c>
      <c r="K1" s="4" t="s">
        <v>57</v>
      </c>
    </row>
    <row r="2" spans="1:14" x14ac:dyDescent="0.25">
      <c r="A2" t="s">
        <v>8</v>
      </c>
      <c r="B2">
        <v>2110</v>
      </c>
      <c r="C2" t="s">
        <v>9</v>
      </c>
      <c r="D2" t="s">
        <v>10</v>
      </c>
      <c r="E2" t="s">
        <v>11</v>
      </c>
      <c r="F2" s="4">
        <v>44885.613269000001</v>
      </c>
      <c r="G2" s="4">
        <v>253441.56954799901</v>
      </c>
      <c r="H2" s="4">
        <v>102611.69933114</v>
      </c>
      <c r="J2" s="2" t="s">
        <v>22</v>
      </c>
      <c r="K2" s="4">
        <v>7877.3801283964203</v>
      </c>
      <c r="L2" t="s">
        <v>22</v>
      </c>
      <c r="M2" s="6">
        <v>7877.3486189100004</v>
      </c>
      <c r="N2" s="6">
        <f>GETPIVOTDATA("SUM_Acres",$J$1,"DACS_LU","Citrus")-M2</f>
        <v>3.150948641996365E-2</v>
      </c>
    </row>
    <row r="3" spans="1:14" x14ac:dyDescent="0.25">
      <c r="A3" t="s">
        <v>8</v>
      </c>
      <c r="B3">
        <v>2120</v>
      </c>
      <c r="C3" t="s">
        <v>12</v>
      </c>
      <c r="D3" t="s">
        <v>13</v>
      </c>
      <c r="E3" t="s">
        <v>11</v>
      </c>
      <c r="F3" s="4">
        <v>10058.8126949999</v>
      </c>
      <c r="G3" s="4">
        <v>72453.354621999897</v>
      </c>
      <c r="H3" s="4">
        <v>36919.793892765498</v>
      </c>
      <c r="J3" s="2" t="s">
        <v>33</v>
      </c>
      <c r="K3" s="4">
        <v>26.7219883653929</v>
      </c>
      <c r="L3" t="s">
        <v>33</v>
      </c>
      <c r="M3" s="6">
        <v>26.721881477499998</v>
      </c>
      <c r="N3" s="6">
        <f>GETPIVOTDATA("SUM_Acres",$J$1,"DACS_LU","Dairies")-M3</f>
        <v>1.0688789290114187E-4</v>
      </c>
    </row>
    <row r="4" spans="1:14" x14ac:dyDescent="0.25">
      <c r="A4" t="s">
        <v>8</v>
      </c>
      <c r="B4">
        <v>2130</v>
      </c>
      <c r="C4" t="s">
        <v>14</v>
      </c>
      <c r="D4" t="s">
        <v>15</v>
      </c>
      <c r="E4" t="s">
        <v>11</v>
      </c>
      <c r="F4" s="4">
        <v>4331.1643219999896</v>
      </c>
      <c r="G4" s="4">
        <v>40589.138640999998</v>
      </c>
      <c r="H4" s="4">
        <v>24973.246252405101</v>
      </c>
      <c r="J4" s="2" t="s">
        <v>25</v>
      </c>
      <c r="K4" s="4">
        <v>45.607947633030001</v>
      </c>
      <c r="L4" t="s">
        <v>25</v>
      </c>
      <c r="M4" s="6">
        <v>45.607765201519996</v>
      </c>
      <c r="N4" s="6">
        <f>GETPIVOTDATA("SUM_Acres",$J$1,"DACS_LU","Fruit Orchards/Other Groves")-M4</f>
        <v>1.8243151000518765E-4</v>
      </c>
    </row>
    <row r="5" spans="1:14" x14ac:dyDescent="0.25">
      <c r="A5" t="s">
        <v>8</v>
      </c>
      <c r="B5">
        <v>2140</v>
      </c>
      <c r="C5" t="s">
        <v>16</v>
      </c>
      <c r="D5" t="s">
        <v>16</v>
      </c>
      <c r="E5" t="s">
        <v>17</v>
      </c>
      <c r="F5" s="4">
        <v>5.6525800000000004</v>
      </c>
      <c r="G5" s="4">
        <v>290.11416700000001</v>
      </c>
      <c r="H5" s="4">
        <v>18.7724238629499</v>
      </c>
      <c r="J5" s="2" t="s">
        <v>39</v>
      </c>
      <c r="K5" s="4">
        <v>740.76763159283996</v>
      </c>
      <c r="M5" s="6"/>
      <c r="N5" s="6"/>
    </row>
    <row r="6" spans="1:14" x14ac:dyDescent="0.25">
      <c r="A6" t="s">
        <v>8</v>
      </c>
      <c r="B6">
        <v>2150</v>
      </c>
      <c r="C6" t="s">
        <v>18</v>
      </c>
      <c r="D6" t="s">
        <v>18</v>
      </c>
      <c r="E6" t="s">
        <v>17</v>
      </c>
      <c r="F6" s="4">
        <v>860.97281799999996</v>
      </c>
      <c r="G6" s="4">
        <v>1953.00758</v>
      </c>
      <c r="H6" s="4">
        <v>793.05039834065997</v>
      </c>
      <c r="J6" s="2" t="s">
        <v>35</v>
      </c>
      <c r="K6" s="4">
        <v>61.5184294197499</v>
      </c>
      <c r="M6" s="6"/>
      <c r="N6" s="6"/>
    </row>
    <row r="7" spans="1:14" x14ac:dyDescent="0.25">
      <c r="A7" t="s">
        <v>8</v>
      </c>
      <c r="B7">
        <v>2156</v>
      </c>
      <c r="C7" t="s">
        <v>19</v>
      </c>
      <c r="D7" t="s">
        <v>20</v>
      </c>
      <c r="E7" t="s">
        <v>17</v>
      </c>
      <c r="F7" s="4">
        <v>2.3239380000000001</v>
      </c>
      <c r="G7" s="4">
        <v>16.426808000000001</v>
      </c>
      <c r="H7" s="4">
        <v>20.251746665559001</v>
      </c>
      <c r="J7" s="2" t="s">
        <v>31</v>
      </c>
      <c r="K7" s="4">
        <v>391.19385421786097</v>
      </c>
      <c r="L7" t="s">
        <v>31</v>
      </c>
      <c r="M7" s="6">
        <v>391.19228944399998</v>
      </c>
      <c r="N7" s="6">
        <f>GETPIVOTDATA("SUM_Acres",$J$1,"DACS_LU","Ornamentals")-M7</f>
        <v>1.5647738609914086E-3</v>
      </c>
    </row>
    <row r="8" spans="1:14" x14ac:dyDescent="0.25">
      <c r="A8" t="s">
        <v>8</v>
      </c>
      <c r="B8">
        <v>2210</v>
      </c>
      <c r="C8" t="s">
        <v>21</v>
      </c>
      <c r="D8" t="s">
        <v>21</v>
      </c>
      <c r="E8" t="s">
        <v>22</v>
      </c>
      <c r="F8" s="4">
        <v>6969.4941140000001</v>
      </c>
      <c r="G8" s="4">
        <v>133550.77329899999</v>
      </c>
      <c r="H8" s="4">
        <v>7877.3801283964203</v>
      </c>
      <c r="J8" s="2" t="s">
        <v>11</v>
      </c>
      <c r="K8" s="4">
        <v>164508.43830039204</v>
      </c>
      <c r="L8" t="s">
        <v>11</v>
      </c>
      <c r="M8" s="6">
        <v>164507.78026758615</v>
      </c>
      <c r="N8" s="6">
        <f>GETPIVOTDATA("SUM_Acres",$J$1,"DACS_LU","Pasture and Mixed Rangeland")-M8</f>
        <v>0.65803280589170754</v>
      </c>
    </row>
    <row r="9" spans="1:14" x14ac:dyDescent="0.25">
      <c r="A9" t="s">
        <v>8</v>
      </c>
      <c r="B9">
        <v>2230</v>
      </c>
      <c r="C9" t="s">
        <v>23</v>
      </c>
      <c r="D9" t="s">
        <v>24</v>
      </c>
      <c r="E9" t="s">
        <v>25</v>
      </c>
      <c r="F9" s="4">
        <v>46.728234</v>
      </c>
      <c r="G9" s="4">
        <v>225.73894100000001</v>
      </c>
      <c r="H9" s="4">
        <v>40.93999768962</v>
      </c>
      <c r="J9" s="2" t="s">
        <v>27</v>
      </c>
      <c r="K9" s="4">
        <v>5.1594107503800002</v>
      </c>
      <c r="L9" t="s">
        <v>27</v>
      </c>
      <c r="M9" s="6">
        <v>5.1593901127599997</v>
      </c>
      <c r="N9" s="6">
        <f>GETPIVOTDATA("SUM_Acres",$J$1,"DACS_LU","Poultry Feeding Operations")-M9</f>
        <v>2.0637620000485413E-5</v>
      </c>
    </row>
    <row r="10" spans="1:14" x14ac:dyDescent="0.25">
      <c r="A10" t="s">
        <v>8</v>
      </c>
      <c r="B10">
        <v>2240</v>
      </c>
      <c r="C10" t="s">
        <v>26</v>
      </c>
      <c r="D10" t="s">
        <v>24</v>
      </c>
      <c r="E10" t="s">
        <v>25</v>
      </c>
      <c r="F10" s="4">
        <v>5.3279170000000002</v>
      </c>
      <c r="G10" s="4">
        <v>25.738579999999899</v>
      </c>
      <c r="H10" s="4">
        <v>4.66794994341</v>
      </c>
      <c r="J10" s="2" t="s">
        <v>17</v>
      </c>
      <c r="K10" s="4">
        <v>832.07456886916896</v>
      </c>
      <c r="L10" t="s">
        <v>17</v>
      </c>
      <c r="M10" s="6">
        <v>832.07124057499993</v>
      </c>
      <c r="N10" s="6">
        <f>GETPIVOTDATA("SUM_Acres",$J$1,"DACS_LU","Row/Field/Mixed Crops")-M10</f>
        <v>3.3282941690231382E-3</v>
      </c>
    </row>
    <row r="11" spans="1:14" x14ac:dyDescent="0.25">
      <c r="A11" t="s">
        <v>8</v>
      </c>
      <c r="B11">
        <v>2320</v>
      </c>
      <c r="C11" t="s">
        <v>27</v>
      </c>
      <c r="D11" t="s">
        <v>28</v>
      </c>
      <c r="E11" t="s">
        <v>27</v>
      </c>
      <c r="F11" s="4">
        <v>1.2953779999999999</v>
      </c>
      <c r="G11" s="4">
        <v>0.57433900000000004</v>
      </c>
      <c r="H11" s="4">
        <v>5.1594107503800002</v>
      </c>
      <c r="J11" s="2" t="s">
        <v>30</v>
      </c>
      <c r="K11" s="4">
        <v>737.45624284999894</v>
      </c>
      <c r="L11" t="s">
        <v>30</v>
      </c>
      <c r="M11" s="6">
        <v>737.45329302799996</v>
      </c>
      <c r="N11" s="6">
        <f>GETPIVOTDATA("SUM_Acres",$J$1,"DACS_LU","Sod Farms")-M11</f>
        <v>2.9498219989818608E-3</v>
      </c>
    </row>
    <row r="12" spans="1:14" x14ac:dyDescent="0.25">
      <c r="A12" t="s">
        <v>8</v>
      </c>
      <c r="B12">
        <v>2410</v>
      </c>
      <c r="C12" t="s">
        <v>29</v>
      </c>
      <c r="D12" t="s">
        <v>29</v>
      </c>
      <c r="E12" t="s">
        <v>29</v>
      </c>
      <c r="F12" s="4">
        <v>296.93629299999901</v>
      </c>
      <c r="G12" s="4">
        <v>1710.78251</v>
      </c>
      <c r="H12" s="4">
        <v>123.433198461749</v>
      </c>
      <c r="J12" s="2" t="s">
        <v>29</v>
      </c>
      <c r="K12" s="4">
        <v>123.433198461749</v>
      </c>
      <c r="L12" t="s">
        <v>29</v>
      </c>
      <c r="M12" s="6">
        <v>123.43270472899999</v>
      </c>
      <c r="N12" s="6">
        <f>GETPIVOTDATA("SUM_Acres",$J$1,"DACS_LU","Tree Nurseries")-M12</f>
        <v>4.9373274900688102E-4</v>
      </c>
    </row>
    <row r="13" spans="1:14" x14ac:dyDescent="0.25">
      <c r="A13" t="s">
        <v>8</v>
      </c>
      <c r="B13">
        <v>2420</v>
      </c>
      <c r="C13" t="s">
        <v>30</v>
      </c>
      <c r="D13" t="s">
        <v>30</v>
      </c>
      <c r="E13" t="s">
        <v>30</v>
      </c>
      <c r="F13" s="4">
        <v>840.91313300000002</v>
      </c>
      <c r="G13" s="4">
        <v>6211.8590830000003</v>
      </c>
      <c r="H13" s="4">
        <v>737.45624284999894</v>
      </c>
      <c r="J13" s="2" t="s">
        <v>56</v>
      </c>
      <c r="K13" s="4">
        <v>175349.7517009486</v>
      </c>
      <c r="N13" s="6">
        <f>SUM(N2:N12)</f>
        <v>0.69818887211258129</v>
      </c>
    </row>
    <row r="14" spans="1:14" x14ac:dyDescent="0.25">
      <c r="A14" t="s">
        <v>8</v>
      </c>
      <c r="B14">
        <v>2430</v>
      </c>
      <c r="C14" t="s">
        <v>31</v>
      </c>
      <c r="D14" t="s">
        <v>32</v>
      </c>
      <c r="E14" t="s">
        <v>31</v>
      </c>
      <c r="F14" s="4">
        <v>346.35452600000002</v>
      </c>
      <c r="G14" s="4">
        <v>5278.3167389999899</v>
      </c>
      <c r="H14" s="4">
        <v>391.19385421786097</v>
      </c>
    </row>
    <row r="15" spans="1:14" x14ac:dyDescent="0.25">
      <c r="A15" t="s">
        <v>8</v>
      </c>
      <c r="B15">
        <v>2520</v>
      </c>
      <c r="C15" t="s">
        <v>33</v>
      </c>
      <c r="D15" t="s">
        <v>33</v>
      </c>
      <c r="E15" t="s">
        <v>33</v>
      </c>
      <c r="F15" s="4">
        <v>19.223503999999899</v>
      </c>
      <c r="G15" s="4">
        <v>131.278990999999</v>
      </c>
      <c r="H15" s="4">
        <v>26.7219883653929</v>
      </c>
    </row>
    <row r="16" spans="1:14" x14ac:dyDescent="0.25">
      <c r="A16" t="s">
        <v>8</v>
      </c>
      <c r="B16">
        <v>2540</v>
      </c>
      <c r="C16" t="s">
        <v>34</v>
      </c>
      <c r="D16" t="s">
        <v>34</v>
      </c>
      <c r="E16" t="s">
        <v>35</v>
      </c>
      <c r="F16" s="4">
        <v>5.2779E-2</v>
      </c>
      <c r="G16" s="4">
        <v>6.1616759999999999</v>
      </c>
      <c r="H16" s="4">
        <v>61.5184294197499</v>
      </c>
    </row>
    <row r="17" spans="1:8" x14ac:dyDescent="0.25">
      <c r="A17" t="s">
        <v>8</v>
      </c>
      <c r="B17">
        <v>2600</v>
      </c>
      <c r="C17" t="s">
        <v>36</v>
      </c>
      <c r="D17" t="s">
        <v>37</v>
      </c>
      <c r="E17" t="s">
        <v>11</v>
      </c>
      <c r="F17" s="4">
        <v>0.11193</v>
      </c>
      <c r="G17" s="4">
        <v>6.3219919999999998</v>
      </c>
      <c r="H17" s="4">
        <v>3.6988240814100002</v>
      </c>
    </row>
    <row r="18" spans="1:8" x14ac:dyDescent="0.25">
      <c r="A18" t="s">
        <v>8</v>
      </c>
      <c r="B18">
        <v>2610</v>
      </c>
      <c r="C18" t="s">
        <v>38</v>
      </c>
      <c r="D18" t="s">
        <v>37</v>
      </c>
      <c r="E18" t="s">
        <v>39</v>
      </c>
      <c r="F18" s="4">
        <v>22.416260999999899</v>
      </c>
      <c r="G18" s="4">
        <v>1266.1147109999899</v>
      </c>
      <c r="H18" s="4">
        <v>740.76763159283996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opLeftCell="H1" workbookViewId="0">
      <pane ySplit="1" topLeftCell="A2" activePane="bottomLeft" state="frozen"/>
      <selection pane="bottomLeft" activeCell="M15" sqref="M15"/>
    </sheetView>
  </sheetViews>
  <sheetFormatPr defaultRowHeight="15" x14ac:dyDescent="0.25"/>
  <cols>
    <col min="1" max="1" width="11.7109375" bestFit="1" customWidth="1"/>
    <col min="2" max="2" width="8.5703125" bestFit="1" customWidth="1"/>
    <col min="3" max="3" width="23.28515625" bestFit="1" customWidth="1"/>
    <col min="4" max="4" width="21.42578125" bestFit="1" customWidth="1"/>
    <col min="5" max="5" width="25.28515625" bestFit="1" customWidth="1"/>
    <col min="6" max="6" width="12" style="4" bestFit="1" customWidth="1"/>
    <col min="7" max="7" width="13.42578125" style="4" bestFit="1" customWidth="1"/>
    <col min="8" max="8" width="13.7109375" style="4" bestFit="1" customWidth="1"/>
    <col min="10" max="10" width="27.7109375" bestFit="1" customWidth="1"/>
    <col min="11" max="11" width="18" style="4" bestFit="1" customWidth="1"/>
    <col min="12" max="12" width="27.7109375" bestFit="1" customWidth="1"/>
    <col min="13" max="13" width="10.140625" bestFit="1" customWidth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5" t="s">
        <v>7</v>
      </c>
      <c r="G1" s="5" t="s">
        <v>5</v>
      </c>
      <c r="H1" s="5" t="s">
        <v>6</v>
      </c>
      <c r="J1" s="1" t="s">
        <v>55</v>
      </c>
      <c r="K1" t="s">
        <v>57</v>
      </c>
    </row>
    <row r="2" spans="1:14" x14ac:dyDescent="0.25">
      <c r="A2" t="s">
        <v>40</v>
      </c>
      <c r="B2">
        <v>2110</v>
      </c>
      <c r="C2" t="s">
        <v>9</v>
      </c>
      <c r="D2" t="s">
        <v>10</v>
      </c>
      <c r="E2" t="s">
        <v>11</v>
      </c>
      <c r="F2" s="4">
        <v>120984.545298041</v>
      </c>
      <c r="G2" s="4">
        <v>41252.641272000001</v>
      </c>
      <c r="H2" s="4">
        <v>289684.07352499902</v>
      </c>
      <c r="J2" s="2" t="s">
        <v>22</v>
      </c>
      <c r="K2" s="6">
        <v>30232.731308695798</v>
      </c>
      <c r="L2" t="s">
        <v>22</v>
      </c>
      <c r="M2" s="6">
        <v>30232.6103779</v>
      </c>
      <c r="N2" s="6">
        <f>GETPIVOTDATA("SUM_Acres",$J$1,"DACS_LU","Citrus")-M2</f>
        <v>0.12093079579790356</v>
      </c>
    </row>
    <row r="3" spans="1:14" x14ac:dyDescent="0.25">
      <c r="A3" t="s">
        <v>40</v>
      </c>
      <c r="B3">
        <v>2120</v>
      </c>
      <c r="C3" t="s">
        <v>12</v>
      </c>
      <c r="D3" t="s">
        <v>13</v>
      </c>
      <c r="E3" t="s">
        <v>11</v>
      </c>
      <c r="F3" s="4">
        <v>24193.406515413601</v>
      </c>
      <c r="G3" s="4">
        <v>3429.1734529999999</v>
      </c>
      <c r="H3" s="4">
        <v>62759.065835000001</v>
      </c>
      <c r="J3" s="2" t="s">
        <v>33</v>
      </c>
      <c r="K3" s="6">
        <v>198.299172582816</v>
      </c>
      <c r="L3" t="s">
        <v>33</v>
      </c>
      <c r="M3" s="6">
        <v>198.29837938680001</v>
      </c>
    </row>
    <row r="4" spans="1:14" x14ac:dyDescent="0.25">
      <c r="A4" t="s">
        <v>40</v>
      </c>
      <c r="B4">
        <v>2130</v>
      </c>
      <c r="C4" t="s">
        <v>14</v>
      </c>
      <c r="D4" t="s">
        <v>15</v>
      </c>
      <c r="E4" t="s">
        <v>11</v>
      </c>
      <c r="F4" s="4">
        <v>21389.539653893899</v>
      </c>
      <c r="G4" s="4">
        <v>4234.3361669999904</v>
      </c>
      <c r="H4" s="4">
        <v>50463.290007000003</v>
      </c>
      <c r="J4" s="2" t="s">
        <v>25</v>
      </c>
      <c r="K4" s="6">
        <v>125.8660458655858</v>
      </c>
      <c r="L4" t="s">
        <v>25</v>
      </c>
      <c r="M4" s="6">
        <v>125.8655424019</v>
      </c>
    </row>
    <row r="5" spans="1:14" x14ac:dyDescent="0.25">
      <c r="A5" t="s">
        <v>40</v>
      </c>
      <c r="B5">
        <v>2140</v>
      </c>
      <c r="C5" t="s">
        <v>16</v>
      </c>
      <c r="D5" t="s">
        <v>16</v>
      </c>
      <c r="E5" t="s">
        <v>17</v>
      </c>
      <c r="F5" s="4">
        <v>1167.939315027</v>
      </c>
      <c r="G5" s="4">
        <v>1245.0124940000001</v>
      </c>
      <c r="H5" s="4">
        <v>29649.3221889999</v>
      </c>
      <c r="J5" s="2" t="s">
        <v>43</v>
      </c>
      <c r="K5" s="6">
        <v>25.447856377000001</v>
      </c>
      <c r="L5" t="s">
        <v>43</v>
      </c>
      <c r="M5" s="6">
        <v>25.447754585599998</v>
      </c>
    </row>
    <row r="6" spans="1:14" x14ac:dyDescent="0.25">
      <c r="A6" t="s">
        <v>40</v>
      </c>
      <c r="B6">
        <v>2150</v>
      </c>
      <c r="C6" t="s">
        <v>18</v>
      </c>
      <c r="D6" t="s">
        <v>18</v>
      </c>
      <c r="E6" t="s">
        <v>17</v>
      </c>
      <c r="F6" s="4">
        <v>393.35550441972902</v>
      </c>
      <c r="G6" s="4">
        <v>479.50961999999902</v>
      </c>
      <c r="H6" s="4">
        <v>1241.894749</v>
      </c>
      <c r="J6" s="2" t="s">
        <v>31</v>
      </c>
      <c r="K6" s="6">
        <v>54.725296801520003</v>
      </c>
      <c r="L6" t="s">
        <v>31</v>
      </c>
      <c r="M6" s="6">
        <v>54.725077900499997</v>
      </c>
    </row>
    <row r="7" spans="1:14" x14ac:dyDescent="0.25">
      <c r="A7" t="s">
        <v>40</v>
      </c>
      <c r="B7">
        <v>2156</v>
      </c>
      <c r="C7" t="s">
        <v>19</v>
      </c>
      <c r="D7" t="s">
        <v>20</v>
      </c>
      <c r="E7" t="s">
        <v>17</v>
      </c>
      <c r="F7" s="4">
        <v>19207.2707903068</v>
      </c>
      <c r="G7" s="4">
        <v>3482.1990620000001</v>
      </c>
      <c r="H7" s="4">
        <v>25090.3214459999</v>
      </c>
      <c r="J7" s="2" t="s">
        <v>11</v>
      </c>
      <c r="K7" s="6">
        <v>166567.4914673485</v>
      </c>
      <c r="L7" t="s">
        <v>11</v>
      </c>
      <c r="M7" s="6">
        <v>166566.8251977</v>
      </c>
      <c r="N7" s="6">
        <f>GETPIVOTDATA("SUM_Acres",$J$1,"DACS_LU","Pasture and Mixed Rangeland")-M7</f>
        <v>0.66626964850001968</v>
      </c>
    </row>
    <row r="8" spans="1:14" x14ac:dyDescent="0.25">
      <c r="A8" t="s">
        <v>40</v>
      </c>
      <c r="B8">
        <v>2210</v>
      </c>
      <c r="C8" t="s">
        <v>21</v>
      </c>
      <c r="D8" t="s">
        <v>21</v>
      </c>
      <c r="E8" t="s">
        <v>22</v>
      </c>
      <c r="F8" s="4">
        <v>30232.731308695798</v>
      </c>
      <c r="G8" s="4">
        <v>8665.2783760000002</v>
      </c>
      <c r="H8" s="4">
        <v>554500.60001599905</v>
      </c>
      <c r="J8" s="2" t="s">
        <v>27</v>
      </c>
      <c r="K8" s="6">
        <v>40.244174606500003</v>
      </c>
      <c r="L8" t="s">
        <v>27</v>
      </c>
      <c r="M8" s="6">
        <v>40.244013629999998</v>
      </c>
    </row>
    <row r="9" spans="1:14" x14ac:dyDescent="0.25">
      <c r="A9" t="s">
        <v>40</v>
      </c>
      <c r="B9">
        <v>2230</v>
      </c>
      <c r="C9" t="s">
        <v>23</v>
      </c>
      <c r="D9" t="s">
        <v>24</v>
      </c>
      <c r="E9" t="s">
        <v>25</v>
      </c>
      <c r="F9" s="4">
        <v>53.3237963755858</v>
      </c>
      <c r="G9" s="4">
        <v>84.575440999999898</v>
      </c>
      <c r="H9" s="4">
        <v>227.09477299999901</v>
      </c>
      <c r="J9" s="2" t="s">
        <v>17</v>
      </c>
      <c r="K9" s="6">
        <v>20768.565609753528</v>
      </c>
      <c r="L9" t="s">
        <v>17</v>
      </c>
      <c r="M9" s="6">
        <v>20768.482535569001</v>
      </c>
      <c r="N9" s="6">
        <f>GETPIVOTDATA("SUM_Acres",$J$1,"DACS_LU","Row/Field/Mixed Crops")-M9</f>
        <v>8.3074184527504258E-2</v>
      </c>
    </row>
    <row r="10" spans="1:14" x14ac:dyDescent="0.25">
      <c r="A10" t="s">
        <v>40</v>
      </c>
      <c r="B10">
        <v>2240</v>
      </c>
      <c r="C10" t="s">
        <v>26</v>
      </c>
      <c r="D10" t="s">
        <v>24</v>
      </c>
      <c r="E10" t="s">
        <v>25</v>
      </c>
      <c r="F10" s="4">
        <v>72.542249490000003</v>
      </c>
      <c r="G10" s="4">
        <v>115.057029</v>
      </c>
      <c r="H10" s="4">
        <v>308.94133699999901</v>
      </c>
      <c r="J10" s="2" t="s">
        <v>29</v>
      </c>
      <c r="K10" s="6">
        <v>178.17458244456</v>
      </c>
      <c r="L10" t="s">
        <v>29</v>
      </c>
      <c r="M10" s="6">
        <v>178.173869747</v>
      </c>
    </row>
    <row r="11" spans="1:14" x14ac:dyDescent="0.25">
      <c r="A11" t="s">
        <v>40</v>
      </c>
      <c r="B11">
        <v>2320</v>
      </c>
      <c r="C11" t="s">
        <v>27</v>
      </c>
      <c r="D11" t="s">
        <v>28</v>
      </c>
      <c r="E11" t="s">
        <v>27</v>
      </c>
      <c r="F11" s="4">
        <v>40.244174606500003</v>
      </c>
      <c r="G11" s="4">
        <v>13.306927</v>
      </c>
      <c r="H11" s="4">
        <v>6.2899849999999997</v>
      </c>
      <c r="J11" s="2" t="s">
        <v>56</v>
      </c>
      <c r="K11" s="7">
        <v>218191.54551447582</v>
      </c>
      <c r="N11" s="6">
        <f>SUM(N2:N10)</f>
        <v>0.8702746288254275</v>
      </c>
    </row>
    <row r="12" spans="1:14" x14ac:dyDescent="0.25">
      <c r="A12" t="s">
        <v>40</v>
      </c>
      <c r="B12">
        <v>2410</v>
      </c>
      <c r="C12" t="s">
        <v>29</v>
      </c>
      <c r="D12" t="s">
        <v>29</v>
      </c>
      <c r="E12" t="s">
        <v>29</v>
      </c>
      <c r="F12" s="4">
        <v>178.17458244456</v>
      </c>
      <c r="G12" s="4">
        <v>650.55330500000002</v>
      </c>
      <c r="H12" s="4">
        <v>2711.0971449999902</v>
      </c>
      <c r="K12"/>
    </row>
    <row r="13" spans="1:14" x14ac:dyDescent="0.25">
      <c r="A13" t="s">
        <v>40</v>
      </c>
      <c r="B13">
        <v>2430</v>
      </c>
      <c r="C13" t="s">
        <v>31</v>
      </c>
      <c r="D13" t="s">
        <v>32</v>
      </c>
      <c r="E13" t="s">
        <v>31</v>
      </c>
      <c r="F13" s="4">
        <v>54.725296801520003</v>
      </c>
      <c r="G13" s="4">
        <v>4.3239000000000001</v>
      </c>
      <c r="H13" s="4">
        <v>443.14295299999901</v>
      </c>
      <c r="K13"/>
    </row>
    <row r="14" spans="1:14" x14ac:dyDescent="0.25">
      <c r="A14" t="s">
        <v>40</v>
      </c>
      <c r="B14">
        <v>2500</v>
      </c>
      <c r="C14" t="s">
        <v>41</v>
      </c>
      <c r="D14" t="s">
        <v>33</v>
      </c>
      <c r="E14" t="s">
        <v>33</v>
      </c>
      <c r="F14" s="4">
        <v>21.283365054097999</v>
      </c>
      <c r="G14" s="4">
        <v>17.960515000000001</v>
      </c>
      <c r="H14" s="4">
        <v>106.886071</v>
      </c>
    </row>
    <row r="15" spans="1:14" x14ac:dyDescent="0.25">
      <c r="A15" t="s">
        <v>40</v>
      </c>
      <c r="B15">
        <v>2510</v>
      </c>
      <c r="C15" t="s">
        <v>42</v>
      </c>
      <c r="D15" t="s">
        <v>42</v>
      </c>
      <c r="E15" t="s">
        <v>43</v>
      </c>
      <c r="F15" s="4">
        <v>25.447856377000001</v>
      </c>
      <c r="G15" s="4">
        <v>6.7326180000000004</v>
      </c>
      <c r="H15" s="4">
        <v>46.585942000000003</v>
      </c>
    </row>
    <row r="16" spans="1:14" x14ac:dyDescent="0.25">
      <c r="A16" t="s">
        <v>40</v>
      </c>
      <c r="B16">
        <v>2520</v>
      </c>
      <c r="C16" t="s">
        <v>33</v>
      </c>
      <c r="D16" t="s">
        <v>33</v>
      </c>
      <c r="E16" t="s">
        <v>33</v>
      </c>
      <c r="F16" s="4">
        <v>177.015807528718</v>
      </c>
      <c r="G16" s="4">
        <v>149.37925999999899</v>
      </c>
      <c r="H16" s="4">
        <v>888.98132099999998</v>
      </c>
    </row>
    <row r="17" spans="1:8" x14ac:dyDescent="0.25">
      <c r="A17" t="s">
        <v>40</v>
      </c>
      <c r="B17">
        <v>2540</v>
      </c>
      <c r="C17" t="s">
        <v>34</v>
      </c>
      <c r="D17" t="s">
        <v>34</v>
      </c>
      <c r="E17" t="s">
        <v>35</v>
      </c>
      <c r="F17" s="4">
        <v>306.26415229169999</v>
      </c>
      <c r="G17" s="4">
        <v>317.96868000000001</v>
      </c>
      <c r="H17" s="4">
        <v>312.12316700000002</v>
      </c>
    </row>
    <row r="18" spans="1:8" x14ac:dyDescent="0.25">
      <c r="A18" t="s">
        <v>40</v>
      </c>
      <c r="B18">
        <v>2610</v>
      </c>
      <c r="C18" t="s">
        <v>38</v>
      </c>
      <c r="D18" t="s">
        <v>37</v>
      </c>
      <c r="E18" t="s">
        <v>39</v>
      </c>
      <c r="F18" s="4">
        <v>1169.9771577154099</v>
      </c>
      <c r="G18" s="4">
        <v>25.678229000000002</v>
      </c>
      <c r="H18" s="4">
        <v>2392.4995209999902</v>
      </c>
    </row>
  </sheetData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opLeftCell="G1" workbookViewId="0">
      <selection activeCell="L16" sqref="L16"/>
    </sheetView>
  </sheetViews>
  <sheetFormatPr defaultRowHeight="15" x14ac:dyDescent="0.25"/>
  <cols>
    <col min="1" max="1" width="13.28515625" bestFit="1" customWidth="1"/>
    <col min="2" max="2" width="8.5703125" bestFit="1" customWidth="1"/>
    <col min="3" max="3" width="22.28515625" bestFit="1" customWidth="1"/>
    <col min="4" max="4" width="21.5703125" bestFit="1" customWidth="1"/>
    <col min="5" max="5" width="25.28515625" bestFit="1" customWidth="1"/>
    <col min="6" max="6" width="14.7109375" style="4" bestFit="1" customWidth="1"/>
    <col min="7" max="7" width="15" style="4" bestFit="1" customWidth="1"/>
    <col min="8" max="8" width="12" style="4" bestFit="1" customWidth="1"/>
    <col min="10" max="10" width="27.7109375" bestFit="1" customWidth="1"/>
    <col min="11" max="11" width="18" style="4" customWidth="1"/>
    <col min="12" max="12" width="27.7109375" bestFit="1" customWidth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5" t="s">
        <v>6</v>
      </c>
      <c r="H1" s="5" t="s">
        <v>7</v>
      </c>
      <c r="J1" s="1" t="s">
        <v>55</v>
      </c>
      <c r="K1" t="s">
        <v>57</v>
      </c>
    </row>
    <row r="2" spans="1:14" x14ac:dyDescent="0.25">
      <c r="A2" t="s">
        <v>44</v>
      </c>
      <c r="B2">
        <v>2100</v>
      </c>
      <c r="C2" t="s">
        <v>45</v>
      </c>
      <c r="D2" t="s">
        <v>46</v>
      </c>
      <c r="E2" t="s">
        <v>11</v>
      </c>
      <c r="F2" s="4">
        <v>457.94150100000002</v>
      </c>
      <c r="G2" s="4">
        <v>1870.930329</v>
      </c>
      <c r="H2" s="4">
        <v>8397.5985526227905</v>
      </c>
      <c r="J2" s="2" t="s">
        <v>47</v>
      </c>
      <c r="K2" s="6">
        <v>5.6167270705699996</v>
      </c>
      <c r="L2" t="s">
        <v>47</v>
      </c>
      <c r="M2" s="6">
        <v>5.6167046036799997</v>
      </c>
    </row>
    <row r="3" spans="1:14" x14ac:dyDescent="0.25">
      <c r="A3" t="s">
        <v>44</v>
      </c>
      <c r="B3">
        <v>2110</v>
      </c>
      <c r="C3" t="s">
        <v>9</v>
      </c>
      <c r="D3" t="s">
        <v>10</v>
      </c>
      <c r="E3" t="s">
        <v>11</v>
      </c>
      <c r="F3" s="4">
        <v>7230.6736219999902</v>
      </c>
      <c r="G3" s="4">
        <v>79238.560656999995</v>
      </c>
      <c r="H3" s="4">
        <v>39743.2475419318</v>
      </c>
      <c r="J3" s="2" t="s">
        <v>22</v>
      </c>
      <c r="K3" s="6">
        <v>51536.784645694803</v>
      </c>
      <c r="L3" t="s">
        <v>22</v>
      </c>
      <c r="M3" s="6">
        <v>51536.578498800001</v>
      </c>
      <c r="N3" s="6">
        <f>GETPIVOTDATA("SUM_Acres",$J$1,"DACS_LU","Citrus")-M3</f>
        <v>0.20614689480134984</v>
      </c>
    </row>
    <row r="4" spans="1:14" x14ac:dyDescent="0.25">
      <c r="A4" t="s">
        <v>44</v>
      </c>
      <c r="B4">
        <v>2120</v>
      </c>
      <c r="C4" t="s">
        <v>12</v>
      </c>
      <c r="D4" t="s">
        <v>13</v>
      </c>
      <c r="E4" t="s">
        <v>11</v>
      </c>
      <c r="F4" s="4">
        <v>872.91511799999898</v>
      </c>
      <c r="G4" s="4">
        <v>23409.303134999998</v>
      </c>
      <c r="H4" s="4">
        <v>13546.0786215388</v>
      </c>
      <c r="J4" s="2" t="s">
        <v>33</v>
      </c>
      <c r="K4" s="6">
        <v>3157.8693148704542</v>
      </c>
      <c r="L4" t="s">
        <v>33</v>
      </c>
      <c r="M4" s="6">
        <v>3157.8566834090002</v>
      </c>
      <c r="N4" s="6">
        <f>GETPIVOTDATA("SUM_Acres",$J$1,"DACS_LU","Dairies")-M4</f>
        <v>1.2631461454020609E-2</v>
      </c>
    </row>
    <row r="5" spans="1:14" x14ac:dyDescent="0.25">
      <c r="A5" t="s">
        <v>44</v>
      </c>
      <c r="B5">
        <v>2130</v>
      </c>
      <c r="C5" t="s">
        <v>14</v>
      </c>
      <c r="D5" t="s">
        <v>15</v>
      </c>
      <c r="E5" t="s">
        <v>11</v>
      </c>
      <c r="F5" s="4">
        <v>298.66969499999902</v>
      </c>
      <c r="G5" s="4">
        <v>6385.4432200000001</v>
      </c>
      <c r="H5" s="4">
        <v>3669.1994024228202</v>
      </c>
      <c r="J5" s="2" t="s">
        <v>25</v>
      </c>
      <c r="K5" s="6">
        <v>436.35020782050799</v>
      </c>
      <c r="L5" t="s">
        <v>25</v>
      </c>
      <c r="M5" s="6">
        <v>436.34846242200001</v>
      </c>
    </row>
    <row r="6" spans="1:14" x14ac:dyDescent="0.25">
      <c r="A6" t="s">
        <v>44</v>
      </c>
      <c r="B6">
        <v>2140</v>
      </c>
      <c r="C6" t="s">
        <v>16</v>
      </c>
      <c r="D6" t="s">
        <v>16</v>
      </c>
      <c r="E6" t="s">
        <v>17</v>
      </c>
      <c r="F6" s="4">
        <v>271.27750300000002</v>
      </c>
      <c r="G6" s="4">
        <v>8653.0672579999991</v>
      </c>
      <c r="H6" s="4">
        <v>554.77625438987002</v>
      </c>
      <c r="J6" s="2" t="s">
        <v>43</v>
      </c>
      <c r="K6" s="6">
        <v>17.123910856030001</v>
      </c>
      <c r="L6" t="s">
        <v>43</v>
      </c>
      <c r="M6" s="6">
        <v>17.123842360499999</v>
      </c>
    </row>
    <row r="7" spans="1:14" x14ac:dyDescent="0.25">
      <c r="A7" t="s">
        <v>44</v>
      </c>
      <c r="B7">
        <v>2150</v>
      </c>
      <c r="C7" t="s">
        <v>18</v>
      </c>
      <c r="D7" t="s">
        <v>18</v>
      </c>
      <c r="E7" t="s">
        <v>17</v>
      </c>
      <c r="F7" s="4">
        <v>220.82224600000001</v>
      </c>
      <c r="G7" s="4">
        <v>887.177899999999</v>
      </c>
      <c r="H7" s="4">
        <v>410.56781109560001</v>
      </c>
      <c r="J7" s="2" t="s">
        <v>31</v>
      </c>
      <c r="K7" s="6">
        <v>245.777708164469</v>
      </c>
      <c r="L7" t="s">
        <v>31</v>
      </c>
      <c r="M7" s="6">
        <v>245.776725054</v>
      </c>
    </row>
    <row r="8" spans="1:14" x14ac:dyDescent="0.25">
      <c r="A8" t="s">
        <v>44</v>
      </c>
      <c r="B8">
        <v>2156</v>
      </c>
      <c r="C8" t="s">
        <v>19</v>
      </c>
      <c r="D8" t="s">
        <v>20</v>
      </c>
      <c r="E8" t="s">
        <v>17</v>
      </c>
      <c r="F8" s="4">
        <v>127.280920999999</v>
      </c>
      <c r="G8" s="4">
        <v>1442.625777</v>
      </c>
      <c r="H8" s="4">
        <v>2381.9223852536502</v>
      </c>
      <c r="J8" s="2" t="s">
        <v>11</v>
      </c>
      <c r="K8" s="6">
        <v>70324.316123754979</v>
      </c>
      <c r="L8" t="s">
        <v>11</v>
      </c>
      <c r="M8" s="6">
        <v>70324.034826790012</v>
      </c>
      <c r="N8" s="6">
        <f>GETPIVOTDATA("SUM_Acres",$J$1,"DACS_LU","Pasture and Mixed Rangeland")-M8</f>
        <v>0.28129696496762335</v>
      </c>
    </row>
    <row r="9" spans="1:14" x14ac:dyDescent="0.25">
      <c r="A9" t="s">
        <v>44</v>
      </c>
      <c r="B9">
        <v>2210</v>
      </c>
      <c r="C9" t="s">
        <v>21</v>
      </c>
      <c r="D9" t="s">
        <v>21</v>
      </c>
      <c r="E9" t="s">
        <v>22</v>
      </c>
      <c r="F9" s="4">
        <v>2099.6035200000001</v>
      </c>
      <c r="G9" s="4">
        <v>991274.592716999</v>
      </c>
      <c r="H9" s="4">
        <v>51536.784645694803</v>
      </c>
      <c r="J9" s="2" t="s">
        <v>17</v>
      </c>
      <c r="K9" s="6">
        <v>3347.26645073912</v>
      </c>
      <c r="L9" t="s">
        <v>17</v>
      </c>
      <c r="M9" s="6">
        <v>3347.2530616829999</v>
      </c>
      <c r="N9" s="6">
        <f>GETPIVOTDATA("SUM_Acres",$J$1,"DACS_LU","Row/Field/Mixed Crops")-M9</f>
        <v>1.3389056120104215E-2</v>
      </c>
    </row>
    <row r="10" spans="1:14" x14ac:dyDescent="0.25">
      <c r="A10" t="s">
        <v>44</v>
      </c>
      <c r="B10">
        <v>2230</v>
      </c>
      <c r="C10" t="s">
        <v>23</v>
      </c>
      <c r="D10" t="s">
        <v>24</v>
      </c>
      <c r="E10" t="s">
        <v>25</v>
      </c>
      <c r="F10" s="4">
        <v>82.476872999999898</v>
      </c>
      <c r="G10" s="4">
        <v>590.71751099999994</v>
      </c>
      <c r="H10" s="4">
        <v>111.962234741099</v>
      </c>
      <c r="J10" s="2" t="s">
        <v>30</v>
      </c>
      <c r="K10" s="6">
        <v>180.188825382999</v>
      </c>
      <c r="L10" t="s">
        <v>30</v>
      </c>
      <c r="M10" s="6">
        <v>180.18810462799999</v>
      </c>
    </row>
    <row r="11" spans="1:14" x14ac:dyDescent="0.25">
      <c r="A11" t="s">
        <v>44</v>
      </c>
      <c r="B11">
        <v>2240</v>
      </c>
      <c r="C11" t="s">
        <v>26</v>
      </c>
      <c r="D11" t="s">
        <v>24</v>
      </c>
      <c r="E11" t="s">
        <v>25</v>
      </c>
      <c r="F11" s="4">
        <v>238.95997800000001</v>
      </c>
      <c r="G11" s="4">
        <v>1711.4839589999899</v>
      </c>
      <c r="H11" s="4">
        <v>324.38797307940899</v>
      </c>
      <c r="J11" s="2" t="s">
        <v>29</v>
      </c>
      <c r="K11" s="6">
        <v>1262.0207016059699</v>
      </c>
      <c r="L11" t="s">
        <v>29</v>
      </c>
      <c r="M11" s="6">
        <v>1262.0156535260001</v>
      </c>
    </row>
    <row r="12" spans="1:14" x14ac:dyDescent="0.25">
      <c r="A12" t="s">
        <v>44</v>
      </c>
      <c r="B12">
        <v>2310</v>
      </c>
      <c r="C12" t="s">
        <v>47</v>
      </c>
      <c r="D12" t="s">
        <v>48</v>
      </c>
      <c r="E12" t="s">
        <v>47</v>
      </c>
      <c r="F12" s="4">
        <v>1.8983289999999999</v>
      </c>
      <c r="G12" s="4">
        <v>20.681363999999999</v>
      </c>
      <c r="H12" s="4">
        <v>5.6167270705699996</v>
      </c>
      <c r="J12" s="2" t="s">
        <v>56</v>
      </c>
      <c r="K12" s="6">
        <v>130513.3146159599</v>
      </c>
      <c r="N12" s="8">
        <f>SUM(N2:N11)</f>
        <v>0.51346437734309802</v>
      </c>
    </row>
    <row r="13" spans="1:14" x14ac:dyDescent="0.25">
      <c r="A13" t="s">
        <v>44</v>
      </c>
      <c r="B13">
        <v>2400</v>
      </c>
      <c r="C13" t="s">
        <v>49</v>
      </c>
      <c r="D13" t="s">
        <v>29</v>
      </c>
      <c r="E13" t="s">
        <v>29</v>
      </c>
      <c r="F13" s="4">
        <v>1674.1695179999999</v>
      </c>
      <c r="G13" s="4">
        <v>10076.117195000001</v>
      </c>
      <c r="H13" s="4">
        <v>1073.6644095956599</v>
      </c>
      <c r="K13"/>
    </row>
    <row r="14" spans="1:14" x14ac:dyDescent="0.25">
      <c r="A14" t="s">
        <v>44</v>
      </c>
      <c r="B14">
        <v>2410</v>
      </c>
      <c r="C14" t="s">
        <v>29</v>
      </c>
      <c r="D14" t="s">
        <v>29</v>
      </c>
      <c r="E14" t="s">
        <v>29</v>
      </c>
      <c r="F14" s="4">
        <v>293.70487400000002</v>
      </c>
      <c r="G14" s="4">
        <v>1767.6852249999899</v>
      </c>
      <c r="H14" s="4">
        <v>188.35629201031</v>
      </c>
    </row>
    <row r="15" spans="1:14" x14ac:dyDescent="0.25">
      <c r="A15" t="s">
        <v>44</v>
      </c>
      <c r="B15">
        <v>2420</v>
      </c>
      <c r="C15" t="s">
        <v>30</v>
      </c>
      <c r="D15" t="s">
        <v>30</v>
      </c>
      <c r="E15" t="s">
        <v>30</v>
      </c>
      <c r="F15" s="4">
        <v>71.225036000000003</v>
      </c>
      <c r="G15" s="4">
        <v>1752.3536750000001</v>
      </c>
      <c r="H15" s="4">
        <v>180.188825382999</v>
      </c>
    </row>
    <row r="16" spans="1:14" x14ac:dyDescent="0.25">
      <c r="A16" t="s">
        <v>44</v>
      </c>
      <c r="B16">
        <v>2430</v>
      </c>
      <c r="C16" t="s">
        <v>31</v>
      </c>
      <c r="D16" t="s">
        <v>32</v>
      </c>
      <c r="E16" t="s">
        <v>31</v>
      </c>
      <c r="F16" s="4">
        <v>8.5079929999999901</v>
      </c>
      <c r="G16" s="4">
        <v>1148.5825439999901</v>
      </c>
      <c r="H16" s="4">
        <v>245.777708164469</v>
      </c>
    </row>
    <row r="17" spans="1:8" x14ac:dyDescent="0.25">
      <c r="A17" t="s">
        <v>44</v>
      </c>
      <c r="B17">
        <v>2500</v>
      </c>
      <c r="C17" t="s">
        <v>41</v>
      </c>
      <c r="D17" t="s">
        <v>33</v>
      </c>
      <c r="E17" t="s">
        <v>33</v>
      </c>
      <c r="F17" s="4">
        <v>52.817228</v>
      </c>
      <c r="G17" s="4">
        <v>434.809789999999</v>
      </c>
      <c r="H17" s="4">
        <v>121.134160424814</v>
      </c>
    </row>
    <row r="18" spans="1:8" x14ac:dyDescent="0.25">
      <c r="A18" t="s">
        <v>44</v>
      </c>
      <c r="B18">
        <v>2510</v>
      </c>
      <c r="C18" t="s">
        <v>42</v>
      </c>
      <c r="D18" t="s">
        <v>42</v>
      </c>
      <c r="E18" t="s">
        <v>43</v>
      </c>
      <c r="F18" s="4">
        <v>2.3438140000000001</v>
      </c>
      <c r="G18" s="4">
        <v>36.000343000000001</v>
      </c>
      <c r="H18" s="4">
        <v>17.123910856030001</v>
      </c>
    </row>
    <row r="19" spans="1:8" x14ac:dyDescent="0.25">
      <c r="A19" t="s">
        <v>44</v>
      </c>
      <c r="B19">
        <v>2520</v>
      </c>
      <c r="C19" t="s">
        <v>33</v>
      </c>
      <c r="D19" t="s">
        <v>33</v>
      </c>
      <c r="E19" t="s">
        <v>33</v>
      </c>
      <c r="F19" s="4">
        <v>1324.0856309999999</v>
      </c>
      <c r="G19" s="4">
        <v>10900.333119000001</v>
      </c>
      <c r="H19" s="4">
        <v>3036.7351544456401</v>
      </c>
    </row>
    <row r="20" spans="1:8" x14ac:dyDescent="0.25">
      <c r="A20" t="s">
        <v>44</v>
      </c>
      <c r="B20">
        <v>2600</v>
      </c>
      <c r="C20" t="s">
        <v>36</v>
      </c>
      <c r="D20" t="s">
        <v>37</v>
      </c>
      <c r="E20" t="s">
        <v>11</v>
      </c>
      <c r="F20" s="4">
        <v>54.657114999999898</v>
      </c>
      <c r="G20" s="4">
        <v>6030.2336729999897</v>
      </c>
      <c r="H20" s="4">
        <v>4968.1920052387704</v>
      </c>
    </row>
    <row r="21" spans="1:8" x14ac:dyDescent="0.25">
      <c r="A21" t="s">
        <v>44</v>
      </c>
      <c r="B21">
        <v>2610</v>
      </c>
      <c r="C21" t="s">
        <v>38</v>
      </c>
      <c r="D21" t="s">
        <v>37</v>
      </c>
      <c r="E21" t="s">
        <v>39</v>
      </c>
      <c r="F21" s="4">
        <v>0.70297100000000001</v>
      </c>
      <c r="G21" s="4">
        <v>77.557678999999993</v>
      </c>
      <c r="H21" s="4">
        <v>63.898291620720002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zoomScale="90" zoomScaleNormal="90" workbookViewId="0">
      <selection activeCell="M10" sqref="M10"/>
    </sheetView>
  </sheetViews>
  <sheetFormatPr defaultRowHeight="15" x14ac:dyDescent="0.25"/>
  <cols>
    <col min="1" max="1" width="15.28515625" bestFit="1" customWidth="1"/>
    <col min="2" max="2" width="8.5703125" bestFit="1" customWidth="1"/>
    <col min="3" max="3" width="22.28515625" bestFit="1" customWidth="1"/>
    <col min="4" max="4" width="21.5703125" bestFit="1" customWidth="1"/>
    <col min="5" max="5" width="25.28515625" bestFit="1" customWidth="1"/>
    <col min="6" max="6" width="13.42578125" style="4" bestFit="1" customWidth="1"/>
    <col min="7" max="7" width="13.7109375" style="4" bestFit="1" customWidth="1"/>
    <col min="8" max="8" width="12" style="4" bestFit="1" customWidth="1"/>
    <col min="10" max="10" width="25.28515625" bestFit="1" customWidth="1"/>
    <col min="11" max="11" width="20" style="4" bestFit="1" customWidth="1"/>
    <col min="12" max="12" width="20.28515625" style="4" bestFit="1" customWidth="1"/>
    <col min="13" max="13" width="17.28515625" style="4" bestFit="1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5" t="s">
        <v>6</v>
      </c>
      <c r="H1" s="5" t="s">
        <v>7</v>
      </c>
      <c r="J1" s="1" t="s">
        <v>55</v>
      </c>
      <c r="K1" s="4" t="s">
        <v>58</v>
      </c>
      <c r="L1" s="4" t="s">
        <v>59</v>
      </c>
      <c r="M1" s="4" t="s">
        <v>57</v>
      </c>
    </row>
    <row r="2" spans="1:13" x14ac:dyDescent="0.25">
      <c r="A2" t="s">
        <v>50</v>
      </c>
      <c r="B2">
        <v>2110</v>
      </c>
      <c r="C2" t="s">
        <v>9</v>
      </c>
      <c r="D2" t="s">
        <v>10</v>
      </c>
      <c r="E2" t="s">
        <v>11</v>
      </c>
      <c r="F2" s="4">
        <v>46725.405723999902</v>
      </c>
      <c r="G2" s="4">
        <v>345726.88450699899</v>
      </c>
      <c r="H2" s="4">
        <v>130041.447455934</v>
      </c>
      <c r="J2" s="2" t="s">
        <v>47</v>
      </c>
      <c r="K2" s="4">
        <v>42.328400000000002</v>
      </c>
      <c r="L2" s="4">
        <v>308.17298799999998</v>
      </c>
      <c r="M2" s="4">
        <v>44.6774363194682</v>
      </c>
    </row>
    <row r="3" spans="1:13" x14ac:dyDescent="0.25">
      <c r="A3" t="s">
        <v>50</v>
      </c>
      <c r="B3">
        <v>2120</v>
      </c>
      <c r="C3" t="s">
        <v>12</v>
      </c>
      <c r="D3" t="s">
        <v>13</v>
      </c>
      <c r="E3" t="s">
        <v>11</v>
      </c>
      <c r="F3" s="4">
        <v>6419.1435250000004</v>
      </c>
      <c r="G3" s="4">
        <v>122412.766657</v>
      </c>
      <c r="H3" s="4">
        <v>44505.6798720554</v>
      </c>
      <c r="J3" s="2" t="s">
        <v>22</v>
      </c>
      <c r="K3" s="4">
        <v>3010.6462419999898</v>
      </c>
      <c r="L3" s="4">
        <v>193179.61354199899</v>
      </c>
      <c r="M3" s="4">
        <v>10511.424035329899</v>
      </c>
    </row>
    <row r="4" spans="1:13" x14ac:dyDescent="0.25">
      <c r="A4" t="s">
        <v>50</v>
      </c>
      <c r="B4">
        <v>2130</v>
      </c>
      <c r="C4" t="s">
        <v>14</v>
      </c>
      <c r="D4" t="s">
        <v>15</v>
      </c>
      <c r="E4" t="s">
        <v>11</v>
      </c>
      <c r="F4" s="4">
        <v>2224.78201299999</v>
      </c>
      <c r="G4" s="4">
        <v>26760.361096999899</v>
      </c>
      <c r="H4" s="4">
        <v>10930.965953686</v>
      </c>
      <c r="J4" s="2" t="s">
        <v>33</v>
      </c>
      <c r="K4" s="4">
        <v>5467.984974</v>
      </c>
      <c r="L4" s="4">
        <v>32540.905956999999</v>
      </c>
      <c r="M4" s="4">
        <v>6479.6068867880203</v>
      </c>
    </row>
    <row r="5" spans="1:13" x14ac:dyDescent="0.25">
      <c r="A5" t="s">
        <v>50</v>
      </c>
      <c r="B5">
        <v>2140</v>
      </c>
      <c r="C5" t="s">
        <v>16</v>
      </c>
      <c r="D5" t="s">
        <v>16</v>
      </c>
      <c r="E5" t="s">
        <v>17</v>
      </c>
      <c r="F5" s="4">
        <v>4917.9072939999896</v>
      </c>
      <c r="G5" s="4">
        <v>117111.83928299999</v>
      </c>
      <c r="H5" s="4">
        <v>4613.4583663305102</v>
      </c>
      <c r="J5" s="2" t="s">
        <v>25</v>
      </c>
      <c r="K5" s="4">
        <v>962.67708899999889</v>
      </c>
      <c r="L5" s="4">
        <v>2584.8985280000002</v>
      </c>
      <c r="M5" s="4">
        <v>606.95594242878906</v>
      </c>
    </row>
    <row r="6" spans="1:13" x14ac:dyDescent="0.25">
      <c r="A6" t="s">
        <v>50</v>
      </c>
      <c r="B6">
        <v>2150</v>
      </c>
      <c r="C6" t="s">
        <v>18</v>
      </c>
      <c r="D6" t="s">
        <v>18</v>
      </c>
      <c r="E6" t="s">
        <v>17</v>
      </c>
      <c r="F6" s="4">
        <v>9501.3710190000002</v>
      </c>
      <c r="G6" s="4">
        <v>25563.191695000001</v>
      </c>
      <c r="H6" s="4">
        <v>8233.6685205328504</v>
      </c>
      <c r="J6" s="2" t="s">
        <v>43</v>
      </c>
      <c r="K6" s="4">
        <v>70.074971000000005</v>
      </c>
      <c r="L6" s="4">
        <v>484.87952200000001</v>
      </c>
      <c r="M6" s="4">
        <v>264.869038913243</v>
      </c>
    </row>
    <row r="7" spans="1:13" x14ac:dyDescent="0.25">
      <c r="A7" t="s">
        <v>50</v>
      </c>
      <c r="B7">
        <v>2210</v>
      </c>
      <c r="C7" t="s">
        <v>21</v>
      </c>
      <c r="D7" t="s">
        <v>21</v>
      </c>
      <c r="E7" t="s">
        <v>22</v>
      </c>
      <c r="F7" s="4">
        <v>3010.6462419999898</v>
      </c>
      <c r="G7" s="4">
        <v>193179.61354199899</v>
      </c>
      <c r="H7" s="4">
        <v>10511.424035329899</v>
      </c>
      <c r="J7" s="2" t="s">
        <v>39</v>
      </c>
      <c r="K7" s="4">
        <v>55.984240999999997</v>
      </c>
      <c r="L7" s="4">
        <v>5149.4819749999997</v>
      </c>
      <c r="M7" s="4">
        <v>2528.9331830715701</v>
      </c>
    </row>
    <row r="8" spans="1:13" x14ac:dyDescent="0.25">
      <c r="A8" t="s">
        <v>50</v>
      </c>
      <c r="B8">
        <v>2230</v>
      </c>
      <c r="C8" t="s">
        <v>23</v>
      </c>
      <c r="D8" t="s">
        <v>24</v>
      </c>
      <c r="E8" t="s">
        <v>25</v>
      </c>
      <c r="F8" s="4">
        <v>13.7863849999999</v>
      </c>
      <c r="G8" s="4">
        <v>37.018026999999897</v>
      </c>
      <c r="H8" s="4">
        <v>8.6921430763899998</v>
      </c>
      <c r="J8" s="2" t="s">
        <v>35</v>
      </c>
      <c r="K8" s="4">
        <v>24.083945</v>
      </c>
      <c r="L8" s="4">
        <v>27.786657999999999</v>
      </c>
      <c r="M8" s="4">
        <v>23.741987585699999</v>
      </c>
    </row>
    <row r="9" spans="1:13" x14ac:dyDescent="0.25">
      <c r="A9" t="s">
        <v>50</v>
      </c>
      <c r="B9">
        <v>2240</v>
      </c>
      <c r="C9" t="s">
        <v>26</v>
      </c>
      <c r="D9" t="s">
        <v>24</v>
      </c>
      <c r="E9" t="s">
        <v>25</v>
      </c>
      <c r="F9" s="4">
        <v>948.890703999999</v>
      </c>
      <c r="G9" s="4">
        <v>2547.8805010000001</v>
      </c>
      <c r="H9" s="4">
        <v>598.26379935239902</v>
      </c>
      <c r="J9" s="2" t="s">
        <v>31</v>
      </c>
      <c r="K9" s="4">
        <v>1.347531</v>
      </c>
      <c r="L9" s="4">
        <v>138.10435899999899</v>
      </c>
      <c r="M9" s="4">
        <v>17.0549850985979</v>
      </c>
    </row>
    <row r="10" spans="1:13" x14ac:dyDescent="0.25">
      <c r="A10" t="s">
        <v>50</v>
      </c>
      <c r="B10">
        <v>2310</v>
      </c>
      <c r="C10" t="s">
        <v>47</v>
      </c>
      <c r="D10" t="s">
        <v>48</v>
      </c>
      <c r="E10" t="s">
        <v>47</v>
      </c>
      <c r="F10" s="4">
        <v>42.328400000000002</v>
      </c>
      <c r="G10" s="4">
        <v>308.17298799999998</v>
      </c>
      <c r="H10" s="4">
        <v>44.6774363194682</v>
      </c>
      <c r="J10" s="2" t="s">
        <v>11</v>
      </c>
      <c r="K10" s="4">
        <v>55369.331261999891</v>
      </c>
      <c r="L10" s="4">
        <v>494900.01226099889</v>
      </c>
      <c r="M10" s="4">
        <v>185478.09328167542</v>
      </c>
    </row>
    <row r="11" spans="1:13" x14ac:dyDescent="0.25">
      <c r="A11" t="s">
        <v>50</v>
      </c>
      <c r="B11">
        <v>2410</v>
      </c>
      <c r="C11" t="s">
        <v>29</v>
      </c>
      <c r="D11" t="s">
        <v>29</v>
      </c>
      <c r="E11" t="s">
        <v>29</v>
      </c>
      <c r="F11" s="4">
        <v>30.981193999999999</v>
      </c>
      <c r="G11" s="4">
        <v>132.22542200000001</v>
      </c>
      <c r="H11" s="4">
        <v>9.2668772767299998</v>
      </c>
      <c r="J11" s="2" t="s">
        <v>17</v>
      </c>
      <c r="K11" s="4">
        <v>14419.27831299999</v>
      </c>
      <c r="L11" s="4">
        <v>142675.030978</v>
      </c>
      <c r="M11" s="4">
        <v>12847.12688686336</v>
      </c>
    </row>
    <row r="12" spans="1:13" x14ac:dyDescent="0.25">
      <c r="A12" t="s">
        <v>50</v>
      </c>
      <c r="B12">
        <v>2430</v>
      </c>
      <c r="C12" t="s">
        <v>31</v>
      </c>
      <c r="D12" t="s">
        <v>32</v>
      </c>
      <c r="E12" t="s">
        <v>31</v>
      </c>
      <c r="F12" s="4">
        <v>1.347531</v>
      </c>
      <c r="G12" s="4">
        <v>138.10435899999899</v>
      </c>
      <c r="H12" s="4">
        <v>17.0549850985979</v>
      </c>
      <c r="J12" s="2" t="s">
        <v>29</v>
      </c>
      <c r="K12" s="4">
        <v>30.981193999999999</v>
      </c>
      <c r="L12" s="4">
        <v>132.22542200000001</v>
      </c>
      <c r="M12" s="4">
        <v>9.2668772767299998</v>
      </c>
    </row>
    <row r="13" spans="1:13" x14ac:dyDescent="0.25">
      <c r="A13" t="s">
        <v>50</v>
      </c>
      <c r="B13">
        <v>2510</v>
      </c>
      <c r="C13" t="s">
        <v>42</v>
      </c>
      <c r="D13" t="s">
        <v>42</v>
      </c>
      <c r="E13" t="s">
        <v>43</v>
      </c>
      <c r="F13" s="4">
        <v>70.074971000000005</v>
      </c>
      <c r="G13" s="4">
        <v>484.87952200000001</v>
      </c>
      <c r="H13" s="4">
        <v>264.869038913243</v>
      </c>
      <c r="J13" s="2" t="s">
        <v>56</v>
      </c>
      <c r="K13" s="4">
        <v>79454.718161999874</v>
      </c>
      <c r="L13" s="4">
        <v>872121.11218999792</v>
      </c>
      <c r="M13" s="4">
        <v>218811.7505413508</v>
      </c>
    </row>
    <row r="14" spans="1:13" x14ac:dyDescent="0.25">
      <c r="A14" t="s">
        <v>50</v>
      </c>
      <c r="B14">
        <v>2520</v>
      </c>
      <c r="C14" t="s">
        <v>33</v>
      </c>
      <c r="D14" t="s">
        <v>33</v>
      </c>
      <c r="E14" t="s">
        <v>33</v>
      </c>
      <c r="F14" s="4">
        <v>5467.984974</v>
      </c>
      <c r="G14" s="4">
        <v>32540.905956999999</v>
      </c>
      <c r="H14" s="4">
        <v>6479.6068867880203</v>
      </c>
    </row>
    <row r="15" spans="1:13" x14ac:dyDescent="0.25">
      <c r="A15" t="s">
        <v>50</v>
      </c>
      <c r="B15">
        <v>2540</v>
      </c>
      <c r="C15" t="s">
        <v>34</v>
      </c>
      <c r="D15" t="s">
        <v>34</v>
      </c>
      <c r="E15" t="s">
        <v>35</v>
      </c>
      <c r="F15" s="4">
        <v>24.083945</v>
      </c>
      <c r="G15" s="4">
        <v>27.786657999999999</v>
      </c>
      <c r="H15" s="4">
        <v>23.741987585699999</v>
      </c>
    </row>
    <row r="16" spans="1:13" x14ac:dyDescent="0.25">
      <c r="A16" t="s">
        <v>50</v>
      </c>
      <c r="B16">
        <v>2610</v>
      </c>
      <c r="C16" t="s">
        <v>38</v>
      </c>
      <c r="D16" t="s">
        <v>37</v>
      </c>
      <c r="E16" t="s">
        <v>39</v>
      </c>
      <c r="F16" s="4">
        <v>55.984240999999997</v>
      </c>
      <c r="G16" s="4">
        <v>5149.4819749999997</v>
      </c>
      <c r="H16" s="4">
        <v>2528.9331830715701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opLeftCell="A2" workbookViewId="0">
      <selection activeCell="K12" sqref="K12"/>
    </sheetView>
  </sheetViews>
  <sheetFormatPr defaultRowHeight="15" x14ac:dyDescent="0.25"/>
  <cols>
    <col min="1" max="1" width="23.85546875" bestFit="1" customWidth="1"/>
    <col min="2" max="2" width="8.5703125" bestFit="1" customWidth="1"/>
    <col min="3" max="3" width="23.28515625" bestFit="1" customWidth="1"/>
    <col min="4" max="4" width="21.5703125" bestFit="1" customWidth="1"/>
    <col min="5" max="5" width="25.28515625" bestFit="1" customWidth="1"/>
    <col min="6" max="6" width="13.42578125" style="4" bestFit="1" customWidth="1"/>
    <col min="7" max="7" width="13.7109375" style="4" bestFit="1" customWidth="1"/>
    <col min="8" max="8" width="12" style="4" bestFit="1" customWidth="1"/>
    <col min="10" max="10" width="25.28515625" bestFit="1" customWidth="1"/>
    <col min="11" max="11" width="17.28515625" style="4" bestFit="1" customWidth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5" t="s">
        <v>6</v>
      </c>
      <c r="H1" s="5" t="s">
        <v>7</v>
      </c>
      <c r="J1" s="1" t="s">
        <v>55</v>
      </c>
      <c r="K1" s="4" t="s">
        <v>57</v>
      </c>
    </row>
    <row r="2" spans="1:11" x14ac:dyDescent="0.25">
      <c r="A2" t="s">
        <v>51</v>
      </c>
      <c r="B2">
        <v>2110</v>
      </c>
      <c r="C2" t="s">
        <v>9</v>
      </c>
      <c r="D2" t="s">
        <v>10</v>
      </c>
      <c r="E2" t="s">
        <v>11</v>
      </c>
      <c r="F2" s="4">
        <v>42190.9832849999</v>
      </c>
      <c r="G2" s="4">
        <v>223512.010971999</v>
      </c>
      <c r="H2" s="4">
        <v>91432.077720085494</v>
      </c>
      <c r="J2" s="2" t="s">
        <v>47</v>
      </c>
      <c r="K2" s="4">
        <v>387.10843872008076</v>
      </c>
    </row>
    <row r="3" spans="1:11" x14ac:dyDescent="0.25">
      <c r="A3" t="s">
        <v>51</v>
      </c>
      <c r="B3">
        <v>2120</v>
      </c>
      <c r="C3" t="s">
        <v>12</v>
      </c>
      <c r="D3" t="s">
        <v>13</v>
      </c>
      <c r="E3" t="s">
        <v>11</v>
      </c>
      <c r="F3" s="4">
        <v>1858.637203</v>
      </c>
      <c r="G3" s="4">
        <v>22676.716651999901</v>
      </c>
      <c r="H3" s="4">
        <v>10043.9256181325</v>
      </c>
      <c r="J3" s="2" t="s">
        <v>22</v>
      </c>
      <c r="K3" s="4">
        <v>3481.4181907254601</v>
      </c>
    </row>
    <row r="4" spans="1:11" x14ac:dyDescent="0.25">
      <c r="A4" t="s">
        <v>51</v>
      </c>
      <c r="B4">
        <v>2130</v>
      </c>
      <c r="C4" t="s">
        <v>14</v>
      </c>
      <c r="D4" t="s">
        <v>15</v>
      </c>
      <c r="E4" t="s">
        <v>11</v>
      </c>
      <c r="F4" s="4">
        <v>3127.13429</v>
      </c>
      <c r="G4" s="4">
        <v>26038.046313999999</v>
      </c>
      <c r="H4" s="4">
        <v>13509.1230699101</v>
      </c>
      <c r="J4" s="2" t="s">
        <v>33</v>
      </c>
      <c r="K4" s="4">
        <v>10222.1405378291</v>
      </c>
    </row>
    <row r="5" spans="1:11" x14ac:dyDescent="0.25">
      <c r="A5" t="s">
        <v>51</v>
      </c>
      <c r="B5">
        <v>2140</v>
      </c>
      <c r="C5" t="s">
        <v>16</v>
      </c>
      <c r="D5" t="s">
        <v>16</v>
      </c>
      <c r="E5" t="s">
        <v>17</v>
      </c>
      <c r="F5" s="4">
        <v>277.49540999999903</v>
      </c>
      <c r="G5" s="4">
        <v>5128.2935200000002</v>
      </c>
      <c r="H5" s="4">
        <v>314.93555339814998</v>
      </c>
      <c r="J5" s="2" t="s">
        <v>25</v>
      </c>
      <c r="K5" s="4">
        <v>361.09652843315888</v>
      </c>
    </row>
    <row r="6" spans="1:11" x14ac:dyDescent="0.25">
      <c r="A6" t="s">
        <v>51</v>
      </c>
      <c r="B6">
        <v>2150</v>
      </c>
      <c r="C6" t="s">
        <v>18</v>
      </c>
      <c r="D6" t="s">
        <v>18</v>
      </c>
      <c r="E6" t="s">
        <v>17</v>
      </c>
      <c r="F6" s="4">
        <v>2493.0534479999901</v>
      </c>
      <c r="G6" s="4">
        <v>4260.9062189999904</v>
      </c>
      <c r="H6" s="4">
        <v>1371.6956672459501</v>
      </c>
      <c r="J6" s="2" t="s">
        <v>43</v>
      </c>
      <c r="K6" s="4">
        <v>491.6954640523</v>
      </c>
    </row>
    <row r="7" spans="1:11" x14ac:dyDescent="0.25">
      <c r="A7" t="s">
        <v>51</v>
      </c>
      <c r="B7">
        <v>2156</v>
      </c>
      <c r="C7" t="s">
        <v>19</v>
      </c>
      <c r="D7" t="s">
        <v>20</v>
      </c>
      <c r="E7" t="s">
        <v>17</v>
      </c>
      <c r="F7" s="4">
        <v>986.99169199999994</v>
      </c>
      <c r="G7" s="4">
        <v>9694.9351239999996</v>
      </c>
      <c r="H7" s="4">
        <v>5217.4168152319899</v>
      </c>
      <c r="J7" s="2" t="s">
        <v>39</v>
      </c>
      <c r="K7" s="4">
        <v>389.7247141766</v>
      </c>
    </row>
    <row r="8" spans="1:11" x14ac:dyDescent="0.25">
      <c r="A8" t="s">
        <v>51</v>
      </c>
      <c r="B8">
        <v>2210</v>
      </c>
      <c r="C8" t="s">
        <v>21</v>
      </c>
      <c r="D8" t="s">
        <v>21</v>
      </c>
      <c r="E8" t="s">
        <v>22</v>
      </c>
      <c r="F8" s="4">
        <v>1820.149784</v>
      </c>
      <c r="G8" s="4">
        <v>41337.884978000002</v>
      </c>
      <c r="H8" s="4">
        <v>3481.4181907254601</v>
      </c>
      <c r="J8" s="2" t="s">
        <v>35</v>
      </c>
      <c r="K8" s="4">
        <v>95.15965126527</v>
      </c>
    </row>
    <row r="9" spans="1:11" x14ac:dyDescent="0.25">
      <c r="A9" t="s">
        <v>51</v>
      </c>
      <c r="B9">
        <v>2230</v>
      </c>
      <c r="C9" t="s">
        <v>23</v>
      </c>
      <c r="D9" t="s">
        <v>24</v>
      </c>
      <c r="E9" t="s">
        <v>25</v>
      </c>
      <c r="F9" s="4">
        <v>158.15683999999999</v>
      </c>
      <c r="G9" s="4">
        <v>496.74752699999902</v>
      </c>
      <c r="H9" s="4">
        <v>93.112181994479897</v>
      </c>
      <c r="J9" s="2" t="s">
        <v>31</v>
      </c>
      <c r="K9" s="4">
        <v>66.484034679959905</v>
      </c>
    </row>
    <row r="10" spans="1:11" x14ac:dyDescent="0.25">
      <c r="A10" t="s">
        <v>51</v>
      </c>
      <c r="B10">
        <v>2240</v>
      </c>
      <c r="C10" t="s">
        <v>26</v>
      </c>
      <c r="D10" t="s">
        <v>24</v>
      </c>
      <c r="E10" t="s">
        <v>25</v>
      </c>
      <c r="F10" s="4">
        <v>437.70154700000001</v>
      </c>
      <c r="G10" s="4">
        <v>1299.138402</v>
      </c>
      <c r="H10" s="4">
        <v>267.98434643867898</v>
      </c>
      <c r="J10" s="2" t="s">
        <v>11</v>
      </c>
      <c r="K10" s="4">
        <v>114985.1264081281</v>
      </c>
    </row>
    <row r="11" spans="1:11" x14ac:dyDescent="0.25">
      <c r="A11" t="s">
        <v>51</v>
      </c>
      <c r="B11">
        <v>2300</v>
      </c>
      <c r="C11" t="s">
        <v>52</v>
      </c>
      <c r="D11" t="s">
        <v>48</v>
      </c>
      <c r="E11" t="s">
        <v>47</v>
      </c>
      <c r="F11" s="4">
        <v>3.3074870000000001</v>
      </c>
      <c r="G11" s="4">
        <v>13.9695529999999</v>
      </c>
      <c r="H11" s="4">
        <v>3.2062523489447798</v>
      </c>
      <c r="J11" s="2" t="s">
        <v>27</v>
      </c>
      <c r="K11" s="4">
        <v>72.300853566800001</v>
      </c>
    </row>
    <row r="12" spans="1:11" x14ac:dyDescent="0.25">
      <c r="A12" t="s">
        <v>51</v>
      </c>
      <c r="B12">
        <v>2310</v>
      </c>
      <c r="C12" t="s">
        <v>47</v>
      </c>
      <c r="D12" t="s">
        <v>48</v>
      </c>
      <c r="E12" t="s">
        <v>47</v>
      </c>
      <c r="F12" s="4">
        <v>396.024217999999</v>
      </c>
      <c r="G12" s="4">
        <v>1672.6536409999901</v>
      </c>
      <c r="H12" s="4">
        <v>383.902186371136</v>
      </c>
      <c r="J12" s="2" t="s">
        <v>17</v>
      </c>
      <c r="K12" s="4">
        <v>6904.0480358760897</v>
      </c>
    </row>
    <row r="13" spans="1:11" x14ac:dyDescent="0.25">
      <c r="A13" t="s">
        <v>51</v>
      </c>
      <c r="B13">
        <v>2320</v>
      </c>
      <c r="C13" t="s">
        <v>27</v>
      </c>
      <c r="D13" t="s">
        <v>28</v>
      </c>
      <c r="E13" t="s">
        <v>27</v>
      </c>
      <c r="F13" s="4">
        <v>20.920224000000001</v>
      </c>
      <c r="G13" s="4">
        <v>8.9811999999999905</v>
      </c>
      <c r="H13" s="4">
        <v>72.300853566800001</v>
      </c>
      <c r="J13" s="2" t="s">
        <v>30</v>
      </c>
      <c r="K13" s="4">
        <v>1521.3445883100001</v>
      </c>
    </row>
    <row r="14" spans="1:11" x14ac:dyDescent="0.25">
      <c r="A14" t="s">
        <v>51</v>
      </c>
      <c r="B14">
        <v>2410</v>
      </c>
      <c r="C14" t="s">
        <v>29</v>
      </c>
      <c r="D14" t="s">
        <v>29</v>
      </c>
      <c r="E14" t="s">
        <v>29</v>
      </c>
      <c r="F14" s="4">
        <v>9475.0944799999907</v>
      </c>
      <c r="G14" s="4">
        <v>36296.128401000002</v>
      </c>
      <c r="H14" s="4">
        <v>2413.7075157270701</v>
      </c>
      <c r="J14" s="2" t="s">
        <v>29</v>
      </c>
      <c r="K14" s="4">
        <v>2413.7075157270701</v>
      </c>
    </row>
    <row r="15" spans="1:11" x14ac:dyDescent="0.25">
      <c r="A15" t="s">
        <v>51</v>
      </c>
      <c r="B15">
        <v>2420</v>
      </c>
      <c r="C15" t="s">
        <v>30</v>
      </c>
      <c r="D15" t="s">
        <v>30</v>
      </c>
      <c r="E15" t="s">
        <v>30</v>
      </c>
      <c r="F15" s="4">
        <v>1834.791827</v>
      </c>
      <c r="G15" s="4">
        <v>15320</v>
      </c>
      <c r="H15" s="4">
        <v>1521.3445883100001</v>
      </c>
      <c r="J15" s="2" t="s">
        <v>56</v>
      </c>
      <c r="K15" s="4">
        <v>141391.35496148997</v>
      </c>
    </row>
    <row r="16" spans="1:11" x14ac:dyDescent="0.25">
      <c r="A16" t="s">
        <v>51</v>
      </c>
      <c r="B16">
        <v>2430</v>
      </c>
      <c r="C16" t="s">
        <v>31</v>
      </c>
      <c r="D16" t="s">
        <v>32</v>
      </c>
      <c r="E16" t="s">
        <v>31</v>
      </c>
      <c r="F16" s="4">
        <v>11.590041999999899</v>
      </c>
      <c r="G16" s="4">
        <v>443.53282200000001</v>
      </c>
      <c r="H16" s="4">
        <v>66.484034679959905</v>
      </c>
    </row>
    <row r="17" spans="1:8" x14ac:dyDescent="0.25">
      <c r="A17" t="s">
        <v>51</v>
      </c>
      <c r="B17">
        <v>2500</v>
      </c>
      <c r="C17" t="s">
        <v>41</v>
      </c>
      <c r="D17" t="s">
        <v>33</v>
      </c>
      <c r="E17" t="s">
        <v>33</v>
      </c>
      <c r="F17" s="4">
        <v>15.5066849999999</v>
      </c>
      <c r="G17" s="4">
        <v>98.986154999999897</v>
      </c>
      <c r="H17" s="4">
        <v>15.1115551218</v>
      </c>
    </row>
    <row r="18" spans="1:8" x14ac:dyDescent="0.25">
      <c r="A18" t="s">
        <v>51</v>
      </c>
      <c r="B18">
        <v>2510</v>
      </c>
      <c r="C18" t="s">
        <v>42</v>
      </c>
      <c r="D18" t="s">
        <v>42</v>
      </c>
      <c r="E18" t="s">
        <v>43</v>
      </c>
      <c r="F18" s="4">
        <v>186.06507099999999</v>
      </c>
      <c r="G18" s="4">
        <v>720.24181199999896</v>
      </c>
      <c r="H18" s="4">
        <v>491.6954640523</v>
      </c>
    </row>
    <row r="19" spans="1:8" x14ac:dyDescent="0.25">
      <c r="A19" t="s">
        <v>51</v>
      </c>
      <c r="B19">
        <v>2520</v>
      </c>
      <c r="C19" t="s">
        <v>33</v>
      </c>
      <c r="D19" t="s">
        <v>33</v>
      </c>
      <c r="E19" t="s">
        <v>33</v>
      </c>
      <c r="F19" s="4">
        <v>12324.009893999901</v>
      </c>
      <c r="G19" s="4">
        <v>40513.448172999997</v>
      </c>
      <c r="H19" s="4">
        <v>10207.028982707299</v>
      </c>
    </row>
    <row r="20" spans="1:8" x14ac:dyDescent="0.25">
      <c r="A20" t="s">
        <v>51</v>
      </c>
      <c r="B20">
        <v>2540</v>
      </c>
      <c r="C20" t="s">
        <v>34</v>
      </c>
      <c r="D20" t="s">
        <v>34</v>
      </c>
      <c r="E20" t="s">
        <v>35</v>
      </c>
      <c r="F20" s="4">
        <v>121.222342</v>
      </c>
      <c r="G20" s="4">
        <v>80.687026000000003</v>
      </c>
      <c r="H20" s="4">
        <v>95.15965126527</v>
      </c>
    </row>
    <row r="21" spans="1:8" x14ac:dyDescent="0.25">
      <c r="A21" t="s">
        <v>51</v>
      </c>
      <c r="B21">
        <v>2610</v>
      </c>
      <c r="C21" t="s">
        <v>38</v>
      </c>
      <c r="D21" t="s">
        <v>37</v>
      </c>
      <c r="E21" t="s">
        <v>39</v>
      </c>
      <c r="F21" s="4">
        <v>5.3214459999999999</v>
      </c>
      <c r="G21" s="4">
        <v>814.87625000000003</v>
      </c>
      <c r="H21" s="4">
        <v>389.7247141766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opLeftCell="J1" workbookViewId="0">
      <selection activeCell="M4" sqref="M4"/>
    </sheetView>
  </sheetViews>
  <sheetFormatPr defaultRowHeight="15" x14ac:dyDescent="0.25"/>
  <cols>
    <col min="1" max="1" width="15.140625" bestFit="1" customWidth="1"/>
    <col min="2" max="2" width="8.5703125" bestFit="1" customWidth="1"/>
    <col min="3" max="3" width="23.28515625" bestFit="1" customWidth="1"/>
    <col min="4" max="4" width="21.5703125" bestFit="1" customWidth="1"/>
    <col min="5" max="5" width="25.28515625" bestFit="1" customWidth="1"/>
    <col min="6" max="6" width="13.42578125" style="4" bestFit="1" customWidth="1"/>
    <col min="7" max="7" width="13.7109375" style="4" bestFit="1" customWidth="1"/>
    <col min="8" max="8" width="12" style="4" bestFit="1" customWidth="1"/>
    <col min="10" max="10" width="25.28515625" bestFit="1" customWidth="1"/>
    <col min="11" max="11" width="20" style="4" bestFit="1" customWidth="1"/>
    <col min="12" max="12" width="20.28515625" style="4" bestFit="1" customWidth="1"/>
    <col min="13" max="13" width="17.28515625" style="4" bestFit="1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5" t="s">
        <v>6</v>
      </c>
      <c r="H1" s="5" t="s">
        <v>7</v>
      </c>
      <c r="J1" s="1" t="s">
        <v>55</v>
      </c>
      <c r="K1" s="4" t="s">
        <v>58</v>
      </c>
      <c r="L1" s="4" t="s">
        <v>59</v>
      </c>
      <c r="M1" s="4" t="s">
        <v>57</v>
      </c>
    </row>
    <row r="2" spans="1:13" x14ac:dyDescent="0.25">
      <c r="A2" t="s">
        <v>53</v>
      </c>
      <c r="B2">
        <v>2100</v>
      </c>
      <c r="C2" t="s">
        <v>45</v>
      </c>
      <c r="D2" t="s">
        <v>46</v>
      </c>
      <c r="E2" t="s">
        <v>11</v>
      </c>
      <c r="F2" s="4">
        <v>242.838742</v>
      </c>
      <c r="G2" s="4">
        <v>1228.20109</v>
      </c>
      <c r="H2" s="4">
        <v>4899.9794867729797</v>
      </c>
      <c r="J2" s="2" t="s">
        <v>47</v>
      </c>
      <c r="K2" s="4">
        <v>5.5623969999999998</v>
      </c>
      <c r="L2" s="4">
        <v>74.971389000000002</v>
      </c>
      <c r="M2" s="4">
        <v>18.884873771830001</v>
      </c>
    </row>
    <row r="3" spans="1:13" x14ac:dyDescent="0.25">
      <c r="A3" t="s">
        <v>53</v>
      </c>
      <c r="B3">
        <v>2110</v>
      </c>
      <c r="C3" t="s">
        <v>9</v>
      </c>
      <c r="D3" t="s">
        <v>10</v>
      </c>
      <c r="E3" t="s">
        <v>11</v>
      </c>
      <c r="F3" s="4">
        <v>18790.235567999898</v>
      </c>
      <c r="G3" s="4">
        <v>268212.01897700003</v>
      </c>
      <c r="H3" s="4">
        <v>128003.501249202</v>
      </c>
      <c r="J3" s="2" t="s">
        <v>22</v>
      </c>
      <c r="K3" s="4">
        <v>2193.5678380000004</v>
      </c>
      <c r="L3" s="4">
        <v>932653.12939299899</v>
      </c>
      <c r="M3" s="4">
        <v>47326.722237770475</v>
      </c>
    </row>
    <row r="4" spans="1:13" x14ac:dyDescent="0.25">
      <c r="A4" t="s">
        <v>53</v>
      </c>
      <c r="B4">
        <v>2120</v>
      </c>
      <c r="C4" t="s">
        <v>12</v>
      </c>
      <c r="D4" t="s">
        <v>13</v>
      </c>
      <c r="E4" t="s">
        <v>11</v>
      </c>
      <c r="F4" s="4">
        <v>2087.9847649999901</v>
      </c>
      <c r="G4" s="4">
        <v>73118.993705000001</v>
      </c>
      <c r="H4" s="4">
        <v>38534.7667025591</v>
      </c>
      <c r="J4" s="2" t="s">
        <v>33</v>
      </c>
      <c r="K4" s="4">
        <v>12.521716</v>
      </c>
      <c r="L4" s="4">
        <v>502.85255799999902</v>
      </c>
      <c r="M4" s="4">
        <v>52.713170801970001</v>
      </c>
    </row>
    <row r="5" spans="1:13" x14ac:dyDescent="0.25">
      <c r="A5" t="s">
        <v>53</v>
      </c>
      <c r="B5">
        <v>2130</v>
      </c>
      <c r="C5" t="s">
        <v>14</v>
      </c>
      <c r="D5" t="s">
        <v>15</v>
      </c>
      <c r="E5" t="s">
        <v>11</v>
      </c>
      <c r="F5" s="4">
        <v>2321.2200459999999</v>
      </c>
      <c r="G5" s="4">
        <v>61357.647205000103</v>
      </c>
      <c r="H5" s="4">
        <v>36755.187468960103</v>
      </c>
      <c r="J5" s="2" t="s">
        <v>25</v>
      </c>
      <c r="K5" s="4">
        <v>425.15300299999893</v>
      </c>
      <c r="L5" s="4">
        <v>15424.939320000001</v>
      </c>
      <c r="M5" s="4">
        <v>1592.96634214662</v>
      </c>
    </row>
    <row r="6" spans="1:13" x14ac:dyDescent="0.25">
      <c r="A6" t="s">
        <v>53</v>
      </c>
      <c r="B6">
        <v>2140</v>
      </c>
      <c r="C6" t="s">
        <v>16</v>
      </c>
      <c r="D6" t="s">
        <v>16</v>
      </c>
      <c r="E6" t="s">
        <v>17</v>
      </c>
      <c r="F6" s="4">
        <v>427.12367599999902</v>
      </c>
      <c r="G6" s="4">
        <v>18406.589841999899</v>
      </c>
      <c r="H6" s="4">
        <v>1119.7399421642999</v>
      </c>
      <c r="J6" s="2" t="s">
        <v>43</v>
      </c>
      <c r="K6" s="4">
        <v>23.85763</v>
      </c>
      <c r="L6" s="4">
        <v>493.24902600000001</v>
      </c>
      <c r="M6" s="4">
        <v>220.26405641987299</v>
      </c>
    </row>
    <row r="7" spans="1:13" x14ac:dyDescent="0.25">
      <c r="A7" t="s">
        <v>53</v>
      </c>
      <c r="B7">
        <v>2150</v>
      </c>
      <c r="C7" t="s">
        <v>18</v>
      </c>
      <c r="D7" t="s">
        <v>18</v>
      </c>
      <c r="E7" t="s">
        <v>17</v>
      </c>
      <c r="F7" s="4">
        <v>3133.9828729999999</v>
      </c>
      <c r="G7" s="4">
        <v>20432.685209999901</v>
      </c>
      <c r="H7" s="4">
        <v>8022.6803153398296</v>
      </c>
      <c r="J7" s="2" t="s">
        <v>39</v>
      </c>
      <c r="K7" s="4">
        <v>1.7487440000000001</v>
      </c>
      <c r="L7" s="4">
        <v>281.39984399999997</v>
      </c>
      <c r="M7" s="4">
        <v>213.84834491720099</v>
      </c>
    </row>
    <row r="8" spans="1:13" x14ac:dyDescent="0.25">
      <c r="A8" t="s">
        <v>53</v>
      </c>
      <c r="B8">
        <v>2200</v>
      </c>
      <c r="C8" t="s">
        <v>54</v>
      </c>
      <c r="D8" t="s">
        <v>21</v>
      </c>
      <c r="E8" t="s">
        <v>22</v>
      </c>
      <c r="F8" s="4">
        <v>0.21101600000000001</v>
      </c>
      <c r="G8" s="4">
        <v>89.718278999999896</v>
      </c>
      <c r="H8" s="4">
        <v>4.5527125807699997</v>
      </c>
      <c r="J8" s="2" t="s">
        <v>35</v>
      </c>
      <c r="K8" s="4">
        <v>122.430729</v>
      </c>
      <c r="L8" s="4">
        <v>252.536508</v>
      </c>
      <c r="M8" s="4">
        <v>279.03599135717599</v>
      </c>
    </row>
    <row r="9" spans="1:13" x14ac:dyDescent="0.25">
      <c r="A9" t="s">
        <v>53</v>
      </c>
      <c r="B9">
        <v>2210</v>
      </c>
      <c r="C9" t="s">
        <v>21</v>
      </c>
      <c r="D9" t="s">
        <v>21</v>
      </c>
      <c r="E9" t="s">
        <v>22</v>
      </c>
      <c r="F9" s="4">
        <v>2193.3568220000002</v>
      </c>
      <c r="G9" s="4">
        <v>932563.41111399897</v>
      </c>
      <c r="H9" s="4">
        <v>47322.169525189704</v>
      </c>
      <c r="J9" s="2" t="s">
        <v>31</v>
      </c>
      <c r="K9" s="4">
        <v>10.555652</v>
      </c>
      <c r="L9" s="4">
        <v>5922.62629499999</v>
      </c>
      <c r="M9" s="4">
        <v>469.61336372253902</v>
      </c>
    </row>
    <row r="10" spans="1:13" x14ac:dyDescent="0.25">
      <c r="A10" t="s">
        <v>53</v>
      </c>
      <c r="B10">
        <v>2230</v>
      </c>
      <c r="C10" t="s">
        <v>23</v>
      </c>
      <c r="D10" t="s">
        <v>24</v>
      </c>
      <c r="E10" t="s">
        <v>25</v>
      </c>
      <c r="F10" s="4">
        <v>33.750344999999903</v>
      </c>
      <c r="G10" s="4">
        <v>1224.4933390000001</v>
      </c>
      <c r="H10" s="4">
        <v>126.45607482393</v>
      </c>
      <c r="J10" s="2" t="s">
        <v>11</v>
      </c>
      <c r="K10" s="4">
        <v>23474.240407999885</v>
      </c>
      <c r="L10" s="4">
        <v>409059.92230800015</v>
      </c>
      <c r="M10" s="4">
        <v>212101.87810311571</v>
      </c>
    </row>
    <row r="11" spans="1:13" x14ac:dyDescent="0.25">
      <c r="A11" t="s">
        <v>53</v>
      </c>
      <c r="B11">
        <v>2240</v>
      </c>
      <c r="C11" t="s">
        <v>26</v>
      </c>
      <c r="D11" t="s">
        <v>24</v>
      </c>
      <c r="E11" t="s">
        <v>25</v>
      </c>
      <c r="F11" s="4">
        <v>391.40265799999901</v>
      </c>
      <c r="G11" s="4">
        <v>14200.445981000001</v>
      </c>
      <c r="H11" s="4">
        <v>1466.51026732269</v>
      </c>
      <c r="J11" s="2" t="s">
        <v>27</v>
      </c>
      <c r="K11" s="4">
        <v>12.579402</v>
      </c>
      <c r="L11" s="4">
        <v>16.026800000000001</v>
      </c>
      <c r="M11" s="4">
        <v>102.2906673393</v>
      </c>
    </row>
    <row r="12" spans="1:13" x14ac:dyDescent="0.25">
      <c r="A12" t="s">
        <v>53</v>
      </c>
      <c r="B12">
        <v>2300</v>
      </c>
      <c r="C12" t="s">
        <v>52</v>
      </c>
      <c r="D12" t="s">
        <v>48</v>
      </c>
      <c r="E12" t="s">
        <v>47</v>
      </c>
      <c r="F12" s="4">
        <v>3.8862700000000001</v>
      </c>
      <c r="G12" s="4">
        <v>52.380127000000002</v>
      </c>
      <c r="H12" s="4">
        <v>13.1942645901</v>
      </c>
      <c r="J12" s="2" t="s">
        <v>17</v>
      </c>
      <c r="K12" s="4">
        <v>3561.1065489999992</v>
      </c>
      <c r="L12" s="4">
        <v>38839.275051999801</v>
      </c>
      <c r="M12" s="4">
        <v>9142.420257504129</v>
      </c>
    </row>
    <row r="13" spans="1:13" x14ac:dyDescent="0.25">
      <c r="A13" t="s">
        <v>53</v>
      </c>
      <c r="B13">
        <v>2310</v>
      </c>
      <c r="C13" t="s">
        <v>47</v>
      </c>
      <c r="D13" t="s">
        <v>48</v>
      </c>
      <c r="E13" t="s">
        <v>47</v>
      </c>
      <c r="F13" s="4">
        <v>1.6761269999999999</v>
      </c>
      <c r="G13" s="4">
        <v>22.591262</v>
      </c>
      <c r="H13" s="4">
        <v>5.6906091817300002</v>
      </c>
      <c r="J13" s="2" t="s">
        <v>30</v>
      </c>
      <c r="K13" s="4">
        <v>1542.612924</v>
      </c>
      <c r="L13" s="4">
        <v>29453.9289739999</v>
      </c>
      <c r="M13" s="4">
        <v>3537.4407702204799</v>
      </c>
    </row>
    <row r="14" spans="1:13" x14ac:dyDescent="0.25">
      <c r="A14" t="s">
        <v>53</v>
      </c>
      <c r="B14">
        <v>2320</v>
      </c>
      <c r="C14" t="s">
        <v>27</v>
      </c>
      <c r="D14" t="s">
        <v>28</v>
      </c>
      <c r="E14" t="s">
        <v>27</v>
      </c>
      <c r="F14" s="4">
        <v>12.579402</v>
      </c>
      <c r="G14" s="4">
        <v>16.026800000000001</v>
      </c>
      <c r="H14" s="4">
        <v>102.2906673393</v>
      </c>
      <c r="J14" s="2" t="s">
        <v>29</v>
      </c>
      <c r="K14" s="4">
        <v>188.93916400000001</v>
      </c>
      <c r="L14" s="4">
        <v>8340.9098969999795</v>
      </c>
      <c r="M14" s="4">
        <v>445.40068629623102</v>
      </c>
    </row>
    <row r="15" spans="1:13" x14ac:dyDescent="0.25">
      <c r="A15" t="s">
        <v>53</v>
      </c>
      <c r="B15">
        <v>2400</v>
      </c>
      <c r="C15" t="s">
        <v>49</v>
      </c>
      <c r="D15" t="s">
        <v>29</v>
      </c>
      <c r="E15" t="s">
        <v>29</v>
      </c>
      <c r="F15" s="4">
        <v>34.321097000000002</v>
      </c>
      <c r="G15" s="4">
        <v>1515.1394009999899</v>
      </c>
      <c r="H15" s="4">
        <v>80.907710810360001</v>
      </c>
      <c r="J15" s="2" t="s">
        <v>56</v>
      </c>
      <c r="K15" s="4">
        <v>31574.876155999886</v>
      </c>
      <c r="L15" s="4">
        <v>1441315.767363999</v>
      </c>
      <c r="M15" s="4">
        <v>275503.47886538354</v>
      </c>
    </row>
    <row r="16" spans="1:13" x14ac:dyDescent="0.25">
      <c r="A16" t="s">
        <v>53</v>
      </c>
      <c r="B16">
        <v>2410</v>
      </c>
      <c r="C16" t="s">
        <v>29</v>
      </c>
      <c r="D16" t="s">
        <v>29</v>
      </c>
      <c r="E16" t="s">
        <v>29</v>
      </c>
      <c r="F16" s="4">
        <v>154.618067</v>
      </c>
      <c r="G16" s="4">
        <v>6825.7704959999901</v>
      </c>
      <c r="H16" s="4">
        <v>364.492975485871</v>
      </c>
    </row>
    <row r="17" spans="1:8" x14ac:dyDescent="0.25">
      <c r="A17" t="s">
        <v>53</v>
      </c>
      <c r="B17">
        <v>2420</v>
      </c>
      <c r="C17" t="s">
        <v>30</v>
      </c>
      <c r="D17" t="s">
        <v>30</v>
      </c>
      <c r="E17" t="s">
        <v>30</v>
      </c>
      <c r="F17" s="4">
        <v>1542.612924</v>
      </c>
      <c r="G17" s="4">
        <v>29453.9289739999</v>
      </c>
      <c r="H17" s="4">
        <v>3537.4407702204799</v>
      </c>
    </row>
    <row r="18" spans="1:8" x14ac:dyDescent="0.25">
      <c r="A18" t="s">
        <v>53</v>
      </c>
      <c r="B18">
        <v>2430</v>
      </c>
      <c r="C18" t="s">
        <v>31</v>
      </c>
      <c r="D18" t="s">
        <v>32</v>
      </c>
      <c r="E18" t="s">
        <v>31</v>
      </c>
      <c r="F18" s="4">
        <v>10.555652</v>
      </c>
      <c r="G18" s="4">
        <v>5922.62629499999</v>
      </c>
      <c r="H18" s="4">
        <v>469.61336372253902</v>
      </c>
    </row>
    <row r="19" spans="1:8" x14ac:dyDescent="0.25">
      <c r="A19" t="s">
        <v>53</v>
      </c>
      <c r="B19">
        <v>2500</v>
      </c>
      <c r="C19" t="s">
        <v>41</v>
      </c>
      <c r="D19" t="s">
        <v>33</v>
      </c>
      <c r="E19" t="s">
        <v>33</v>
      </c>
      <c r="F19" s="4">
        <v>12.521716</v>
      </c>
      <c r="G19" s="4">
        <v>502.85255799999902</v>
      </c>
      <c r="H19" s="4">
        <v>52.713170801970001</v>
      </c>
    </row>
    <row r="20" spans="1:8" x14ac:dyDescent="0.25">
      <c r="A20" t="s">
        <v>53</v>
      </c>
      <c r="B20">
        <v>2510</v>
      </c>
      <c r="C20" t="s">
        <v>42</v>
      </c>
      <c r="D20" t="s">
        <v>42</v>
      </c>
      <c r="E20" t="s">
        <v>43</v>
      </c>
      <c r="F20" s="4">
        <v>23.85763</v>
      </c>
      <c r="G20" s="4">
        <v>493.24902600000001</v>
      </c>
      <c r="H20" s="4">
        <v>220.26405641987299</v>
      </c>
    </row>
    <row r="21" spans="1:8" x14ac:dyDescent="0.25">
      <c r="A21" t="s">
        <v>53</v>
      </c>
      <c r="B21">
        <v>2540</v>
      </c>
      <c r="C21" t="s">
        <v>34</v>
      </c>
      <c r="D21" t="s">
        <v>34</v>
      </c>
      <c r="E21" t="s">
        <v>35</v>
      </c>
      <c r="F21" s="4">
        <v>122.430729</v>
      </c>
      <c r="G21" s="4">
        <v>252.536508</v>
      </c>
      <c r="H21" s="4">
        <v>279.03599135717599</v>
      </c>
    </row>
    <row r="22" spans="1:8" x14ac:dyDescent="0.25">
      <c r="A22" t="s">
        <v>53</v>
      </c>
      <c r="B22">
        <v>2600</v>
      </c>
      <c r="C22" t="s">
        <v>36</v>
      </c>
      <c r="D22" t="s">
        <v>37</v>
      </c>
      <c r="E22" t="s">
        <v>11</v>
      </c>
      <c r="F22" s="4">
        <v>31.961286999999999</v>
      </c>
      <c r="G22" s="4">
        <v>5143.0613309999999</v>
      </c>
      <c r="H22" s="4">
        <v>3908.4431956215399</v>
      </c>
    </row>
    <row r="23" spans="1:8" x14ac:dyDescent="0.25">
      <c r="A23" t="s">
        <v>53</v>
      </c>
      <c r="B23">
        <v>2610</v>
      </c>
      <c r="C23" t="s">
        <v>38</v>
      </c>
      <c r="D23" t="s">
        <v>37</v>
      </c>
      <c r="E23" t="s">
        <v>39</v>
      </c>
      <c r="F23" s="4">
        <v>1.7487440000000001</v>
      </c>
      <c r="G23" s="4">
        <v>281.39984399999997</v>
      </c>
      <c r="H23" s="4">
        <v>213.84834491720099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Fisheating Creek</vt:lpstr>
      <vt:lpstr>Indian Prairie</vt:lpstr>
      <vt:lpstr>Lake Istokpoga</vt:lpstr>
      <vt:lpstr>Lower Kissimmee</vt:lpstr>
      <vt:lpstr>Taylor Creek Nubbin Slough</vt:lpstr>
      <vt:lpstr>Upper Kissimmee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Escribano, Yesenia</dc:creator>
  <cp:lastModifiedBy>Davis, Sara</cp:lastModifiedBy>
  <dcterms:created xsi:type="dcterms:W3CDTF">2014-11-17T16:24:00Z</dcterms:created>
  <dcterms:modified xsi:type="dcterms:W3CDTF">2014-12-01T22:53:06Z</dcterms:modified>
</cp:coreProperties>
</file>