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 projects" sheetId="5" r:id="rId2"/>
    <sheet name="Wet detention pond calcs" sheetId="2" r:id="rId3"/>
    <sheet name="34th to 80th" sheetId="3" r:id="rId4"/>
    <sheet name="80th to County Line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K2" i="1" s="1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K4" i="1" l="1"/>
  <c r="H4" i="1"/>
  <c r="D31" i="2" l="1"/>
  <c r="B31" i="2"/>
  <c r="C27" i="2"/>
  <c r="B27" i="2"/>
  <c r="D17" i="2"/>
  <c r="D14" i="2"/>
  <c r="B14" i="2"/>
  <c r="D13" i="2"/>
  <c r="B13" i="2"/>
  <c r="D15" i="2"/>
  <c r="D16" i="2" s="1"/>
  <c r="B15" i="2"/>
  <c r="B16" i="2" s="1"/>
  <c r="C9" i="2"/>
  <c r="B9" i="2"/>
  <c r="E6" i="2"/>
  <c r="E9" i="2" s="1"/>
  <c r="D3" i="1"/>
  <c r="V48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2" i="4"/>
  <c r="L48" i="4"/>
  <c r="F2" i="1"/>
  <c r="H2" i="1" s="1"/>
  <c r="D2" i="1"/>
  <c r="V17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2" i="3"/>
  <c r="L17" i="3"/>
  <c r="F16" i="2" l="1"/>
  <c r="B17" i="2"/>
  <c r="F17" i="2" s="1"/>
  <c r="K7" i="1"/>
  <c r="B33" i="2" l="1"/>
  <c r="B35" i="2" s="1"/>
  <c r="D33" i="2"/>
  <c r="D34" i="2" l="1"/>
  <c r="D35" i="2" s="1"/>
  <c r="F35" i="2" s="1"/>
  <c r="B34" i="2"/>
  <c r="F34" i="2" l="1"/>
  <c r="H7" i="1" l="1"/>
</calcChain>
</file>

<file path=xl/sharedStrings.xml><?xml version="1.0" encoding="utf-8"?>
<sst xmlns="http://schemas.openxmlformats.org/spreadsheetml/2006/main" count="810" uniqueCount="139">
  <si>
    <t>Project Number</t>
  </si>
  <si>
    <t>Project Name</t>
  </si>
  <si>
    <t>Project Type</t>
  </si>
  <si>
    <t>Acres Treated</t>
  </si>
  <si>
    <t>TP Efficiency (%)</t>
  </si>
  <si>
    <t>Total Reduction</t>
  </si>
  <si>
    <t>FDOT1-1</t>
  </si>
  <si>
    <t>FDOT1-2</t>
  </si>
  <si>
    <t>FDOT1-3</t>
  </si>
  <si>
    <t>FDOT1-4</t>
  </si>
  <si>
    <t>FDOT1-8</t>
  </si>
  <si>
    <t>SR 80 at US 27 Interchange</t>
  </si>
  <si>
    <t>SR 80 from Dalton to Indian Hills</t>
  </si>
  <si>
    <t>SR 80 from Indian Hills to CR 833</t>
  </si>
  <si>
    <t>SR 70 from 34th Ave to 80th Ave</t>
  </si>
  <si>
    <t>Street Sweeping</t>
  </si>
  <si>
    <t>SR 710 from US 441 to L-63N</t>
  </si>
  <si>
    <t>Wet detention pond</t>
  </si>
  <si>
    <t>Fertilizer cessation</t>
  </si>
  <si>
    <t xml:space="preserve">Street sweeping </t>
  </si>
  <si>
    <t>Pond/STA</t>
  </si>
  <si>
    <t>future project - need details</t>
  </si>
  <si>
    <t>2 to 4 lanes</t>
  </si>
  <si>
    <t>Pond #</t>
  </si>
  <si>
    <t>Required (ac-ft)</t>
  </si>
  <si>
    <t>Provided (ac-ft)</t>
  </si>
  <si>
    <t>Pond 1</t>
  </si>
  <si>
    <t>Pond 2</t>
  </si>
  <si>
    <t>Pond 3</t>
  </si>
  <si>
    <t>Pond 7</t>
  </si>
  <si>
    <t>Pond 8</t>
  </si>
  <si>
    <t>Pond 5+6</t>
  </si>
  <si>
    <t>SR 70 from 34th Avenue to 80th Avenue</t>
  </si>
  <si>
    <t>SR 70 from 80th Avenue to St Lucie County Line</t>
  </si>
  <si>
    <t>Stop Fertilizing Right-of-Way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</si>
  <si>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</si>
  <si>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</si>
  <si>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</si>
  <si>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</si>
  <si>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</si>
  <si>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</si>
  <si>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</si>
  <si>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</si>
  <si>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</si>
  <si>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</si>
  <si>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</si>
  <si>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State Road (SR) 80 from County Road (CR) 833 to US 27</t>
  </si>
  <si>
    <t>N/A</t>
  </si>
  <si>
    <t>TN Efficiency (%)</t>
  </si>
  <si>
    <t>TN efficiency</t>
  </si>
  <si>
    <t>Taylor Creek/Nubbin Slough</t>
  </si>
  <si>
    <t>no credit - stopped in 2003</t>
  </si>
  <si>
    <t>TP Reduction (kg/yr)</t>
  </si>
  <si>
    <t>TN Reduction (kg/yr)</t>
  </si>
  <si>
    <t>TN Base Load (kg/yr)</t>
  </si>
  <si>
    <t>TP Base Load (kg/yr)</t>
  </si>
  <si>
    <t>located in West Lake O Basins</t>
  </si>
  <si>
    <t>Sub-Watershed</t>
  </si>
  <si>
    <t>West Lake O Basins</t>
  </si>
  <si>
    <t>Taylor Creek/ Nubbin Slough</t>
  </si>
  <si>
    <t>FID_Edit_F</t>
  </si>
  <si>
    <t>Sub_Waters</t>
  </si>
  <si>
    <t>Acreage</t>
  </si>
  <si>
    <t>ID</t>
  </si>
  <si>
    <t>FID_LO_TMD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</si>
  <si>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</si>
  <si>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</si>
  <si>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</si>
  <si>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</si>
  <si>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</si>
  <si>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</si>
  <si>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</si>
  <si>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</si>
  <si>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</si>
  <si>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</si>
  <si>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</si>
  <si>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</si>
  <si>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</si>
  <si>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</si>
  <si>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</si>
  <si>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</si>
  <si>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</si>
  <si>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TAYLOR CREEK/NUBBIN SLOUGH</t>
  </si>
  <si>
    <t>S191</t>
  </si>
  <si>
    <t>WAM 10.0</t>
  </si>
  <si>
    <t>S191_Base</t>
  </si>
  <si>
    <t>Dairies</t>
  </si>
  <si>
    <t>Urban</t>
  </si>
  <si>
    <t>Medium Density: Fixed Single Family Units</t>
  </si>
  <si>
    <t>Medium Density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</si>
  <si>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</si>
  <si>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</si>
  <si>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</si>
  <si>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</si>
  <si>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</si>
  <si>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</si>
  <si>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</si>
  <si>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Other Agriculture</t>
  </si>
  <si>
    <t>Tree Nurseries</t>
  </si>
  <si>
    <t>Rangeland</t>
  </si>
  <si>
    <t>Upland Shrub and Brush land</t>
  </si>
  <si>
    <t>Scrub and Brushland</t>
  </si>
  <si>
    <t>Wetlands</t>
  </si>
  <si>
    <t>Mixed Wetland Hardwoods - Mixed Shrubs</t>
  </si>
  <si>
    <t>Mixed Wetland Hardwoods</t>
  </si>
  <si>
    <t>Inactive Dairy</t>
  </si>
  <si>
    <t>Low Density: Fixed Single Family Units</t>
  </si>
  <si>
    <t>Low Density Residential</t>
  </si>
  <si>
    <t>Low Density: Mixed Units, Fixed and Mobile Home U*</t>
  </si>
  <si>
    <t>Medium Density: Mixed Units, Fixed and Mobile Hom*</t>
  </si>
  <si>
    <t>S-133</t>
  </si>
  <si>
    <t>S133_Base</t>
  </si>
  <si>
    <t>Commercial and Services</t>
  </si>
  <si>
    <t>Institutional</t>
  </si>
  <si>
    <t>Ornamentals</t>
  </si>
  <si>
    <t>Ornamental Nurseries</t>
  </si>
  <si>
    <t>Herbaceous (Dry Prairie)</t>
  </si>
  <si>
    <t>Mixed Rangeland</t>
  </si>
  <si>
    <t>Water Bodies</t>
  </si>
  <si>
    <t>Channelized Waterways, Canals</t>
  </si>
  <si>
    <t>Open Water</t>
  </si>
  <si>
    <t>Barren Land</t>
  </si>
  <si>
    <t>Dikes and Levees</t>
  </si>
  <si>
    <t>Communications</t>
  </si>
  <si>
    <t>Roads and Highways</t>
  </si>
  <si>
    <t>Transportation Corridors</t>
  </si>
  <si>
    <t>Runoff (ac-ft)</t>
  </si>
  <si>
    <t>72.9%/2.3%</t>
  </si>
  <si>
    <t>41.1%/0.9%</t>
  </si>
  <si>
    <t>11C</t>
  </si>
  <si>
    <t>15D-A/15D-B</t>
  </si>
  <si>
    <t>N-1&amp;N-2</t>
  </si>
  <si>
    <t>N-3&amp;N-4</t>
  </si>
  <si>
    <t>S-1&amp;S-2</t>
  </si>
  <si>
    <t>Req</t>
  </si>
  <si>
    <t>not enough information in permit to calculate - used estimate from FDOT D1</t>
  </si>
  <si>
    <t>Areal_TN</t>
  </si>
  <si>
    <t>Attenu_TN</t>
  </si>
  <si>
    <t>TN_Load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</si>
</sst>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5" fillId="0" borderId="1" xfId="3" applyFont="1" applyBorder="1" applyAlignment="1">
      <alignment wrapText="1"/>
    </xf>
    <xf numFmtId="0" fontId="5" fillId="0" borderId="2" xfId="3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0" fontId="6" fillId="0" borderId="3" xfId="2" applyFont="1" applyFill="1" applyBorder="1" applyAlignment="1">
      <alignment vertical="center"/>
    </xf>
    <xf numFmtId="0" fontId="6" fillId="4" borderId="1" xfId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5" fillId="4" borderId="1" xfId="0" applyFont="1" applyFill="1" applyBorder="1"/>
    <xf numFmtId="166" fontId="5" fillId="4" borderId="1" xfId="0" applyNumberFormat="1" applyFont="1" applyFill="1" applyBorder="1"/>
    <xf numFmtId="165" fontId="5" fillId="4" borderId="1" xfId="0" applyNumberFormat="1" applyFont="1" applyFill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6" fillId="4" borderId="1" xfId="2" applyFont="1" applyFill="1" applyBorder="1" applyAlignment="1">
      <alignment horizontal="center"/>
    </xf>
    <xf numFmtId="0" fontId="7" fillId="4" borderId="1" xfId="2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E19" sqref="E19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20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57</v>
      </c>
      <c r="F1" s="3" t="s">
        <v>55</v>
      </c>
      <c r="G1" s="4" t="s">
        <v>4</v>
      </c>
      <c r="H1" s="3" t="s">
        <v>52</v>
      </c>
      <c r="I1" s="3" t="s">
        <v>54</v>
      </c>
      <c r="J1" s="4" t="s">
        <v>48</v>
      </c>
      <c r="K1" s="3" t="s">
        <v>53</v>
      </c>
    </row>
    <row r="2" spans="1:12" ht="38.25" x14ac:dyDescent="0.2">
      <c r="A2" s="11" t="s">
        <v>6</v>
      </c>
      <c r="B2" s="22" t="s">
        <v>32</v>
      </c>
      <c r="C2" s="12" t="s">
        <v>17</v>
      </c>
      <c r="D2" s="21">
        <f>ROUND('34th to 80th'!L17*2.471053814,1)</f>
        <v>57.4</v>
      </c>
      <c r="E2" s="21" t="s">
        <v>59</v>
      </c>
      <c r="F2" s="40">
        <f>ROUND('34th to 80th'!V17,1)</f>
        <v>60.1</v>
      </c>
      <c r="G2" s="39" t="s">
        <v>127</v>
      </c>
      <c r="H2" s="8">
        <f>((F2/2)*'Wet detention pond calcs'!B16)+((Summary!F2/2)*'Wet detention pond calcs'!F16)</f>
        <v>22.597600000000007</v>
      </c>
      <c r="I2" s="8">
        <f>'34th to 80th'!V36</f>
        <v>202.80822753301987</v>
      </c>
      <c r="J2" s="39" t="s">
        <v>128</v>
      </c>
      <c r="K2" s="8">
        <f>ROUND(((I2/2)*0.411)+((I2/2)*0.009),1)</f>
        <v>42.6</v>
      </c>
      <c r="L2" s="5" t="s">
        <v>22</v>
      </c>
    </row>
    <row r="3" spans="1:12" ht="38.25" x14ac:dyDescent="0.2">
      <c r="A3" s="11" t="s">
        <v>7</v>
      </c>
      <c r="B3" s="22" t="s">
        <v>33</v>
      </c>
      <c r="C3" s="12" t="s">
        <v>17</v>
      </c>
      <c r="D3" s="21">
        <f>ROUND('80th to County Line'!L48*2.471053814,1)</f>
        <v>31.4</v>
      </c>
      <c r="E3" s="21" t="s">
        <v>59</v>
      </c>
      <c r="F3" s="39" t="s">
        <v>47</v>
      </c>
      <c r="G3" s="39" t="s">
        <v>47</v>
      </c>
      <c r="H3" s="8">
        <v>17.5</v>
      </c>
      <c r="I3" s="39" t="s">
        <v>47</v>
      </c>
      <c r="J3" s="39" t="s">
        <v>47</v>
      </c>
      <c r="K3" s="8">
        <v>39.4</v>
      </c>
      <c r="L3" s="5" t="s">
        <v>22</v>
      </c>
    </row>
    <row r="4" spans="1:12" ht="25.5" x14ac:dyDescent="0.2">
      <c r="A4" s="11" t="s">
        <v>8</v>
      </c>
      <c r="B4" s="23" t="s">
        <v>15</v>
      </c>
      <c r="C4" s="12" t="s">
        <v>19</v>
      </c>
      <c r="D4" s="21" t="s">
        <v>47</v>
      </c>
      <c r="E4" s="21" t="s">
        <v>59</v>
      </c>
      <c r="F4" s="40" t="s">
        <v>47</v>
      </c>
      <c r="G4" s="39" t="s">
        <v>47</v>
      </c>
      <c r="H4" s="8">
        <f>80.6*(1-0.24)</f>
        <v>61.255999999999993</v>
      </c>
      <c r="I4" s="39" t="s">
        <v>47</v>
      </c>
      <c r="J4" s="39" t="s">
        <v>47</v>
      </c>
      <c r="K4" s="8">
        <f>125.9*(1-0.561)</f>
        <v>55.270099999999992</v>
      </c>
    </row>
    <row r="5" spans="1:12" ht="25.5" x14ac:dyDescent="0.2">
      <c r="A5" s="30" t="s">
        <v>9</v>
      </c>
      <c r="B5" s="31" t="s">
        <v>16</v>
      </c>
      <c r="C5" s="44" t="s">
        <v>20</v>
      </c>
      <c r="D5" s="43"/>
      <c r="E5" s="32" t="s">
        <v>59</v>
      </c>
      <c r="F5" s="33"/>
      <c r="G5" s="34"/>
      <c r="H5" s="35"/>
      <c r="I5" s="35"/>
      <c r="J5" s="34"/>
      <c r="K5" s="35"/>
      <c r="L5" s="29" t="s">
        <v>21</v>
      </c>
    </row>
    <row r="6" spans="1:12" x14ac:dyDescent="0.2">
      <c r="A6" s="13"/>
      <c r="B6" s="14"/>
      <c r="C6" s="15"/>
      <c r="D6" s="16"/>
      <c r="E6" s="16"/>
      <c r="F6" s="17"/>
      <c r="G6" s="18"/>
      <c r="H6" s="19"/>
      <c r="I6" s="19"/>
      <c r="J6" s="19"/>
      <c r="K6" s="19"/>
    </row>
    <row r="7" spans="1:12" x14ac:dyDescent="0.2">
      <c r="G7" s="9" t="s">
        <v>5</v>
      </c>
      <c r="H7" s="10">
        <f>SUM(H2:H5)</f>
        <v>101.3536</v>
      </c>
      <c r="I7" s="10"/>
      <c r="J7" s="10"/>
      <c r="K7" s="10">
        <f>SUM(K2:K5)</f>
        <v>137.27009999999999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D16" sqref="D16"/>
    </sheetView>
  </sheetViews>
  <sheetFormatPr defaultRowHeight="15" x14ac:dyDescent="0.25"/>
  <cols>
    <col min="2" max="2" width="17.5703125" customWidth="1"/>
    <col min="3" max="3" width="13.85546875" customWidth="1"/>
    <col min="5" max="5" width="11.42578125" customWidth="1"/>
  </cols>
  <sheetData>
    <row r="1" spans="1:14" ht="3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57</v>
      </c>
      <c r="F1" s="3" t="s">
        <v>55</v>
      </c>
      <c r="G1" s="4" t="s">
        <v>4</v>
      </c>
      <c r="H1" s="3" t="s">
        <v>52</v>
      </c>
      <c r="I1" s="3" t="s">
        <v>54</v>
      </c>
      <c r="J1" s="4" t="s">
        <v>48</v>
      </c>
      <c r="K1" s="3" t="s">
        <v>53</v>
      </c>
      <c r="L1" s="5"/>
      <c r="M1" s="5"/>
      <c r="N1" s="5"/>
    </row>
    <row r="2" spans="1:14" ht="39" x14ac:dyDescent="0.25">
      <c r="A2" s="11" t="s">
        <v>6</v>
      </c>
      <c r="B2" s="22" t="s">
        <v>46</v>
      </c>
      <c r="C2" s="12" t="s">
        <v>17</v>
      </c>
      <c r="D2" s="21" t="s">
        <v>47</v>
      </c>
      <c r="E2" s="21" t="s">
        <v>58</v>
      </c>
      <c r="F2" s="6">
        <v>0</v>
      </c>
      <c r="G2" s="7">
        <v>0</v>
      </c>
      <c r="H2" s="8">
        <v>0</v>
      </c>
      <c r="I2" s="8">
        <v>0</v>
      </c>
      <c r="J2" s="7">
        <v>0</v>
      </c>
      <c r="K2" s="8">
        <v>0</v>
      </c>
      <c r="L2" s="5" t="s">
        <v>56</v>
      </c>
      <c r="M2" s="5"/>
      <c r="N2" s="5"/>
    </row>
    <row r="3" spans="1:14" ht="26.25" x14ac:dyDescent="0.25">
      <c r="A3" s="11" t="s">
        <v>7</v>
      </c>
      <c r="B3" s="22" t="s">
        <v>11</v>
      </c>
      <c r="C3" s="12" t="s">
        <v>17</v>
      </c>
      <c r="D3" s="21" t="s">
        <v>47</v>
      </c>
      <c r="E3" s="21" t="s">
        <v>58</v>
      </c>
      <c r="F3" s="6">
        <v>0</v>
      </c>
      <c r="G3" s="7">
        <v>0</v>
      </c>
      <c r="H3" s="8">
        <v>0</v>
      </c>
      <c r="I3" s="8">
        <v>0</v>
      </c>
      <c r="J3" s="7">
        <v>0</v>
      </c>
      <c r="K3" s="8">
        <v>0</v>
      </c>
      <c r="L3" s="5" t="s">
        <v>56</v>
      </c>
      <c r="M3" s="5"/>
      <c r="N3" s="5"/>
    </row>
    <row r="4" spans="1:14" ht="26.25" x14ac:dyDescent="0.25">
      <c r="A4" s="11" t="s">
        <v>8</v>
      </c>
      <c r="B4" s="22" t="s">
        <v>12</v>
      </c>
      <c r="C4" s="12" t="s">
        <v>17</v>
      </c>
      <c r="D4" s="21" t="s">
        <v>47</v>
      </c>
      <c r="E4" s="21" t="s">
        <v>58</v>
      </c>
      <c r="F4" s="6">
        <v>0</v>
      </c>
      <c r="G4" s="7">
        <v>0</v>
      </c>
      <c r="H4" s="8">
        <v>0</v>
      </c>
      <c r="I4" s="8">
        <v>0</v>
      </c>
      <c r="J4" s="7">
        <v>0</v>
      </c>
      <c r="K4" s="8">
        <v>0</v>
      </c>
      <c r="L4" s="5" t="s">
        <v>56</v>
      </c>
      <c r="M4" s="5"/>
      <c r="N4" s="5"/>
    </row>
    <row r="5" spans="1:14" ht="26.25" x14ac:dyDescent="0.25">
      <c r="A5" s="11" t="s">
        <v>9</v>
      </c>
      <c r="B5" s="22" t="s">
        <v>13</v>
      </c>
      <c r="C5" s="12" t="s">
        <v>17</v>
      </c>
      <c r="D5" s="21" t="s">
        <v>47</v>
      </c>
      <c r="E5" s="21" t="s">
        <v>58</v>
      </c>
      <c r="F5" s="6">
        <v>0</v>
      </c>
      <c r="G5" s="7">
        <v>0</v>
      </c>
      <c r="H5" s="8">
        <v>0</v>
      </c>
      <c r="I5" s="8">
        <v>0</v>
      </c>
      <c r="J5" s="7">
        <v>0</v>
      </c>
      <c r="K5" s="8">
        <v>0</v>
      </c>
      <c r="L5" s="5" t="s">
        <v>56</v>
      </c>
      <c r="M5" s="5"/>
      <c r="N5" s="5"/>
    </row>
    <row r="6" spans="1:14" s="5" customFormat="1" ht="38.25" x14ac:dyDescent="0.2">
      <c r="A6" s="11" t="s">
        <v>10</v>
      </c>
      <c r="B6" s="22" t="s">
        <v>34</v>
      </c>
      <c r="C6" s="12" t="s">
        <v>18</v>
      </c>
      <c r="D6" s="21" t="s">
        <v>47</v>
      </c>
      <c r="E6" s="21" t="s">
        <v>59</v>
      </c>
      <c r="F6" s="6">
        <v>0</v>
      </c>
      <c r="G6" s="7">
        <v>0</v>
      </c>
      <c r="H6" s="8">
        <v>0</v>
      </c>
      <c r="I6" s="8">
        <v>0</v>
      </c>
      <c r="J6" s="7">
        <v>0</v>
      </c>
      <c r="K6" s="8">
        <v>0</v>
      </c>
      <c r="L6" s="29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4" workbookViewId="0">
      <selection activeCell="E25" sqref="E25"/>
    </sheetView>
  </sheetViews>
  <sheetFormatPr defaultRowHeight="15" x14ac:dyDescent="0.25"/>
  <cols>
    <col min="1" max="1" width="17.7109375" customWidth="1"/>
  </cols>
  <sheetData>
    <row r="1" spans="1:6" x14ac:dyDescent="0.25">
      <c r="A1" s="26" t="s">
        <v>14</v>
      </c>
    </row>
    <row r="2" spans="1:6" s="24" customFormat="1" ht="30" x14ac:dyDescent="0.25">
      <c r="A2" s="25" t="s">
        <v>23</v>
      </c>
      <c r="B2" s="25" t="s">
        <v>24</v>
      </c>
      <c r="C2" s="25" t="s">
        <v>25</v>
      </c>
      <c r="E2" s="24" t="s">
        <v>126</v>
      </c>
    </row>
    <row r="3" spans="1:6" x14ac:dyDescent="0.25">
      <c r="A3" t="s">
        <v>26</v>
      </c>
      <c r="B3">
        <v>1.31</v>
      </c>
      <c r="C3">
        <v>1.6</v>
      </c>
      <c r="E3">
        <v>7.47</v>
      </c>
    </row>
    <row r="4" spans="1:6" x14ac:dyDescent="0.25">
      <c r="A4" t="s">
        <v>27</v>
      </c>
      <c r="B4">
        <v>2.23</v>
      </c>
      <c r="C4">
        <v>2.5299999999999998</v>
      </c>
      <c r="E4">
        <v>12.66</v>
      </c>
    </row>
    <row r="5" spans="1:6" x14ac:dyDescent="0.25">
      <c r="A5" t="s">
        <v>28</v>
      </c>
      <c r="B5">
        <v>1.71</v>
      </c>
      <c r="C5">
        <v>1.91</v>
      </c>
      <c r="E5">
        <v>11.83</v>
      </c>
    </row>
    <row r="6" spans="1:6" x14ac:dyDescent="0.25">
      <c r="A6" t="s">
        <v>31</v>
      </c>
      <c r="B6">
        <v>1.52</v>
      </c>
      <c r="C6">
        <v>1.98</v>
      </c>
      <c r="E6">
        <f>2.61+5.02+9.62</f>
        <v>17.25</v>
      </c>
    </row>
    <row r="7" spans="1:6" x14ac:dyDescent="0.25">
      <c r="A7" t="s">
        <v>29</v>
      </c>
      <c r="B7">
        <v>0.91</v>
      </c>
      <c r="C7">
        <v>2.35</v>
      </c>
      <c r="E7">
        <v>8.1300000000000008</v>
      </c>
    </row>
    <row r="8" spans="1:6" x14ac:dyDescent="0.25">
      <c r="A8" t="s">
        <v>30</v>
      </c>
      <c r="B8">
        <v>1.1299999999999999</v>
      </c>
      <c r="C8">
        <v>1.5</v>
      </c>
      <c r="E8">
        <v>7.64</v>
      </c>
    </row>
    <row r="9" spans="1:6" x14ac:dyDescent="0.25">
      <c r="B9">
        <f>SUM(B3:B8)</f>
        <v>8.8099999999999987</v>
      </c>
      <c r="C9">
        <f>SUM(C3:C8)</f>
        <v>11.87</v>
      </c>
      <c r="E9">
        <f>SUM(E3:E8)</f>
        <v>64.98</v>
      </c>
    </row>
    <row r="11" spans="1:6" x14ac:dyDescent="0.25">
      <c r="A11" t="s">
        <v>35</v>
      </c>
      <c r="B11" t="s">
        <v>36</v>
      </c>
    </row>
    <row r="12" spans="1:6" x14ac:dyDescent="0.25">
      <c r="B12" t="s">
        <v>37</v>
      </c>
      <c r="D12" t="s">
        <v>38</v>
      </c>
      <c r="F12" t="s">
        <v>39</v>
      </c>
    </row>
    <row r="13" spans="1:6" x14ac:dyDescent="0.25">
      <c r="A13" t="s">
        <v>40</v>
      </c>
      <c r="B13">
        <f>C9</f>
        <v>11.87</v>
      </c>
      <c r="C13" t="s">
        <v>41</v>
      </c>
      <c r="D13">
        <f>B9</f>
        <v>8.8099999999999987</v>
      </c>
      <c r="E13" t="s">
        <v>41</v>
      </c>
    </row>
    <row r="14" spans="1:6" x14ac:dyDescent="0.25">
      <c r="A14" t="s">
        <v>42</v>
      </c>
      <c r="B14">
        <f>E9</f>
        <v>64.98</v>
      </c>
      <c r="C14" t="s">
        <v>41</v>
      </c>
      <c r="D14">
        <f>E9</f>
        <v>64.98</v>
      </c>
      <c r="E14" t="s">
        <v>41</v>
      </c>
    </row>
    <row r="15" spans="1:6" x14ac:dyDescent="0.25">
      <c r="A15" t="s">
        <v>43</v>
      </c>
      <c r="B15">
        <f>ROUND(B13/B14*365,0)</f>
        <v>67</v>
      </c>
      <c r="C15" t="s">
        <v>44</v>
      </c>
      <c r="D15">
        <f>ROUND(D13/D14*365,0)</f>
        <v>49</v>
      </c>
      <c r="E15" t="s">
        <v>44</v>
      </c>
    </row>
    <row r="16" spans="1:6" x14ac:dyDescent="0.25">
      <c r="A16" t="s">
        <v>45</v>
      </c>
      <c r="B16" s="28">
        <f>(ROUND(44.53+6.146*LN(B15)+0.145*(LN(B15)^2),1))/100</f>
        <v>0.72900000000000009</v>
      </c>
      <c r="C16" s="28"/>
      <c r="D16" s="28">
        <f>(ROUND(44.53+6.146*LN(D15)+0.145*(LN(D15)^2),1))/100</f>
        <v>0.70599999999999996</v>
      </c>
      <c r="E16" s="28"/>
      <c r="F16" s="28">
        <f>B16-D16</f>
        <v>2.3000000000000131E-2</v>
      </c>
    </row>
    <row r="17" spans="1:6" x14ac:dyDescent="0.25">
      <c r="A17" t="s">
        <v>49</v>
      </c>
      <c r="B17" s="27">
        <f>(ROUND((43.75*B15)/(4.38+B15),1))/100</f>
        <v>0.41100000000000003</v>
      </c>
      <c r="D17" s="27">
        <f>(ROUND((43.75*D15)/(4.38+D15),1))/100</f>
        <v>0.40200000000000002</v>
      </c>
      <c r="F17" s="28">
        <f>B17-D17</f>
        <v>9.000000000000008E-3</v>
      </c>
    </row>
    <row r="18" spans="1:6" x14ac:dyDescent="0.25">
      <c r="B18" s="27"/>
      <c r="D18" s="27"/>
      <c r="F18" s="28"/>
    </row>
    <row r="19" spans="1:6" x14ac:dyDescent="0.25">
      <c r="A19" s="26" t="s">
        <v>33</v>
      </c>
    </row>
    <row r="20" spans="1:6" x14ac:dyDescent="0.25">
      <c r="A20" s="41" t="s">
        <v>23</v>
      </c>
      <c r="B20" s="41" t="s">
        <v>134</v>
      </c>
      <c r="C20" s="41" t="s">
        <v>37</v>
      </c>
      <c r="D20" s="41"/>
    </row>
    <row r="21" spans="1:6" x14ac:dyDescent="0.25">
      <c r="A21" s="42" t="s">
        <v>129</v>
      </c>
      <c r="B21" s="41">
        <v>1.36</v>
      </c>
      <c r="C21" s="41">
        <v>1.36</v>
      </c>
      <c r="D21" s="41"/>
    </row>
    <row r="22" spans="1:6" x14ac:dyDescent="0.25">
      <c r="A22" s="42">
        <v>13</v>
      </c>
      <c r="B22" s="41">
        <v>1.79</v>
      </c>
      <c r="C22" s="41">
        <v>1.8</v>
      </c>
      <c r="D22" s="41"/>
    </row>
    <row r="23" spans="1:6" x14ac:dyDescent="0.25">
      <c r="A23" s="42" t="s">
        <v>130</v>
      </c>
      <c r="B23" s="41">
        <v>1.48</v>
      </c>
      <c r="C23" s="41">
        <v>1.5</v>
      </c>
      <c r="D23" s="41"/>
    </row>
    <row r="24" spans="1:6" x14ac:dyDescent="0.25">
      <c r="A24" s="42" t="s">
        <v>131</v>
      </c>
      <c r="B24" s="41">
        <v>0.16</v>
      </c>
      <c r="C24" s="41">
        <v>0.16</v>
      </c>
      <c r="D24" s="41"/>
      <c r="E24" t="s">
        <v>135</v>
      </c>
    </row>
    <row r="25" spans="1:6" x14ac:dyDescent="0.25">
      <c r="A25" s="42" t="s">
        <v>132</v>
      </c>
      <c r="B25" s="41">
        <v>0.24</v>
      </c>
      <c r="C25" s="41">
        <v>0.24</v>
      </c>
      <c r="D25" s="41"/>
    </row>
    <row r="26" spans="1:6" x14ac:dyDescent="0.25">
      <c r="A26" s="42" t="s">
        <v>133</v>
      </c>
      <c r="B26" s="41">
        <v>0.19</v>
      </c>
      <c r="C26" s="41">
        <v>0.19</v>
      </c>
      <c r="D26" s="41"/>
    </row>
    <row r="27" spans="1:6" x14ac:dyDescent="0.25">
      <c r="A27" s="42"/>
      <c r="B27" s="41">
        <f>SUM(B21:B26)</f>
        <v>5.2200000000000015</v>
      </c>
      <c r="C27" s="41">
        <f>SUM(C21:C26)</f>
        <v>5.2500000000000009</v>
      </c>
      <c r="D27" s="41"/>
    </row>
    <row r="28" spans="1:6" x14ac:dyDescent="0.25">
      <c r="A28" s="26"/>
    </row>
    <row r="29" spans="1:6" x14ac:dyDescent="0.25">
      <c r="A29" t="s">
        <v>35</v>
      </c>
      <c r="B29" t="s">
        <v>36</v>
      </c>
    </row>
    <row r="30" spans="1:6" x14ac:dyDescent="0.25">
      <c r="B30" t="s">
        <v>37</v>
      </c>
      <c r="D30" t="s">
        <v>38</v>
      </c>
      <c r="F30" t="s">
        <v>39</v>
      </c>
    </row>
    <row r="31" spans="1:6" x14ac:dyDescent="0.25">
      <c r="A31" t="s">
        <v>40</v>
      </c>
      <c r="B31">
        <f>C27</f>
        <v>5.2500000000000009</v>
      </c>
      <c r="C31" t="s">
        <v>41</v>
      </c>
      <c r="D31">
        <f>B27</f>
        <v>5.2200000000000015</v>
      </c>
      <c r="E31" t="s">
        <v>41</v>
      </c>
    </row>
    <row r="32" spans="1:6" x14ac:dyDescent="0.25">
      <c r="A32" t="s">
        <v>42</v>
      </c>
      <c r="C32" t="s">
        <v>41</v>
      </c>
      <c r="E32" t="s">
        <v>41</v>
      </c>
    </row>
    <row r="33" spans="1:6" x14ac:dyDescent="0.25">
      <c r="A33" t="s">
        <v>43</v>
      </c>
      <c r="B33" t="e">
        <f>ROUND(B31/B32*365,0)</f>
        <v>#DIV/0!</v>
      </c>
      <c r="C33" t="s">
        <v>44</v>
      </c>
      <c r="D33" t="e">
        <f>ROUND(D31/D32*365,0)</f>
        <v>#DIV/0!</v>
      </c>
      <c r="E33" t="s">
        <v>44</v>
      </c>
    </row>
    <row r="34" spans="1:6" x14ac:dyDescent="0.25">
      <c r="A34" t="s">
        <v>45</v>
      </c>
      <c r="B34" t="e">
        <f>(ROUND(44.53+6.146*LN(B33)+0.145*(LN(B33)^2),1))/100</f>
        <v>#DIV/0!</v>
      </c>
      <c r="D34" t="e">
        <f>(ROUND(44.53+6.146*LN(D33)+0.145*(LN(D33)^2),1))/100</f>
        <v>#DIV/0!</v>
      </c>
      <c r="F34" t="e">
        <f>B34-D34</f>
        <v>#DIV/0!</v>
      </c>
    </row>
    <row r="35" spans="1:6" x14ac:dyDescent="0.25">
      <c r="A35" t="s">
        <v>49</v>
      </c>
      <c r="B35" s="27" t="e">
        <f>(ROUND((43.75*B33)/(4.38+B33),1))/100</f>
        <v>#DIV/0!</v>
      </c>
      <c r="D35" s="27" t="e">
        <f>(ROUND((43.75*D34)/(4.38+D34),1))/100</f>
        <v>#DIV/0!</v>
      </c>
      <c r="F35" s="28" t="e">
        <f>B35-D35</f>
        <v>#DIV/0!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opLeftCell="R19" workbookViewId="0">
      <selection activeCell="V21" sqref="V21:V36"/>
    </sheetView>
  </sheetViews>
  <sheetFormatPr defaultRowHeight="15" x14ac:dyDescent="0.25"/>
  <cols>
    <col min="1" max="1" width="10.28515625" style="36" bestFit="1" customWidth="1"/>
    <col min="2" max="2" width="29.7109375" style="36" bestFit="1" customWidth="1"/>
    <col min="3" max="3" width="14.7109375" style="37" bestFit="1" customWidth="1"/>
    <col min="4" max="4" width="2.85546875" style="36" bestFit="1" customWidth="1"/>
    <col min="5" max="5" width="12.140625" style="36" bestFit="1" customWidth="1"/>
    <col min="6" max="6" width="11.28515625" style="36" bestFit="1" customWidth="1"/>
    <col min="7" max="7" width="9.28515625" style="36" bestFit="1" customWidth="1"/>
    <col min="8" max="8" width="13.5703125" style="36" bestFit="1" customWidth="1"/>
    <col min="9" max="9" width="8.7109375" style="36" bestFit="1" customWidth="1"/>
    <col min="10" max="10" width="26.42578125" style="36" bestFit="1" customWidth="1"/>
    <col min="11" max="11" width="12" style="36" bestFit="1" customWidth="1"/>
    <col min="12" max="12" width="14.7109375" style="37" bestFit="1" customWidth="1"/>
    <col min="13" max="13" width="12.7109375" style="36" bestFit="1" customWidth="1"/>
    <col min="14" max="14" width="11.140625" style="36" bestFit="1" customWidth="1"/>
    <col min="15" max="15" width="10.85546875" style="36" bestFit="1" customWidth="1"/>
    <col min="16" max="16" width="10.5703125" style="36" bestFit="1" customWidth="1"/>
    <col min="17" max="17" width="29.85546875" style="36" bestFit="1" customWidth="1"/>
    <col min="18" max="18" width="50.42578125" style="36" bestFit="1" customWidth="1"/>
    <col min="19" max="19" width="26.5703125" style="36" bestFit="1" customWidth="1"/>
    <col min="20" max="20" width="9.5703125" style="38" bestFit="1" customWidth="1"/>
    <col min="21" max="21" width="10.28515625" style="38" bestFit="1" customWidth="1"/>
    <col min="22" max="22" width="12.5703125" style="38" bestFit="1" customWidth="1"/>
  </cols>
  <sheetData>
    <row r="1" spans="1:22" x14ac:dyDescent="0.25">
      <c r="A1" s="36" t="s">
        <v>60</v>
      </c>
      <c r="B1" s="36" t="s">
        <v>61</v>
      </c>
      <c r="C1" s="37" t="s">
        <v>62</v>
      </c>
      <c r="D1" s="36" t="s">
        <v>63</v>
      </c>
      <c r="E1" s="36" t="s">
        <v>64</v>
      </c>
      <c r="F1" s="36" t="s">
        <v>65</v>
      </c>
      <c r="G1" s="36" t="s">
        <v>66</v>
      </c>
      <c r="H1" s="36" t="s">
        <v>67</v>
      </c>
      <c r="I1" s="36" t="s">
        <v>68</v>
      </c>
      <c r="J1" s="36" t="s">
        <v>69</v>
      </c>
      <c r="K1" s="36" t="s">
        <v>70</v>
      </c>
      <c r="L1" s="37" t="s">
        <v>71</v>
      </c>
      <c r="M1" s="36" t="s">
        <v>72</v>
      </c>
      <c r="N1" s="36" t="s">
        <v>73</v>
      </c>
      <c r="O1" s="36" t="s">
        <v>74</v>
      </c>
      <c r="P1" s="36" t="s">
        <v>75</v>
      </c>
      <c r="Q1" s="36" t="s">
        <v>76</v>
      </c>
      <c r="R1" s="36" t="s">
        <v>77</v>
      </c>
      <c r="S1" s="36" t="s">
        <v>78</v>
      </c>
      <c r="T1" s="38" t="s">
        <v>79</v>
      </c>
      <c r="U1" s="38" t="s">
        <v>80</v>
      </c>
      <c r="V1" s="38" t="s">
        <v>81</v>
      </c>
    </row>
    <row r="2" spans="1:22" x14ac:dyDescent="0.25">
      <c r="A2" s="36">
        <v>0</v>
      </c>
      <c r="B2" s="36" t="s">
        <v>82</v>
      </c>
      <c r="C2" s="37">
        <v>57.424128030200002</v>
      </c>
      <c r="D2" s="36">
        <v>1</v>
      </c>
      <c r="E2" s="36">
        <v>138</v>
      </c>
      <c r="F2" s="36">
        <v>140</v>
      </c>
      <c r="G2" s="36">
        <v>140</v>
      </c>
      <c r="H2" s="36">
        <v>2110</v>
      </c>
      <c r="I2" s="36">
        <v>2520</v>
      </c>
      <c r="J2" s="36" t="s">
        <v>50</v>
      </c>
      <c r="K2" s="36" t="s">
        <v>83</v>
      </c>
      <c r="L2" s="37">
        <v>1.2837599999999999E-2</v>
      </c>
      <c r="M2" s="36" t="s">
        <v>84</v>
      </c>
      <c r="N2" s="36" t="s">
        <v>85</v>
      </c>
      <c r="O2" s="36">
        <v>39</v>
      </c>
      <c r="P2" s="36">
        <v>27</v>
      </c>
      <c r="Q2" s="36" t="s">
        <v>86</v>
      </c>
      <c r="R2" s="36" t="s">
        <v>86</v>
      </c>
      <c r="S2" s="36" t="s">
        <v>86</v>
      </c>
      <c r="T2" s="38">
        <v>4.0080939999999998</v>
      </c>
      <c r="U2" s="38">
        <v>0.24</v>
      </c>
      <c r="V2" s="38">
        <f>L2*T2*(1-U2)</f>
        <v>3.9105273726143995E-2</v>
      </c>
    </row>
    <row r="3" spans="1:22" x14ac:dyDescent="0.25">
      <c r="A3" s="36">
        <v>0</v>
      </c>
      <c r="B3" s="36" t="s">
        <v>82</v>
      </c>
      <c r="C3" s="37">
        <v>57.424128030200002</v>
      </c>
      <c r="D3" s="36">
        <v>1</v>
      </c>
      <c r="E3" s="36">
        <v>140</v>
      </c>
      <c r="F3" s="36">
        <v>142</v>
      </c>
      <c r="G3" s="36">
        <v>142</v>
      </c>
      <c r="H3" s="36">
        <v>2110</v>
      </c>
      <c r="I3" s="36">
        <v>2520</v>
      </c>
      <c r="J3" s="36" t="s">
        <v>50</v>
      </c>
      <c r="K3" s="36" t="s">
        <v>83</v>
      </c>
      <c r="L3" s="37">
        <v>5.5889300000000003E-2</v>
      </c>
      <c r="M3" s="36" t="s">
        <v>84</v>
      </c>
      <c r="N3" s="36" t="s">
        <v>85</v>
      </c>
      <c r="O3" s="36">
        <v>39</v>
      </c>
      <c r="P3" s="36">
        <v>27</v>
      </c>
      <c r="Q3" s="36" t="s">
        <v>86</v>
      </c>
      <c r="R3" s="36" t="s">
        <v>86</v>
      </c>
      <c r="S3" s="36" t="s">
        <v>86</v>
      </c>
      <c r="T3" s="38">
        <v>4.0080939999999998</v>
      </c>
      <c r="U3" s="38">
        <v>0.24</v>
      </c>
      <c r="V3" s="38">
        <f t="shared" ref="V3:V16" si="0">L3*T3*(1-U3)</f>
        <v>0.170247271675592</v>
      </c>
    </row>
    <row r="4" spans="1:22" x14ac:dyDescent="0.25">
      <c r="A4" s="36">
        <v>0</v>
      </c>
      <c r="B4" s="36" t="s">
        <v>82</v>
      </c>
      <c r="C4" s="37">
        <v>57.424128030200002</v>
      </c>
      <c r="D4" s="36">
        <v>1</v>
      </c>
      <c r="E4" s="36">
        <v>143</v>
      </c>
      <c r="F4" s="36">
        <v>145</v>
      </c>
      <c r="G4" s="36">
        <v>145</v>
      </c>
      <c r="H4" s="36">
        <v>2110</v>
      </c>
      <c r="I4" s="36">
        <v>2520</v>
      </c>
      <c r="J4" s="36" t="s">
        <v>50</v>
      </c>
      <c r="K4" s="36" t="s">
        <v>83</v>
      </c>
      <c r="L4" s="37">
        <v>2.7419500000000001</v>
      </c>
      <c r="M4" s="36" t="s">
        <v>84</v>
      </c>
      <c r="N4" s="36" t="s">
        <v>85</v>
      </c>
      <c r="O4" s="36">
        <v>39</v>
      </c>
      <c r="P4" s="36">
        <v>27</v>
      </c>
      <c r="Q4" s="36" t="s">
        <v>86</v>
      </c>
      <c r="R4" s="36" t="s">
        <v>86</v>
      </c>
      <c r="S4" s="36" t="s">
        <v>86</v>
      </c>
      <c r="T4" s="38">
        <v>4.0080939999999998</v>
      </c>
      <c r="U4" s="38">
        <v>0.24</v>
      </c>
      <c r="V4" s="38">
        <f t="shared" si="0"/>
        <v>8.3523949409080007</v>
      </c>
    </row>
    <row r="5" spans="1:22" x14ac:dyDescent="0.25">
      <c r="A5" s="36">
        <v>0</v>
      </c>
      <c r="B5" s="36" t="s">
        <v>82</v>
      </c>
      <c r="C5" s="37">
        <v>57.424128030200002</v>
      </c>
      <c r="D5" s="36">
        <v>1</v>
      </c>
      <c r="E5" s="36">
        <v>248</v>
      </c>
      <c r="F5" s="36">
        <v>251</v>
      </c>
      <c r="G5" s="36">
        <v>251</v>
      </c>
      <c r="H5" s="36">
        <v>2120</v>
      </c>
      <c r="I5" s="36">
        <v>2520</v>
      </c>
      <c r="J5" s="36" t="s">
        <v>50</v>
      </c>
      <c r="K5" s="36" t="s">
        <v>83</v>
      </c>
      <c r="L5" s="37">
        <v>0.217642</v>
      </c>
      <c r="M5" s="36" t="s">
        <v>84</v>
      </c>
      <c r="N5" s="36" t="s">
        <v>85</v>
      </c>
      <c r="O5" s="36">
        <v>39</v>
      </c>
      <c r="P5" s="36">
        <v>27</v>
      </c>
      <c r="Q5" s="36" t="s">
        <v>86</v>
      </c>
      <c r="R5" s="36" t="s">
        <v>86</v>
      </c>
      <c r="S5" s="36" t="s">
        <v>86</v>
      </c>
      <c r="T5" s="38">
        <v>4.0080939999999998</v>
      </c>
      <c r="U5" s="38">
        <v>0.24</v>
      </c>
      <c r="V5" s="38">
        <f t="shared" si="0"/>
        <v>0.66297049170447997</v>
      </c>
    </row>
    <row r="6" spans="1:22" x14ac:dyDescent="0.25">
      <c r="A6" s="36">
        <v>0</v>
      </c>
      <c r="B6" s="36" t="s">
        <v>82</v>
      </c>
      <c r="C6" s="37">
        <v>57.424128030200002</v>
      </c>
      <c r="D6" s="36">
        <v>1</v>
      </c>
      <c r="E6" s="36">
        <v>353</v>
      </c>
      <c r="F6" s="36">
        <v>354</v>
      </c>
      <c r="G6" s="36">
        <v>354</v>
      </c>
      <c r="H6" s="36">
        <v>2150</v>
      </c>
      <c r="I6" s="36">
        <v>2520</v>
      </c>
      <c r="J6" s="36" t="s">
        <v>50</v>
      </c>
      <c r="K6" s="36" t="s">
        <v>83</v>
      </c>
      <c r="L6" s="37">
        <v>0.83774400000000004</v>
      </c>
      <c r="M6" s="36" t="s">
        <v>84</v>
      </c>
      <c r="N6" s="36" t="s">
        <v>85</v>
      </c>
      <c r="O6" s="36">
        <v>39</v>
      </c>
      <c r="P6" s="36">
        <v>27</v>
      </c>
      <c r="Q6" s="36" t="s">
        <v>86</v>
      </c>
      <c r="R6" s="36" t="s">
        <v>86</v>
      </c>
      <c r="S6" s="36" t="s">
        <v>86</v>
      </c>
      <c r="T6" s="38">
        <v>4.0080939999999998</v>
      </c>
      <c r="U6" s="38">
        <v>0.24</v>
      </c>
      <c r="V6" s="38">
        <f t="shared" si="0"/>
        <v>2.5518950919513599</v>
      </c>
    </row>
    <row r="7" spans="1:22" x14ac:dyDescent="0.25">
      <c r="A7" s="36">
        <v>0</v>
      </c>
      <c r="B7" s="36" t="s">
        <v>82</v>
      </c>
      <c r="C7" s="37">
        <v>57.424128030200002</v>
      </c>
      <c r="D7" s="36">
        <v>1</v>
      </c>
      <c r="E7" s="36">
        <v>391</v>
      </c>
      <c r="F7" s="36">
        <v>393</v>
      </c>
      <c r="G7" s="36">
        <v>393</v>
      </c>
      <c r="H7" s="36">
        <v>2410</v>
      </c>
      <c r="I7" s="36">
        <v>2520</v>
      </c>
      <c r="J7" s="36" t="s">
        <v>50</v>
      </c>
      <c r="K7" s="36" t="s">
        <v>83</v>
      </c>
      <c r="L7" s="37">
        <v>0.44434099999999999</v>
      </c>
      <c r="M7" s="36" t="s">
        <v>84</v>
      </c>
      <c r="N7" s="36" t="s">
        <v>85</v>
      </c>
      <c r="O7" s="36">
        <v>39</v>
      </c>
      <c r="P7" s="36">
        <v>27</v>
      </c>
      <c r="Q7" s="36" t="s">
        <v>86</v>
      </c>
      <c r="R7" s="36" t="s">
        <v>86</v>
      </c>
      <c r="S7" s="36" t="s">
        <v>86</v>
      </c>
      <c r="T7" s="38">
        <v>4.0080939999999998</v>
      </c>
      <c r="U7" s="38">
        <v>0.24</v>
      </c>
      <c r="V7" s="38">
        <f t="shared" si="0"/>
        <v>1.3535299770010401</v>
      </c>
    </row>
    <row r="8" spans="1:22" x14ac:dyDescent="0.25">
      <c r="A8" s="36">
        <v>0</v>
      </c>
      <c r="B8" s="36" t="s">
        <v>82</v>
      </c>
      <c r="C8" s="37">
        <v>57.424128030200002</v>
      </c>
      <c r="D8" s="36">
        <v>1</v>
      </c>
      <c r="E8" s="36">
        <v>2509</v>
      </c>
      <c r="F8" s="36">
        <v>2510</v>
      </c>
      <c r="G8" s="36">
        <v>2501</v>
      </c>
      <c r="H8" s="36">
        <v>1210</v>
      </c>
      <c r="I8" s="36">
        <v>1210</v>
      </c>
      <c r="J8" s="36" t="s">
        <v>50</v>
      </c>
      <c r="K8" s="36" t="s">
        <v>83</v>
      </c>
      <c r="L8" s="37">
        <v>4.8323900000000003E-2</v>
      </c>
      <c r="M8" s="36" t="s">
        <v>84</v>
      </c>
      <c r="N8" s="36" t="s">
        <v>85</v>
      </c>
      <c r="O8" s="36">
        <v>19</v>
      </c>
      <c r="P8" s="36">
        <v>10</v>
      </c>
      <c r="Q8" s="36" t="s">
        <v>87</v>
      </c>
      <c r="R8" s="36" t="s">
        <v>88</v>
      </c>
      <c r="S8" s="36" t="s">
        <v>89</v>
      </c>
      <c r="T8" s="38">
        <v>1.03329</v>
      </c>
      <c r="U8" s="38">
        <v>0.24</v>
      </c>
      <c r="V8" s="38">
        <f t="shared" si="0"/>
        <v>3.794877799956E-2</v>
      </c>
    </row>
    <row r="9" spans="1:22" x14ac:dyDescent="0.25">
      <c r="A9" s="36">
        <v>0</v>
      </c>
      <c r="B9" s="36" t="s">
        <v>82</v>
      </c>
      <c r="C9" s="37">
        <v>57.424128030200002</v>
      </c>
      <c r="D9" s="36">
        <v>1</v>
      </c>
      <c r="E9" s="36">
        <v>6760</v>
      </c>
      <c r="F9" s="36">
        <v>6761</v>
      </c>
      <c r="G9" s="36">
        <v>6717</v>
      </c>
      <c r="H9" s="36">
        <v>2110</v>
      </c>
      <c r="I9" s="36">
        <v>2110</v>
      </c>
      <c r="J9" s="36" t="s">
        <v>50</v>
      </c>
      <c r="K9" s="36" t="s">
        <v>83</v>
      </c>
      <c r="L9" s="37">
        <v>9.5512200000000007</v>
      </c>
      <c r="M9" s="36" t="s">
        <v>84</v>
      </c>
      <c r="N9" s="36" t="s">
        <v>85</v>
      </c>
      <c r="O9" s="36">
        <v>26</v>
      </c>
      <c r="P9" s="36">
        <v>21</v>
      </c>
      <c r="Q9" s="36" t="s">
        <v>90</v>
      </c>
      <c r="R9" s="36" t="s">
        <v>91</v>
      </c>
      <c r="S9" s="36" t="s">
        <v>90</v>
      </c>
      <c r="T9" s="38">
        <v>1.6339649999999999</v>
      </c>
      <c r="U9" s="38">
        <v>0.24</v>
      </c>
      <c r="V9" s="38">
        <f t="shared" si="0"/>
        <v>11.860832982348001</v>
      </c>
    </row>
    <row r="10" spans="1:22" x14ac:dyDescent="0.25">
      <c r="A10" s="36">
        <v>0</v>
      </c>
      <c r="B10" s="36" t="s">
        <v>82</v>
      </c>
      <c r="C10" s="37">
        <v>57.424128030200002</v>
      </c>
      <c r="D10" s="36">
        <v>1</v>
      </c>
      <c r="E10" s="36">
        <v>6810</v>
      </c>
      <c r="F10" s="36">
        <v>6811</v>
      </c>
      <c r="G10" s="36">
        <v>6778</v>
      </c>
      <c r="H10" s="36">
        <v>2110</v>
      </c>
      <c r="I10" s="36">
        <v>2110</v>
      </c>
      <c r="J10" s="36" t="s">
        <v>50</v>
      </c>
      <c r="K10" s="36" t="s">
        <v>83</v>
      </c>
      <c r="L10" s="37">
        <v>5.9185999999999996</v>
      </c>
      <c r="M10" s="36" t="s">
        <v>84</v>
      </c>
      <c r="N10" s="36" t="s">
        <v>85</v>
      </c>
      <c r="O10" s="36">
        <v>26</v>
      </c>
      <c r="P10" s="36">
        <v>21</v>
      </c>
      <c r="Q10" s="36" t="s">
        <v>90</v>
      </c>
      <c r="R10" s="36" t="s">
        <v>91</v>
      </c>
      <c r="S10" s="36" t="s">
        <v>90</v>
      </c>
      <c r="T10" s="38">
        <v>1.6339649999999999</v>
      </c>
      <c r="U10" s="38">
        <v>0.24</v>
      </c>
      <c r="V10" s="38">
        <f t="shared" si="0"/>
        <v>7.3497967892399982</v>
      </c>
    </row>
    <row r="11" spans="1:22" x14ac:dyDescent="0.25">
      <c r="A11" s="36">
        <v>0</v>
      </c>
      <c r="B11" s="36" t="s">
        <v>82</v>
      </c>
      <c r="C11" s="37">
        <v>57.424128030200002</v>
      </c>
      <c r="D11" s="36">
        <v>1</v>
      </c>
      <c r="E11" s="36">
        <v>8770</v>
      </c>
      <c r="F11" s="36">
        <v>8771</v>
      </c>
      <c r="G11" s="36">
        <v>8728</v>
      </c>
      <c r="H11" s="36">
        <v>2120</v>
      </c>
      <c r="I11" s="36">
        <v>2120</v>
      </c>
      <c r="J11" s="36" t="s">
        <v>50</v>
      </c>
      <c r="K11" s="36" t="s">
        <v>83</v>
      </c>
      <c r="L11" s="37">
        <v>0.29413499999999998</v>
      </c>
      <c r="M11" s="36" t="s">
        <v>84</v>
      </c>
      <c r="N11" s="36" t="s">
        <v>85</v>
      </c>
      <c r="O11" s="36">
        <v>27</v>
      </c>
      <c r="P11" s="36">
        <v>22</v>
      </c>
      <c r="Q11" s="36" t="s">
        <v>92</v>
      </c>
      <c r="R11" s="36" t="s">
        <v>93</v>
      </c>
      <c r="S11" s="36" t="s">
        <v>94</v>
      </c>
      <c r="T11" s="38">
        <v>0.602908</v>
      </c>
      <c r="U11" s="38">
        <v>0.24</v>
      </c>
      <c r="V11" s="38">
        <f t="shared" si="0"/>
        <v>0.1347756218808</v>
      </c>
    </row>
    <row r="12" spans="1:22" x14ac:dyDescent="0.25">
      <c r="A12" s="36">
        <v>0</v>
      </c>
      <c r="B12" s="36" t="s">
        <v>82</v>
      </c>
      <c r="C12" s="37">
        <v>57.424128030200002</v>
      </c>
      <c r="D12" s="36">
        <v>1</v>
      </c>
      <c r="E12" s="36">
        <v>10846</v>
      </c>
      <c r="F12" s="36">
        <v>10847</v>
      </c>
      <c r="G12" s="36">
        <v>10770</v>
      </c>
      <c r="H12" s="36">
        <v>2130</v>
      </c>
      <c r="I12" s="36">
        <v>2130</v>
      </c>
      <c r="J12" s="36" t="s">
        <v>50</v>
      </c>
      <c r="K12" s="36" t="s">
        <v>83</v>
      </c>
      <c r="L12" s="37">
        <v>0.14513200000000001</v>
      </c>
      <c r="M12" s="36" t="s">
        <v>84</v>
      </c>
      <c r="N12" s="36" t="s">
        <v>85</v>
      </c>
      <c r="O12" s="36">
        <v>28</v>
      </c>
      <c r="P12" s="36">
        <v>22</v>
      </c>
      <c r="Q12" s="36" t="s">
        <v>92</v>
      </c>
      <c r="R12" s="36" t="s">
        <v>95</v>
      </c>
      <c r="S12" s="36" t="s">
        <v>96</v>
      </c>
      <c r="T12" s="38">
        <v>0.78207000000000004</v>
      </c>
      <c r="U12" s="38">
        <v>0.24</v>
      </c>
      <c r="V12" s="38">
        <f t="shared" si="0"/>
        <v>8.6262571262400015E-2</v>
      </c>
    </row>
    <row r="13" spans="1:22" x14ac:dyDescent="0.25">
      <c r="A13" s="36">
        <v>0</v>
      </c>
      <c r="B13" s="36" t="s">
        <v>82</v>
      </c>
      <c r="C13" s="37">
        <v>57.424128030200002</v>
      </c>
      <c r="D13" s="36">
        <v>1</v>
      </c>
      <c r="E13" s="36">
        <v>13101</v>
      </c>
      <c r="F13" s="36">
        <v>13150</v>
      </c>
      <c r="G13" s="36">
        <v>13116</v>
      </c>
      <c r="H13" s="36">
        <v>2410</v>
      </c>
      <c r="I13" s="36">
        <v>2410</v>
      </c>
      <c r="J13" s="36" t="s">
        <v>50</v>
      </c>
      <c r="K13" s="36" t="s">
        <v>83</v>
      </c>
      <c r="L13" s="37">
        <v>2.7259699999999998</v>
      </c>
      <c r="M13" s="36" t="s">
        <v>84</v>
      </c>
      <c r="N13" s="36" t="s">
        <v>85</v>
      </c>
      <c r="O13" s="36">
        <v>35</v>
      </c>
      <c r="P13" s="36">
        <v>28</v>
      </c>
      <c r="Q13" s="36" t="s">
        <v>97</v>
      </c>
      <c r="R13" s="36" t="s">
        <v>98</v>
      </c>
      <c r="S13" s="36" t="s">
        <v>98</v>
      </c>
      <c r="T13" s="38">
        <v>13.251567</v>
      </c>
      <c r="U13" s="38">
        <v>0.24</v>
      </c>
      <c r="V13" s="38">
        <f t="shared" si="0"/>
        <v>27.453764312192398</v>
      </c>
    </row>
    <row r="14" spans="1:22" x14ac:dyDescent="0.25">
      <c r="A14" s="36">
        <v>0</v>
      </c>
      <c r="B14" s="36" t="s">
        <v>82</v>
      </c>
      <c r="C14" s="37">
        <v>57.424128030200002</v>
      </c>
      <c r="D14" s="36">
        <v>1</v>
      </c>
      <c r="E14" s="36">
        <v>14600</v>
      </c>
      <c r="F14" s="36">
        <v>14601</v>
      </c>
      <c r="G14" s="36">
        <v>14601</v>
      </c>
      <c r="H14" s="36">
        <v>3200</v>
      </c>
      <c r="I14" s="36">
        <v>3200</v>
      </c>
      <c r="J14" s="36" t="s">
        <v>50</v>
      </c>
      <c r="K14" s="36" t="s">
        <v>83</v>
      </c>
      <c r="L14" s="37">
        <v>0.13494999999999999</v>
      </c>
      <c r="M14" s="36" t="s">
        <v>84</v>
      </c>
      <c r="N14" s="36" t="s">
        <v>85</v>
      </c>
      <c r="O14" s="36">
        <v>5</v>
      </c>
      <c r="P14" s="36">
        <v>30</v>
      </c>
      <c r="Q14" s="36" t="s">
        <v>99</v>
      </c>
      <c r="R14" s="36" t="s">
        <v>100</v>
      </c>
      <c r="S14" s="36" t="s">
        <v>101</v>
      </c>
      <c r="T14" s="38">
        <v>7.3829000000000006E-2</v>
      </c>
      <c r="U14" s="38">
        <v>0.24</v>
      </c>
      <c r="V14" s="38">
        <f t="shared" si="0"/>
        <v>7.5720498980000007E-3</v>
      </c>
    </row>
    <row r="15" spans="1:22" x14ac:dyDescent="0.25">
      <c r="A15" s="36">
        <v>0</v>
      </c>
      <c r="B15" s="36" t="s">
        <v>82</v>
      </c>
      <c r="C15" s="37">
        <v>57.424128030200002</v>
      </c>
      <c r="D15" s="36">
        <v>1</v>
      </c>
      <c r="E15" s="36">
        <v>26323</v>
      </c>
      <c r="F15" s="36">
        <v>26338</v>
      </c>
      <c r="G15" s="36">
        <v>26308</v>
      </c>
      <c r="H15" s="36">
        <v>6172</v>
      </c>
      <c r="I15" s="36">
        <v>6172</v>
      </c>
      <c r="J15" s="36" t="s">
        <v>50</v>
      </c>
      <c r="K15" s="36" t="s">
        <v>83</v>
      </c>
      <c r="L15" s="37">
        <v>9.7367499999999996E-2</v>
      </c>
      <c r="M15" s="36" t="s">
        <v>84</v>
      </c>
      <c r="N15" s="36" t="s">
        <v>85</v>
      </c>
      <c r="O15" s="36">
        <v>12</v>
      </c>
      <c r="P15" s="36">
        <v>60</v>
      </c>
      <c r="Q15" s="36" t="s">
        <v>102</v>
      </c>
      <c r="R15" s="36" t="s">
        <v>103</v>
      </c>
      <c r="S15" s="36" t="s">
        <v>104</v>
      </c>
      <c r="T15" s="38">
        <v>0.63959900000000003</v>
      </c>
      <c r="U15" s="38">
        <v>0.24</v>
      </c>
      <c r="V15" s="38">
        <f t="shared" si="0"/>
        <v>4.7329878280700004E-2</v>
      </c>
    </row>
    <row r="16" spans="1:22" x14ac:dyDescent="0.25">
      <c r="A16" s="36">
        <v>0</v>
      </c>
      <c r="B16" s="36" t="s">
        <v>82</v>
      </c>
      <c r="C16" s="37">
        <v>57.424128030200002</v>
      </c>
      <c r="D16" s="36">
        <v>1</v>
      </c>
      <c r="E16" s="36">
        <v>26359</v>
      </c>
      <c r="F16" s="36">
        <v>26360</v>
      </c>
      <c r="G16" s="36">
        <v>26330</v>
      </c>
      <c r="H16" s="36">
        <v>6172</v>
      </c>
      <c r="I16" s="36">
        <v>6172</v>
      </c>
      <c r="J16" s="36" t="s">
        <v>50</v>
      </c>
      <c r="K16" s="36" t="s">
        <v>83</v>
      </c>
      <c r="L16" s="37">
        <v>1.2616499999999999E-2</v>
      </c>
      <c r="M16" s="36" t="s">
        <v>84</v>
      </c>
      <c r="N16" s="36" t="s">
        <v>85</v>
      </c>
      <c r="O16" s="36">
        <v>12</v>
      </c>
      <c r="P16" s="36">
        <v>60</v>
      </c>
      <c r="Q16" s="36" t="s">
        <v>102</v>
      </c>
      <c r="R16" s="36" t="s">
        <v>103</v>
      </c>
      <c r="S16" s="36" t="s">
        <v>104</v>
      </c>
      <c r="T16" s="38">
        <v>0.63959900000000003</v>
      </c>
      <c r="U16" s="38">
        <v>0.24</v>
      </c>
      <c r="V16" s="38">
        <f t="shared" si="0"/>
        <v>6.1328205954599996E-3</v>
      </c>
    </row>
    <row r="17" spans="1:22" x14ac:dyDescent="0.25">
      <c r="L17" s="37">
        <f>SUM(L2:L16)</f>
        <v>23.238718800000004</v>
      </c>
      <c r="V17" s="38">
        <f>SUM(V2:V16)</f>
        <v>60.114558850663933</v>
      </c>
    </row>
    <row r="20" spans="1:22" x14ac:dyDescent="0.25">
      <c r="A20" s="36" t="s">
        <v>60</v>
      </c>
      <c r="B20" s="36" t="s">
        <v>61</v>
      </c>
      <c r="C20" s="37" t="s">
        <v>62</v>
      </c>
      <c r="D20" s="36" t="s">
        <v>63</v>
      </c>
      <c r="E20" s="36" t="s">
        <v>64</v>
      </c>
      <c r="F20" s="36" t="s">
        <v>65</v>
      </c>
      <c r="G20" s="36" t="s">
        <v>66</v>
      </c>
      <c r="H20" s="36" t="s">
        <v>67</v>
      </c>
      <c r="I20" s="36" t="s">
        <v>68</v>
      </c>
      <c r="J20" s="36" t="s">
        <v>69</v>
      </c>
      <c r="K20" s="36" t="s">
        <v>70</v>
      </c>
      <c r="L20" s="37" t="s">
        <v>71</v>
      </c>
      <c r="M20" s="36" t="s">
        <v>72</v>
      </c>
      <c r="N20" s="36" t="s">
        <v>73</v>
      </c>
      <c r="O20" s="36" t="s">
        <v>74</v>
      </c>
      <c r="P20" s="36" t="s">
        <v>75</v>
      </c>
      <c r="Q20" s="36" t="s">
        <v>76</v>
      </c>
      <c r="R20" s="36" t="s">
        <v>77</v>
      </c>
      <c r="S20" s="36" t="s">
        <v>78</v>
      </c>
      <c r="T20" s="38" t="s">
        <v>136</v>
      </c>
      <c r="U20" s="38" t="s">
        <v>137</v>
      </c>
      <c r="V20" s="38" t="s">
        <v>138</v>
      </c>
    </row>
    <row r="21" spans="1:22" x14ac:dyDescent="0.25">
      <c r="A21" s="36">
        <v>0</v>
      </c>
      <c r="B21" s="36" t="s">
        <v>82</v>
      </c>
      <c r="C21" s="37">
        <v>57.424128030200002</v>
      </c>
      <c r="D21" s="36">
        <v>1</v>
      </c>
      <c r="E21" s="36">
        <v>138</v>
      </c>
      <c r="F21" s="36">
        <v>140</v>
      </c>
      <c r="G21" s="36">
        <v>140</v>
      </c>
      <c r="H21" s="36">
        <v>2110</v>
      </c>
      <c r="I21" s="36">
        <v>2520</v>
      </c>
      <c r="J21" s="36" t="s">
        <v>50</v>
      </c>
      <c r="K21" s="36" t="s">
        <v>83</v>
      </c>
      <c r="L21" s="37">
        <v>1.2837599999999999E-2</v>
      </c>
      <c r="M21" s="36" t="s">
        <v>84</v>
      </c>
      <c r="N21" s="36" t="s">
        <v>85</v>
      </c>
      <c r="O21" s="36">
        <v>39</v>
      </c>
      <c r="P21" s="36">
        <v>27</v>
      </c>
      <c r="Q21" s="36" t="s">
        <v>86</v>
      </c>
      <c r="R21" s="36" t="s">
        <v>86</v>
      </c>
      <c r="S21" s="36" t="s">
        <v>86</v>
      </c>
      <c r="T21" s="38">
        <v>21.928827999999999</v>
      </c>
      <c r="U21" s="38">
        <v>0.56100000000000005</v>
      </c>
      <c r="V21" s="38">
        <f>L21*T21*(1-U21)</f>
        <v>0.12358443630409917</v>
      </c>
    </row>
    <row r="22" spans="1:22" x14ac:dyDescent="0.25">
      <c r="A22" s="36">
        <v>0</v>
      </c>
      <c r="B22" s="36" t="s">
        <v>82</v>
      </c>
      <c r="C22" s="37">
        <v>57.424128030200002</v>
      </c>
      <c r="D22" s="36">
        <v>1</v>
      </c>
      <c r="E22" s="36">
        <v>140</v>
      </c>
      <c r="F22" s="36">
        <v>142</v>
      </c>
      <c r="G22" s="36">
        <v>142</v>
      </c>
      <c r="H22" s="36">
        <v>2110</v>
      </c>
      <c r="I22" s="36">
        <v>2520</v>
      </c>
      <c r="J22" s="36" t="s">
        <v>50</v>
      </c>
      <c r="K22" s="36" t="s">
        <v>83</v>
      </c>
      <c r="L22" s="37">
        <v>5.5889300000000003E-2</v>
      </c>
      <c r="M22" s="36" t="s">
        <v>84</v>
      </c>
      <c r="N22" s="36" t="s">
        <v>85</v>
      </c>
      <c r="O22" s="36">
        <v>39</v>
      </c>
      <c r="P22" s="36">
        <v>27</v>
      </c>
      <c r="Q22" s="36" t="s">
        <v>86</v>
      </c>
      <c r="R22" s="36" t="s">
        <v>86</v>
      </c>
      <c r="S22" s="36" t="s">
        <v>86</v>
      </c>
      <c r="T22" s="38">
        <v>21.928827999999999</v>
      </c>
      <c r="U22" s="38">
        <v>0.56100000000000005</v>
      </c>
      <c r="V22" s="38">
        <f t="shared" ref="V22:V35" si="1">L22*T22*(1-U22)</f>
        <v>0.53803262571903554</v>
      </c>
    </row>
    <row r="23" spans="1:22" x14ac:dyDescent="0.25">
      <c r="A23" s="36">
        <v>0</v>
      </c>
      <c r="B23" s="36" t="s">
        <v>82</v>
      </c>
      <c r="C23" s="37">
        <v>57.424128030200002</v>
      </c>
      <c r="D23" s="36">
        <v>1</v>
      </c>
      <c r="E23" s="36">
        <v>143</v>
      </c>
      <c r="F23" s="36">
        <v>145</v>
      </c>
      <c r="G23" s="36">
        <v>145</v>
      </c>
      <c r="H23" s="36">
        <v>2110</v>
      </c>
      <c r="I23" s="36">
        <v>2520</v>
      </c>
      <c r="J23" s="36" t="s">
        <v>50</v>
      </c>
      <c r="K23" s="36" t="s">
        <v>83</v>
      </c>
      <c r="L23" s="37">
        <v>2.7419500000000001</v>
      </c>
      <c r="M23" s="36" t="s">
        <v>84</v>
      </c>
      <c r="N23" s="36" t="s">
        <v>85</v>
      </c>
      <c r="O23" s="36">
        <v>39</v>
      </c>
      <c r="P23" s="36">
        <v>27</v>
      </c>
      <c r="Q23" s="36" t="s">
        <v>86</v>
      </c>
      <c r="R23" s="36" t="s">
        <v>86</v>
      </c>
      <c r="S23" s="36" t="s">
        <v>86</v>
      </c>
      <c r="T23" s="38">
        <v>21.928827999999999</v>
      </c>
      <c r="U23" s="38">
        <v>0.56100000000000005</v>
      </c>
      <c r="V23" s="38">
        <f t="shared" si="1"/>
        <v>26.396082221289394</v>
      </c>
    </row>
    <row r="24" spans="1:22" x14ac:dyDescent="0.25">
      <c r="A24" s="36">
        <v>0</v>
      </c>
      <c r="B24" s="36" t="s">
        <v>82</v>
      </c>
      <c r="C24" s="37">
        <v>57.424128030200002</v>
      </c>
      <c r="D24" s="36">
        <v>1</v>
      </c>
      <c r="E24" s="36">
        <v>248</v>
      </c>
      <c r="F24" s="36">
        <v>251</v>
      </c>
      <c r="G24" s="36">
        <v>251</v>
      </c>
      <c r="H24" s="36">
        <v>2120</v>
      </c>
      <c r="I24" s="36">
        <v>2520</v>
      </c>
      <c r="J24" s="36" t="s">
        <v>50</v>
      </c>
      <c r="K24" s="36" t="s">
        <v>83</v>
      </c>
      <c r="L24" s="37">
        <v>0.217642</v>
      </c>
      <c r="M24" s="36" t="s">
        <v>84</v>
      </c>
      <c r="N24" s="36" t="s">
        <v>85</v>
      </c>
      <c r="O24" s="36">
        <v>39</v>
      </c>
      <c r="P24" s="36">
        <v>27</v>
      </c>
      <c r="Q24" s="36" t="s">
        <v>86</v>
      </c>
      <c r="R24" s="36" t="s">
        <v>86</v>
      </c>
      <c r="S24" s="36" t="s">
        <v>86</v>
      </c>
      <c r="T24" s="38">
        <v>21.928827999999999</v>
      </c>
      <c r="U24" s="38">
        <v>0.56100000000000005</v>
      </c>
      <c r="V24" s="38">
        <f t="shared" si="1"/>
        <v>2.0951863187898638</v>
      </c>
    </row>
    <row r="25" spans="1:22" x14ac:dyDescent="0.25">
      <c r="A25" s="36">
        <v>0</v>
      </c>
      <c r="B25" s="36" t="s">
        <v>82</v>
      </c>
      <c r="C25" s="37">
        <v>57.424128030200002</v>
      </c>
      <c r="D25" s="36">
        <v>1</v>
      </c>
      <c r="E25" s="36">
        <v>353</v>
      </c>
      <c r="F25" s="36">
        <v>354</v>
      </c>
      <c r="G25" s="36">
        <v>354</v>
      </c>
      <c r="H25" s="36">
        <v>2150</v>
      </c>
      <c r="I25" s="36">
        <v>2520</v>
      </c>
      <c r="J25" s="36" t="s">
        <v>50</v>
      </c>
      <c r="K25" s="36" t="s">
        <v>83</v>
      </c>
      <c r="L25" s="37">
        <v>0.83774400000000004</v>
      </c>
      <c r="M25" s="36" t="s">
        <v>84</v>
      </c>
      <c r="N25" s="36" t="s">
        <v>85</v>
      </c>
      <c r="O25" s="36">
        <v>39</v>
      </c>
      <c r="P25" s="36">
        <v>27</v>
      </c>
      <c r="Q25" s="36" t="s">
        <v>86</v>
      </c>
      <c r="R25" s="36" t="s">
        <v>86</v>
      </c>
      <c r="S25" s="36" t="s">
        <v>86</v>
      </c>
      <c r="T25" s="38">
        <v>21.928827999999999</v>
      </c>
      <c r="U25" s="38">
        <v>0.56100000000000005</v>
      </c>
      <c r="V25" s="38">
        <f t="shared" si="1"/>
        <v>8.064756652890047</v>
      </c>
    </row>
    <row r="26" spans="1:22" x14ac:dyDescent="0.25">
      <c r="A26" s="36">
        <v>0</v>
      </c>
      <c r="B26" s="36" t="s">
        <v>82</v>
      </c>
      <c r="C26" s="37">
        <v>57.424128030200002</v>
      </c>
      <c r="D26" s="36">
        <v>1</v>
      </c>
      <c r="E26" s="36">
        <v>391</v>
      </c>
      <c r="F26" s="36">
        <v>393</v>
      </c>
      <c r="G26" s="36">
        <v>393</v>
      </c>
      <c r="H26" s="36">
        <v>2410</v>
      </c>
      <c r="I26" s="36">
        <v>2520</v>
      </c>
      <c r="J26" s="36" t="s">
        <v>50</v>
      </c>
      <c r="K26" s="36" t="s">
        <v>83</v>
      </c>
      <c r="L26" s="37">
        <v>0.44434099999999999</v>
      </c>
      <c r="M26" s="36" t="s">
        <v>84</v>
      </c>
      <c r="N26" s="36" t="s">
        <v>85</v>
      </c>
      <c r="O26" s="36">
        <v>39</v>
      </c>
      <c r="P26" s="36">
        <v>27</v>
      </c>
      <c r="Q26" s="36" t="s">
        <v>86</v>
      </c>
      <c r="R26" s="36" t="s">
        <v>86</v>
      </c>
      <c r="S26" s="36" t="s">
        <v>86</v>
      </c>
      <c r="T26" s="38">
        <v>21.928827999999999</v>
      </c>
      <c r="U26" s="38">
        <v>0.56100000000000005</v>
      </c>
      <c r="V26" s="38">
        <f t="shared" si="1"/>
        <v>4.2775621620707716</v>
      </c>
    </row>
    <row r="27" spans="1:22" x14ac:dyDescent="0.25">
      <c r="A27" s="36">
        <v>0</v>
      </c>
      <c r="B27" s="36" t="s">
        <v>82</v>
      </c>
      <c r="C27" s="37">
        <v>57.424128030200002</v>
      </c>
      <c r="D27" s="36">
        <v>1</v>
      </c>
      <c r="E27" s="36">
        <v>2509</v>
      </c>
      <c r="F27" s="36">
        <v>2510</v>
      </c>
      <c r="G27" s="36">
        <v>2501</v>
      </c>
      <c r="H27" s="36">
        <v>1210</v>
      </c>
      <c r="I27" s="36">
        <v>1210</v>
      </c>
      <c r="J27" s="36" t="s">
        <v>50</v>
      </c>
      <c r="K27" s="36" t="s">
        <v>83</v>
      </c>
      <c r="L27" s="37">
        <v>4.8323900000000003E-2</v>
      </c>
      <c r="M27" s="36" t="s">
        <v>84</v>
      </c>
      <c r="N27" s="36" t="s">
        <v>85</v>
      </c>
      <c r="O27" s="36">
        <v>19</v>
      </c>
      <c r="P27" s="36">
        <v>10</v>
      </c>
      <c r="Q27" s="36" t="s">
        <v>87</v>
      </c>
      <c r="R27" s="36" t="s">
        <v>88</v>
      </c>
      <c r="S27" s="36" t="s">
        <v>89</v>
      </c>
      <c r="T27" s="38">
        <v>16.398755999999999</v>
      </c>
      <c r="U27" s="38">
        <v>0.56100000000000005</v>
      </c>
      <c r="V27" s="38">
        <f t="shared" si="1"/>
        <v>0.34788635998502754</v>
      </c>
    </row>
    <row r="28" spans="1:22" x14ac:dyDescent="0.25">
      <c r="A28" s="36">
        <v>0</v>
      </c>
      <c r="B28" s="36" t="s">
        <v>82</v>
      </c>
      <c r="C28" s="37">
        <v>57.424128030200002</v>
      </c>
      <c r="D28" s="36">
        <v>1</v>
      </c>
      <c r="E28" s="36">
        <v>6760</v>
      </c>
      <c r="F28" s="36">
        <v>6761</v>
      </c>
      <c r="G28" s="36">
        <v>6717</v>
      </c>
      <c r="H28" s="36">
        <v>2110</v>
      </c>
      <c r="I28" s="36">
        <v>2110</v>
      </c>
      <c r="J28" s="36" t="s">
        <v>50</v>
      </c>
      <c r="K28" s="36" t="s">
        <v>83</v>
      </c>
      <c r="L28" s="37">
        <v>9.5512200000000007</v>
      </c>
      <c r="M28" s="36" t="s">
        <v>84</v>
      </c>
      <c r="N28" s="36" t="s">
        <v>85</v>
      </c>
      <c r="O28" s="36">
        <v>26</v>
      </c>
      <c r="P28" s="36">
        <v>21</v>
      </c>
      <c r="Q28" s="36" t="s">
        <v>90</v>
      </c>
      <c r="R28" s="36" t="s">
        <v>91</v>
      </c>
      <c r="S28" s="36" t="s">
        <v>90</v>
      </c>
      <c r="T28" s="38">
        <v>13.106218</v>
      </c>
      <c r="U28" s="38">
        <v>0.56100000000000005</v>
      </c>
      <c r="V28" s="38">
        <f t="shared" si="1"/>
        <v>54.954183082336435</v>
      </c>
    </row>
    <row r="29" spans="1:22" x14ac:dyDescent="0.25">
      <c r="A29" s="36">
        <v>0</v>
      </c>
      <c r="B29" s="36" t="s">
        <v>82</v>
      </c>
      <c r="C29" s="37">
        <v>57.424128030200002</v>
      </c>
      <c r="D29" s="36">
        <v>1</v>
      </c>
      <c r="E29" s="36">
        <v>6810</v>
      </c>
      <c r="F29" s="36">
        <v>6811</v>
      </c>
      <c r="G29" s="36">
        <v>6778</v>
      </c>
      <c r="H29" s="36">
        <v>2110</v>
      </c>
      <c r="I29" s="36">
        <v>2110</v>
      </c>
      <c r="J29" s="36" t="s">
        <v>50</v>
      </c>
      <c r="K29" s="36" t="s">
        <v>83</v>
      </c>
      <c r="L29" s="37">
        <v>5.9185999999999996</v>
      </c>
      <c r="M29" s="36" t="s">
        <v>84</v>
      </c>
      <c r="N29" s="36" t="s">
        <v>85</v>
      </c>
      <c r="O29" s="36">
        <v>26</v>
      </c>
      <c r="P29" s="36">
        <v>21</v>
      </c>
      <c r="Q29" s="36" t="s">
        <v>90</v>
      </c>
      <c r="R29" s="36" t="s">
        <v>91</v>
      </c>
      <c r="S29" s="36" t="s">
        <v>90</v>
      </c>
      <c r="T29" s="38">
        <v>13.106218</v>
      </c>
      <c r="U29" s="38">
        <v>0.56100000000000005</v>
      </c>
      <c r="V29" s="38">
        <f t="shared" si="1"/>
        <v>34.053432754257194</v>
      </c>
    </row>
    <row r="30" spans="1:22" x14ac:dyDescent="0.25">
      <c r="A30" s="36">
        <v>0</v>
      </c>
      <c r="B30" s="36" t="s">
        <v>82</v>
      </c>
      <c r="C30" s="37">
        <v>57.424128030200002</v>
      </c>
      <c r="D30" s="36">
        <v>1</v>
      </c>
      <c r="E30" s="36">
        <v>8770</v>
      </c>
      <c r="F30" s="36">
        <v>8771</v>
      </c>
      <c r="G30" s="36">
        <v>8728</v>
      </c>
      <c r="H30" s="36">
        <v>2120</v>
      </c>
      <c r="I30" s="36">
        <v>2120</v>
      </c>
      <c r="J30" s="36" t="s">
        <v>50</v>
      </c>
      <c r="K30" s="36" t="s">
        <v>83</v>
      </c>
      <c r="L30" s="37">
        <v>0.29413499999999998</v>
      </c>
      <c r="M30" s="36" t="s">
        <v>84</v>
      </c>
      <c r="N30" s="36" t="s">
        <v>85</v>
      </c>
      <c r="O30" s="36">
        <v>27</v>
      </c>
      <c r="P30" s="36">
        <v>22</v>
      </c>
      <c r="Q30" s="36" t="s">
        <v>92</v>
      </c>
      <c r="R30" s="36" t="s">
        <v>93</v>
      </c>
      <c r="S30" s="36" t="s">
        <v>94</v>
      </c>
      <c r="T30" s="38">
        <v>11.245813</v>
      </c>
      <c r="U30" s="38">
        <v>0.56100000000000005</v>
      </c>
      <c r="V30" s="38">
        <f t="shared" si="1"/>
        <v>1.4521185837654447</v>
      </c>
    </row>
    <row r="31" spans="1:22" x14ac:dyDescent="0.25">
      <c r="A31" s="36">
        <v>0</v>
      </c>
      <c r="B31" s="36" t="s">
        <v>82</v>
      </c>
      <c r="C31" s="37">
        <v>57.424128030200002</v>
      </c>
      <c r="D31" s="36">
        <v>1</v>
      </c>
      <c r="E31" s="36">
        <v>10846</v>
      </c>
      <c r="F31" s="36">
        <v>10847</v>
      </c>
      <c r="G31" s="36">
        <v>10770</v>
      </c>
      <c r="H31" s="36">
        <v>2130</v>
      </c>
      <c r="I31" s="36">
        <v>2130</v>
      </c>
      <c r="J31" s="36" t="s">
        <v>50</v>
      </c>
      <c r="K31" s="36" t="s">
        <v>83</v>
      </c>
      <c r="L31" s="37">
        <v>0.14513200000000001</v>
      </c>
      <c r="M31" s="36" t="s">
        <v>84</v>
      </c>
      <c r="N31" s="36" t="s">
        <v>85</v>
      </c>
      <c r="O31" s="36">
        <v>28</v>
      </c>
      <c r="P31" s="36">
        <v>22</v>
      </c>
      <c r="Q31" s="36" t="s">
        <v>92</v>
      </c>
      <c r="R31" s="36" t="s">
        <v>95</v>
      </c>
      <c r="S31" s="36" t="s">
        <v>96</v>
      </c>
      <c r="T31" s="38">
        <v>10.84055</v>
      </c>
      <c r="U31" s="38">
        <v>0.56100000000000005</v>
      </c>
      <c r="V31" s="38">
        <f t="shared" si="1"/>
        <v>0.69068339844140003</v>
      </c>
    </row>
    <row r="32" spans="1:22" x14ac:dyDescent="0.25">
      <c r="A32" s="36">
        <v>0</v>
      </c>
      <c r="B32" s="36" t="s">
        <v>82</v>
      </c>
      <c r="C32" s="37">
        <v>57.424128030200002</v>
      </c>
      <c r="D32" s="36">
        <v>1</v>
      </c>
      <c r="E32" s="36">
        <v>13101</v>
      </c>
      <c r="F32" s="36">
        <v>13150</v>
      </c>
      <c r="G32" s="36">
        <v>13116</v>
      </c>
      <c r="H32" s="36">
        <v>2410</v>
      </c>
      <c r="I32" s="36">
        <v>2410</v>
      </c>
      <c r="J32" s="36" t="s">
        <v>50</v>
      </c>
      <c r="K32" s="36" t="s">
        <v>83</v>
      </c>
      <c r="L32" s="37">
        <v>2.7259699999999998</v>
      </c>
      <c r="M32" s="36" t="s">
        <v>84</v>
      </c>
      <c r="N32" s="36" t="s">
        <v>85</v>
      </c>
      <c r="O32" s="36">
        <v>35</v>
      </c>
      <c r="P32" s="36">
        <v>28</v>
      </c>
      <c r="Q32" s="36" t="s">
        <v>97</v>
      </c>
      <c r="R32" s="36" t="s">
        <v>98</v>
      </c>
      <c r="S32" s="36" t="s">
        <v>98</v>
      </c>
      <c r="T32" s="38">
        <v>57.655873</v>
      </c>
      <c r="U32" s="38">
        <v>0.56100000000000005</v>
      </c>
      <c r="V32" s="38">
        <f t="shared" si="1"/>
        <v>68.996831073474581</v>
      </c>
    </row>
    <row r="33" spans="1:22" x14ac:dyDescent="0.25">
      <c r="A33" s="36">
        <v>0</v>
      </c>
      <c r="B33" s="36" t="s">
        <v>82</v>
      </c>
      <c r="C33" s="37">
        <v>57.424128030200002</v>
      </c>
      <c r="D33" s="36">
        <v>1</v>
      </c>
      <c r="E33" s="36">
        <v>14600</v>
      </c>
      <c r="F33" s="36">
        <v>14601</v>
      </c>
      <c r="G33" s="36">
        <v>14601</v>
      </c>
      <c r="H33" s="36">
        <v>3200</v>
      </c>
      <c r="I33" s="36">
        <v>3200</v>
      </c>
      <c r="J33" s="36" t="s">
        <v>50</v>
      </c>
      <c r="K33" s="36" t="s">
        <v>83</v>
      </c>
      <c r="L33" s="37">
        <v>0.13494999999999999</v>
      </c>
      <c r="M33" s="36" t="s">
        <v>84</v>
      </c>
      <c r="N33" s="36" t="s">
        <v>85</v>
      </c>
      <c r="O33" s="36">
        <v>5</v>
      </c>
      <c r="P33" s="36">
        <v>30</v>
      </c>
      <c r="Q33" s="36" t="s">
        <v>99</v>
      </c>
      <c r="R33" s="36" t="s">
        <v>100</v>
      </c>
      <c r="S33" s="36" t="s">
        <v>101</v>
      </c>
      <c r="T33" s="38">
        <v>8.4349819999999998</v>
      </c>
      <c r="U33" s="38">
        <v>0.56100000000000005</v>
      </c>
      <c r="V33" s="38">
        <f t="shared" si="1"/>
        <v>0.49971406037509986</v>
      </c>
    </row>
    <row r="34" spans="1:22" x14ac:dyDescent="0.25">
      <c r="A34" s="36">
        <v>0</v>
      </c>
      <c r="B34" s="36" t="s">
        <v>82</v>
      </c>
      <c r="C34" s="37">
        <v>57.424128030200002</v>
      </c>
      <c r="D34" s="36">
        <v>1</v>
      </c>
      <c r="E34" s="36">
        <v>26323</v>
      </c>
      <c r="F34" s="36">
        <v>26338</v>
      </c>
      <c r="G34" s="36">
        <v>26308</v>
      </c>
      <c r="H34" s="36">
        <v>6172</v>
      </c>
      <c r="I34" s="36">
        <v>6172</v>
      </c>
      <c r="J34" s="36" t="s">
        <v>50</v>
      </c>
      <c r="K34" s="36" t="s">
        <v>83</v>
      </c>
      <c r="L34" s="37">
        <v>9.7367499999999996E-2</v>
      </c>
      <c r="M34" s="36" t="s">
        <v>84</v>
      </c>
      <c r="N34" s="36" t="s">
        <v>85</v>
      </c>
      <c r="O34" s="36">
        <v>12</v>
      </c>
      <c r="P34" s="36">
        <v>60</v>
      </c>
      <c r="Q34" s="36" t="s">
        <v>102</v>
      </c>
      <c r="R34" s="36" t="s">
        <v>103</v>
      </c>
      <c r="S34" s="36" t="s">
        <v>104</v>
      </c>
      <c r="T34" s="38">
        <v>6.589772</v>
      </c>
      <c r="U34" s="38">
        <v>0.56100000000000005</v>
      </c>
      <c r="V34" s="38">
        <f t="shared" si="1"/>
        <v>0.28167540546718994</v>
      </c>
    </row>
    <row r="35" spans="1:22" x14ac:dyDescent="0.25">
      <c r="A35" s="36">
        <v>0</v>
      </c>
      <c r="B35" s="36" t="s">
        <v>82</v>
      </c>
      <c r="C35" s="37">
        <v>57.424128030200002</v>
      </c>
      <c r="D35" s="36">
        <v>1</v>
      </c>
      <c r="E35" s="36">
        <v>26359</v>
      </c>
      <c r="F35" s="36">
        <v>26360</v>
      </c>
      <c r="G35" s="36">
        <v>26330</v>
      </c>
      <c r="H35" s="36">
        <v>6172</v>
      </c>
      <c r="I35" s="36">
        <v>6172</v>
      </c>
      <c r="J35" s="36" t="s">
        <v>50</v>
      </c>
      <c r="K35" s="36" t="s">
        <v>83</v>
      </c>
      <c r="L35" s="37">
        <v>1.2616499999999999E-2</v>
      </c>
      <c r="M35" s="36" t="s">
        <v>84</v>
      </c>
      <c r="N35" s="36" t="s">
        <v>85</v>
      </c>
      <c r="O35" s="36">
        <v>12</v>
      </c>
      <c r="P35" s="36">
        <v>60</v>
      </c>
      <c r="Q35" s="36" t="s">
        <v>102</v>
      </c>
      <c r="R35" s="36" t="s">
        <v>103</v>
      </c>
      <c r="S35" s="36" t="s">
        <v>104</v>
      </c>
      <c r="T35" s="38">
        <v>6.589772</v>
      </c>
      <c r="U35" s="38">
        <v>0.56100000000000005</v>
      </c>
      <c r="V35" s="38">
        <f t="shared" si="1"/>
        <v>3.6498397854281994E-2</v>
      </c>
    </row>
    <row r="36" spans="1:22" x14ac:dyDescent="0.25">
      <c r="V36" s="38">
        <f>SUM(V21:V35)</f>
        <v>202.80822753301987</v>
      </c>
    </row>
  </sheetData>
  <sortState ref="A2:AB88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opLeftCell="K18" workbookViewId="0">
      <selection activeCell="V2" sqref="V2:V48"/>
    </sheetView>
  </sheetViews>
  <sheetFormatPr defaultRowHeight="15" x14ac:dyDescent="0.25"/>
  <cols>
    <col min="1" max="1" width="10.28515625" bestFit="1" customWidth="1"/>
    <col min="2" max="2" width="29.7109375" bestFit="1" customWidth="1"/>
    <col min="3" max="3" width="14.7109375" bestFit="1" customWidth="1"/>
    <col min="4" max="4" width="2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26.42578125" bestFit="1" customWidth="1"/>
    <col min="11" max="11" width="12" bestFit="1" customWidth="1"/>
    <col min="12" max="12" width="13.7109375" bestFit="1" customWidth="1"/>
    <col min="13" max="13" width="12.7109375" bestFit="1" customWidth="1"/>
    <col min="14" max="14" width="11.14062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50.42578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12.85546875" customWidth="1"/>
  </cols>
  <sheetData>
    <row r="1" spans="1:22" x14ac:dyDescent="0.25">
      <c r="A1" s="36" t="s">
        <v>60</v>
      </c>
      <c r="B1" s="36" t="s">
        <v>61</v>
      </c>
      <c r="C1" s="37" t="s">
        <v>62</v>
      </c>
      <c r="D1" s="36" t="s">
        <v>63</v>
      </c>
      <c r="E1" s="36" t="s">
        <v>64</v>
      </c>
      <c r="F1" s="36" t="s">
        <v>65</v>
      </c>
      <c r="G1" s="36" t="s">
        <v>66</v>
      </c>
      <c r="H1" s="36" t="s">
        <v>67</v>
      </c>
      <c r="I1" s="36" t="s">
        <v>68</v>
      </c>
      <c r="J1" s="36" t="s">
        <v>69</v>
      </c>
      <c r="K1" s="36" t="s">
        <v>70</v>
      </c>
      <c r="L1" s="37" t="s">
        <v>71</v>
      </c>
      <c r="M1" s="36" t="s">
        <v>72</v>
      </c>
      <c r="N1" s="36" t="s">
        <v>73</v>
      </c>
      <c r="O1" s="36" t="s">
        <v>74</v>
      </c>
      <c r="P1" s="36" t="s">
        <v>75</v>
      </c>
      <c r="Q1" s="36" t="s">
        <v>76</v>
      </c>
      <c r="R1" s="36" t="s">
        <v>77</v>
      </c>
      <c r="S1" s="36" t="s">
        <v>78</v>
      </c>
      <c r="T1" s="38" t="s">
        <v>79</v>
      </c>
      <c r="U1" s="38" t="s">
        <v>80</v>
      </c>
      <c r="V1" s="38" t="s">
        <v>81</v>
      </c>
    </row>
    <row r="2" spans="1:22" x14ac:dyDescent="0.25">
      <c r="A2" s="36">
        <v>1</v>
      </c>
      <c r="B2" s="36" t="s">
        <v>82</v>
      </c>
      <c r="C2" s="37">
        <v>31.404516370500001</v>
      </c>
      <c r="D2" s="36">
        <v>2</v>
      </c>
      <c r="E2" s="36">
        <v>4</v>
      </c>
      <c r="F2" s="36">
        <v>5</v>
      </c>
      <c r="G2" s="36">
        <v>5</v>
      </c>
      <c r="H2" s="36">
        <v>1110</v>
      </c>
      <c r="I2" s="36">
        <v>2520</v>
      </c>
      <c r="J2" s="36" t="s">
        <v>50</v>
      </c>
      <c r="K2" s="36" t="s">
        <v>83</v>
      </c>
      <c r="L2" s="37">
        <v>2.7324399999999999E-2</v>
      </c>
      <c r="M2" s="36" t="s">
        <v>84</v>
      </c>
      <c r="N2" s="36" t="s">
        <v>85</v>
      </c>
      <c r="O2" s="36">
        <v>39</v>
      </c>
      <c r="P2" s="36">
        <v>27</v>
      </c>
      <c r="Q2" s="36" t="s">
        <v>86</v>
      </c>
      <c r="R2" s="36" t="s">
        <v>86</v>
      </c>
      <c r="S2" s="36" t="s">
        <v>86</v>
      </c>
      <c r="T2" s="38">
        <v>4.0080939999999998</v>
      </c>
      <c r="U2" s="38">
        <v>0.24</v>
      </c>
      <c r="V2" s="38">
        <f>L2*T2*(1-U2)</f>
        <v>8.3234260407135996E-2</v>
      </c>
    </row>
    <row r="3" spans="1:22" x14ac:dyDescent="0.25">
      <c r="A3" s="36">
        <v>1</v>
      </c>
      <c r="B3" s="36" t="s">
        <v>82</v>
      </c>
      <c r="C3" s="37">
        <v>31.404516370500001</v>
      </c>
      <c r="D3" s="36">
        <v>2</v>
      </c>
      <c r="E3" s="36">
        <v>140</v>
      </c>
      <c r="F3" s="36">
        <v>142</v>
      </c>
      <c r="G3" s="36">
        <v>142</v>
      </c>
      <c r="H3" s="36">
        <v>2110</v>
      </c>
      <c r="I3" s="36">
        <v>2520</v>
      </c>
      <c r="J3" s="36" t="s">
        <v>50</v>
      </c>
      <c r="K3" s="36" t="s">
        <v>83</v>
      </c>
      <c r="L3" s="37">
        <v>0.499332</v>
      </c>
      <c r="M3" s="36" t="s">
        <v>84</v>
      </c>
      <c r="N3" s="36" t="s">
        <v>85</v>
      </c>
      <c r="O3" s="36">
        <v>39</v>
      </c>
      <c r="P3" s="36">
        <v>27</v>
      </c>
      <c r="Q3" s="36" t="s">
        <v>86</v>
      </c>
      <c r="R3" s="36" t="s">
        <v>86</v>
      </c>
      <c r="S3" s="36" t="s">
        <v>86</v>
      </c>
      <c r="T3" s="38">
        <v>4.0080939999999998</v>
      </c>
      <c r="U3" s="38">
        <v>0.24</v>
      </c>
      <c r="V3" s="38">
        <f t="shared" ref="V3:V47" si="0">L3*T3*(1-U3)</f>
        <v>1.5210408908380799</v>
      </c>
    </row>
    <row r="4" spans="1:22" x14ac:dyDescent="0.25">
      <c r="A4" s="36">
        <v>1</v>
      </c>
      <c r="B4" s="36" t="s">
        <v>82</v>
      </c>
      <c r="C4" s="37">
        <v>31.404516370500001</v>
      </c>
      <c r="D4" s="36">
        <v>2</v>
      </c>
      <c r="E4" s="36">
        <v>148</v>
      </c>
      <c r="F4" s="36">
        <v>150</v>
      </c>
      <c r="G4" s="36">
        <v>150</v>
      </c>
      <c r="H4" s="36">
        <v>2110</v>
      </c>
      <c r="I4" s="36">
        <v>2520</v>
      </c>
      <c r="J4" s="36" t="s">
        <v>50</v>
      </c>
      <c r="K4" s="36" t="s">
        <v>83</v>
      </c>
      <c r="L4" s="37">
        <v>2.0410300000000001E-3</v>
      </c>
      <c r="M4" s="36" t="s">
        <v>84</v>
      </c>
      <c r="N4" s="36" t="s">
        <v>85</v>
      </c>
      <c r="O4" s="36">
        <v>39</v>
      </c>
      <c r="P4" s="36">
        <v>27</v>
      </c>
      <c r="Q4" s="36" t="s">
        <v>86</v>
      </c>
      <c r="R4" s="36" t="s">
        <v>86</v>
      </c>
      <c r="S4" s="36" t="s">
        <v>86</v>
      </c>
      <c r="T4" s="38">
        <v>4.0080939999999998</v>
      </c>
      <c r="U4" s="38">
        <v>0.24</v>
      </c>
      <c r="V4" s="38">
        <f t="shared" si="0"/>
        <v>6.2172864735831994E-3</v>
      </c>
    </row>
    <row r="5" spans="1:22" x14ac:dyDescent="0.25">
      <c r="A5" s="36">
        <v>1</v>
      </c>
      <c r="B5" s="36" t="s">
        <v>82</v>
      </c>
      <c r="C5" s="37">
        <v>31.404516370500001</v>
      </c>
      <c r="D5" s="36">
        <v>2</v>
      </c>
      <c r="E5" s="36">
        <v>200</v>
      </c>
      <c r="F5" s="36">
        <v>203</v>
      </c>
      <c r="G5" s="36">
        <v>203</v>
      </c>
      <c r="H5" s="36">
        <v>2110</v>
      </c>
      <c r="I5" s="36">
        <v>9520</v>
      </c>
      <c r="J5" s="36" t="s">
        <v>50</v>
      </c>
      <c r="K5" s="36" t="s">
        <v>83</v>
      </c>
      <c r="L5" s="37">
        <v>3.7336300000000003E-2</v>
      </c>
      <c r="M5" s="36" t="s">
        <v>84</v>
      </c>
      <c r="N5" s="36" t="s">
        <v>85</v>
      </c>
      <c r="O5" s="36">
        <v>89</v>
      </c>
      <c r="P5" s="36">
        <v>28</v>
      </c>
      <c r="Q5" s="36" t="s">
        <v>97</v>
      </c>
      <c r="R5" s="36" t="s">
        <v>105</v>
      </c>
      <c r="S5" s="36" t="s">
        <v>105</v>
      </c>
      <c r="T5" s="38">
        <v>5.4456910000000001</v>
      </c>
      <c r="U5" s="38">
        <v>0.24</v>
      </c>
      <c r="V5" s="38">
        <f t="shared" si="0"/>
        <v>0.15452468419130802</v>
      </c>
    </row>
    <row r="6" spans="1:22" x14ac:dyDescent="0.25">
      <c r="A6" s="36">
        <v>1</v>
      </c>
      <c r="B6" s="36" t="s">
        <v>82</v>
      </c>
      <c r="C6" s="37">
        <v>31.404516370500001</v>
      </c>
      <c r="D6" s="36">
        <v>2</v>
      </c>
      <c r="E6" s="36">
        <v>250</v>
      </c>
      <c r="F6" s="36">
        <v>253</v>
      </c>
      <c r="G6" s="36">
        <v>253</v>
      </c>
      <c r="H6" s="36">
        <v>2120</v>
      </c>
      <c r="I6" s="36">
        <v>2520</v>
      </c>
      <c r="J6" s="36" t="s">
        <v>50</v>
      </c>
      <c r="K6" s="36" t="s">
        <v>83</v>
      </c>
      <c r="L6" s="37">
        <v>4.6812299999999998E-3</v>
      </c>
      <c r="M6" s="36" t="s">
        <v>84</v>
      </c>
      <c r="N6" s="36" t="s">
        <v>85</v>
      </c>
      <c r="O6" s="36">
        <v>39</v>
      </c>
      <c r="P6" s="36">
        <v>27</v>
      </c>
      <c r="Q6" s="36" t="s">
        <v>86</v>
      </c>
      <c r="R6" s="36" t="s">
        <v>86</v>
      </c>
      <c r="S6" s="36" t="s">
        <v>86</v>
      </c>
      <c r="T6" s="38">
        <v>4.0080939999999998</v>
      </c>
      <c r="U6" s="38">
        <v>0.24</v>
      </c>
      <c r="V6" s="38">
        <f t="shared" si="0"/>
        <v>1.4259735505471199E-2</v>
      </c>
    </row>
    <row r="7" spans="1:22" x14ac:dyDescent="0.25">
      <c r="A7" s="36">
        <v>1</v>
      </c>
      <c r="B7" s="36" t="s">
        <v>82</v>
      </c>
      <c r="C7" s="37">
        <v>31.404516370500001</v>
      </c>
      <c r="D7" s="36">
        <v>2</v>
      </c>
      <c r="E7" s="36">
        <v>251</v>
      </c>
      <c r="F7" s="36">
        <v>254</v>
      </c>
      <c r="G7" s="36">
        <v>254</v>
      </c>
      <c r="H7" s="36">
        <v>2120</v>
      </c>
      <c r="I7" s="36">
        <v>2520</v>
      </c>
      <c r="J7" s="36" t="s">
        <v>50</v>
      </c>
      <c r="K7" s="36" t="s">
        <v>83</v>
      </c>
      <c r="L7" s="37">
        <v>5.2938400000000002E-3</v>
      </c>
      <c r="M7" s="36" t="s">
        <v>84</v>
      </c>
      <c r="N7" s="36" t="s">
        <v>85</v>
      </c>
      <c r="O7" s="36">
        <v>39</v>
      </c>
      <c r="P7" s="36">
        <v>27</v>
      </c>
      <c r="Q7" s="36" t="s">
        <v>86</v>
      </c>
      <c r="R7" s="36" t="s">
        <v>86</v>
      </c>
      <c r="S7" s="36" t="s">
        <v>86</v>
      </c>
      <c r="T7" s="38">
        <v>4.0080939999999998</v>
      </c>
      <c r="U7" s="38">
        <v>0.24</v>
      </c>
      <c r="V7" s="38">
        <f t="shared" si="0"/>
        <v>1.6125838339129599E-2</v>
      </c>
    </row>
    <row r="8" spans="1:22" x14ac:dyDescent="0.25">
      <c r="A8" s="36">
        <v>1</v>
      </c>
      <c r="B8" s="36" t="s">
        <v>82</v>
      </c>
      <c r="C8" s="37">
        <v>31.404516370500001</v>
      </c>
      <c r="D8" s="36">
        <v>2</v>
      </c>
      <c r="E8" s="36">
        <v>757</v>
      </c>
      <c r="F8" s="36">
        <v>759</v>
      </c>
      <c r="G8" s="36">
        <v>687</v>
      </c>
      <c r="H8" s="36">
        <v>6172</v>
      </c>
      <c r="I8" s="36">
        <v>2520</v>
      </c>
      <c r="J8" s="36" t="s">
        <v>50</v>
      </c>
      <c r="K8" s="36" t="s">
        <v>83</v>
      </c>
      <c r="L8" s="37">
        <v>1.26761E-3</v>
      </c>
      <c r="M8" s="36" t="s">
        <v>84</v>
      </c>
      <c r="N8" s="36" t="s">
        <v>85</v>
      </c>
      <c r="O8" s="36">
        <v>39</v>
      </c>
      <c r="P8" s="36">
        <v>27</v>
      </c>
      <c r="Q8" s="36" t="s">
        <v>86</v>
      </c>
      <c r="R8" s="36" t="s">
        <v>86</v>
      </c>
      <c r="S8" s="36" t="s">
        <v>86</v>
      </c>
      <c r="T8" s="38">
        <v>4.0080939999999998</v>
      </c>
      <c r="U8" s="38">
        <v>0.24</v>
      </c>
      <c r="V8" s="38">
        <f t="shared" si="0"/>
        <v>3.8613320268583999E-3</v>
      </c>
    </row>
    <row r="9" spans="1:22" x14ac:dyDescent="0.25">
      <c r="A9" s="36">
        <v>1</v>
      </c>
      <c r="B9" s="36" t="s">
        <v>82</v>
      </c>
      <c r="C9" s="37">
        <v>31.404516370500001</v>
      </c>
      <c r="D9" s="36">
        <v>2</v>
      </c>
      <c r="E9" s="36">
        <v>1286</v>
      </c>
      <c r="F9" s="36">
        <v>1287</v>
      </c>
      <c r="G9" s="36">
        <v>1227</v>
      </c>
      <c r="H9" s="36">
        <v>1110</v>
      </c>
      <c r="I9" s="36">
        <v>1110</v>
      </c>
      <c r="J9" s="36" t="s">
        <v>50</v>
      </c>
      <c r="K9" s="36" t="s">
        <v>83</v>
      </c>
      <c r="L9" s="37">
        <v>0.68499399999999999</v>
      </c>
      <c r="M9" s="36" t="s">
        <v>84</v>
      </c>
      <c r="N9" s="36" t="s">
        <v>85</v>
      </c>
      <c r="O9" s="36">
        <v>2</v>
      </c>
      <c r="P9" s="36">
        <v>10</v>
      </c>
      <c r="Q9" s="36" t="s">
        <v>87</v>
      </c>
      <c r="R9" s="36" t="s">
        <v>106</v>
      </c>
      <c r="S9" s="36" t="s">
        <v>107</v>
      </c>
      <c r="T9" s="38">
        <v>0.60832399999999998</v>
      </c>
      <c r="U9" s="38">
        <v>0.24</v>
      </c>
      <c r="V9" s="38">
        <f t="shared" si="0"/>
        <v>0.31669070044255998</v>
      </c>
    </row>
    <row r="10" spans="1:22" x14ac:dyDescent="0.25">
      <c r="A10" s="36">
        <v>1</v>
      </c>
      <c r="B10" s="36" t="s">
        <v>82</v>
      </c>
      <c r="C10" s="37">
        <v>31.404516370500001</v>
      </c>
      <c r="D10" s="36">
        <v>2</v>
      </c>
      <c r="E10" s="36">
        <v>1287</v>
      </c>
      <c r="F10" s="36">
        <v>1288</v>
      </c>
      <c r="G10" s="36">
        <v>1228</v>
      </c>
      <c r="H10" s="36">
        <v>1110</v>
      </c>
      <c r="I10" s="36">
        <v>1110</v>
      </c>
      <c r="J10" s="36" t="s">
        <v>50</v>
      </c>
      <c r="K10" s="36" t="s">
        <v>83</v>
      </c>
      <c r="L10" s="37">
        <v>0.137876</v>
      </c>
      <c r="M10" s="36" t="s">
        <v>84</v>
      </c>
      <c r="N10" s="36" t="s">
        <v>85</v>
      </c>
      <c r="O10" s="36">
        <v>2</v>
      </c>
      <c r="P10" s="36">
        <v>10</v>
      </c>
      <c r="Q10" s="36" t="s">
        <v>87</v>
      </c>
      <c r="R10" s="36" t="s">
        <v>106</v>
      </c>
      <c r="S10" s="36" t="s">
        <v>107</v>
      </c>
      <c r="T10" s="38">
        <v>0.60832399999999998</v>
      </c>
      <c r="U10" s="38">
        <v>0.24</v>
      </c>
      <c r="V10" s="38">
        <f t="shared" si="0"/>
        <v>6.3743692666239998E-2</v>
      </c>
    </row>
    <row r="11" spans="1:22" x14ac:dyDescent="0.25">
      <c r="A11" s="36">
        <v>1</v>
      </c>
      <c r="B11" s="36" t="s">
        <v>82</v>
      </c>
      <c r="C11" s="37">
        <v>31.404516370500001</v>
      </c>
      <c r="D11" s="36">
        <v>2</v>
      </c>
      <c r="E11" s="36">
        <v>1679</v>
      </c>
      <c r="F11" s="36">
        <v>1680</v>
      </c>
      <c r="G11" s="36">
        <v>1640</v>
      </c>
      <c r="H11" s="36">
        <v>1130</v>
      </c>
      <c r="I11" s="36">
        <v>1130</v>
      </c>
      <c r="J11" s="36" t="s">
        <v>50</v>
      </c>
      <c r="K11" s="36" t="s">
        <v>83</v>
      </c>
      <c r="L11" s="37">
        <v>7.74252E-2</v>
      </c>
      <c r="M11" s="36" t="s">
        <v>84</v>
      </c>
      <c r="N11" s="36" t="s">
        <v>85</v>
      </c>
      <c r="O11" s="36">
        <v>2</v>
      </c>
      <c r="P11" s="36">
        <v>10</v>
      </c>
      <c r="Q11" s="36" t="s">
        <v>87</v>
      </c>
      <c r="R11" s="36" t="s">
        <v>108</v>
      </c>
      <c r="S11" s="36" t="s">
        <v>107</v>
      </c>
      <c r="T11" s="38">
        <v>0.60832399999999998</v>
      </c>
      <c r="U11" s="38">
        <v>0.24</v>
      </c>
      <c r="V11" s="38">
        <f t="shared" si="0"/>
        <v>3.5795701597248E-2</v>
      </c>
    </row>
    <row r="12" spans="1:22" x14ac:dyDescent="0.25">
      <c r="A12" s="36">
        <v>1</v>
      </c>
      <c r="B12" s="36" t="s">
        <v>82</v>
      </c>
      <c r="C12" s="37">
        <v>31.404516370500001</v>
      </c>
      <c r="D12" s="36">
        <v>2</v>
      </c>
      <c r="E12" s="36">
        <v>2509</v>
      </c>
      <c r="F12" s="36">
        <v>2510</v>
      </c>
      <c r="G12" s="36">
        <v>2501</v>
      </c>
      <c r="H12" s="36">
        <v>1210</v>
      </c>
      <c r="I12" s="36">
        <v>1210</v>
      </c>
      <c r="J12" s="36" t="s">
        <v>50</v>
      </c>
      <c r="K12" s="36" t="s">
        <v>83</v>
      </c>
      <c r="L12" s="37">
        <v>0.20671900000000001</v>
      </c>
      <c r="M12" s="36" t="s">
        <v>84</v>
      </c>
      <c r="N12" s="36" t="s">
        <v>85</v>
      </c>
      <c r="O12" s="36">
        <v>19</v>
      </c>
      <c r="P12" s="36">
        <v>10</v>
      </c>
      <c r="Q12" s="36" t="s">
        <v>87</v>
      </c>
      <c r="R12" s="36" t="s">
        <v>88</v>
      </c>
      <c r="S12" s="36" t="s">
        <v>89</v>
      </c>
      <c r="T12" s="38">
        <v>1.03329</v>
      </c>
      <c r="U12" s="38">
        <v>0.24</v>
      </c>
      <c r="V12" s="38">
        <f t="shared" si="0"/>
        <v>0.16233651338760002</v>
      </c>
    </row>
    <row r="13" spans="1:22" x14ac:dyDescent="0.25">
      <c r="A13" s="36">
        <v>1</v>
      </c>
      <c r="B13" s="36" t="s">
        <v>82</v>
      </c>
      <c r="C13" s="37">
        <v>31.404516370500001</v>
      </c>
      <c r="D13" s="36">
        <v>2</v>
      </c>
      <c r="E13" s="36">
        <v>3213</v>
      </c>
      <c r="F13" s="36">
        <v>3221</v>
      </c>
      <c r="G13" s="36">
        <v>3149</v>
      </c>
      <c r="H13" s="36">
        <v>1230</v>
      </c>
      <c r="I13" s="36">
        <v>1230</v>
      </c>
      <c r="J13" s="36" t="s">
        <v>50</v>
      </c>
      <c r="K13" s="36" t="s">
        <v>83</v>
      </c>
      <c r="L13" s="37">
        <v>0.34379900000000002</v>
      </c>
      <c r="M13" s="36" t="s">
        <v>84</v>
      </c>
      <c r="N13" s="36" t="s">
        <v>85</v>
      </c>
      <c r="O13" s="36">
        <v>19</v>
      </c>
      <c r="P13" s="36">
        <v>10</v>
      </c>
      <c r="Q13" s="36" t="s">
        <v>87</v>
      </c>
      <c r="R13" s="36" t="s">
        <v>109</v>
      </c>
      <c r="S13" s="36" t="s">
        <v>89</v>
      </c>
      <c r="T13" s="38">
        <v>1.03329</v>
      </c>
      <c r="U13" s="38">
        <v>0.24</v>
      </c>
      <c r="V13" s="38">
        <f t="shared" si="0"/>
        <v>0.2699854922196</v>
      </c>
    </row>
    <row r="14" spans="1:22" x14ac:dyDescent="0.25">
      <c r="A14" s="36">
        <v>1</v>
      </c>
      <c r="B14" s="36" t="s">
        <v>82</v>
      </c>
      <c r="C14" s="37">
        <v>31.404516370500001</v>
      </c>
      <c r="D14" s="36">
        <v>2</v>
      </c>
      <c r="E14" s="36">
        <v>3998</v>
      </c>
      <c r="F14" s="36">
        <v>4003</v>
      </c>
      <c r="G14" s="36">
        <v>3960</v>
      </c>
      <c r="H14" s="36">
        <v>1400</v>
      </c>
      <c r="I14" s="36">
        <v>1400</v>
      </c>
      <c r="J14" s="36" t="s">
        <v>50</v>
      </c>
      <c r="K14" s="36" t="s">
        <v>110</v>
      </c>
      <c r="L14" s="37">
        <v>0.13395299999999999</v>
      </c>
      <c r="M14" s="36" t="s">
        <v>84</v>
      </c>
      <c r="N14" s="36" t="s">
        <v>111</v>
      </c>
      <c r="O14" s="36">
        <v>3</v>
      </c>
      <c r="P14" s="36">
        <v>10</v>
      </c>
      <c r="Q14" s="36" t="s">
        <v>87</v>
      </c>
      <c r="R14" s="36" t="s">
        <v>112</v>
      </c>
      <c r="S14" s="36" t="s">
        <v>112</v>
      </c>
      <c r="T14" s="38">
        <v>1.926606</v>
      </c>
      <c r="U14" s="38">
        <v>0.158</v>
      </c>
      <c r="V14" s="38">
        <f t="shared" si="0"/>
        <v>0.21729885826215597</v>
      </c>
    </row>
    <row r="15" spans="1:22" x14ac:dyDescent="0.25">
      <c r="A15" s="36">
        <v>1</v>
      </c>
      <c r="B15" s="36" t="s">
        <v>82</v>
      </c>
      <c r="C15" s="37">
        <v>31.404516370500001</v>
      </c>
      <c r="D15" s="36">
        <v>2</v>
      </c>
      <c r="E15" s="36">
        <v>4026</v>
      </c>
      <c r="F15" s="36">
        <v>4031</v>
      </c>
      <c r="G15" s="36">
        <v>3988</v>
      </c>
      <c r="H15" s="36">
        <v>1400</v>
      </c>
      <c r="I15" s="36">
        <v>1400</v>
      </c>
      <c r="J15" s="36" t="s">
        <v>50</v>
      </c>
      <c r="K15" s="36" t="s">
        <v>83</v>
      </c>
      <c r="L15" s="37">
        <v>0.124372</v>
      </c>
      <c r="M15" s="36" t="s">
        <v>84</v>
      </c>
      <c r="N15" s="36" t="s">
        <v>85</v>
      </c>
      <c r="O15" s="36">
        <v>3</v>
      </c>
      <c r="P15" s="36">
        <v>10</v>
      </c>
      <c r="Q15" s="36" t="s">
        <v>87</v>
      </c>
      <c r="R15" s="36" t="s">
        <v>112</v>
      </c>
      <c r="S15" s="36" t="s">
        <v>112</v>
      </c>
      <c r="T15" s="38">
        <v>1.8919220000000001</v>
      </c>
      <c r="U15" s="38">
        <v>0.24</v>
      </c>
      <c r="V15" s="38">
        <f t="shared" si="0"/>
        <v>0.17882961346783999</v>
      </c>
    </row>
    <row r="16" spans="1:22" x14ac:dyDescent="0.25">
      <c r="A16" s="36">
        <v>1</v>
      </c>
      <c r="B16" s="36" t="s">
        <v>82</v>
      </c>
      <c r="C16" s="37">
        <v>31.404516370500001</v>
      </c>
      <c r="D16" s="36">
        <v>2</v>
      </c>
      <c r="E16" s="36">
        <v>4027</v>
      </c>
      <c r="F16" s="36">
        <v>4032</v>
      </c>
      <c r="G16" s="36">
        <v>3989</v>
      </c>
      <c r="H16" s="36">
        <v>1400</v>
      </c>
      <c r="I16" s="36">
        <v>1400</v>
      </c>
      <c r="J16" s="36" t="s">
        <v>50</v>
      </c>
      <c r="K16" s="36" t="s">
        <v>83</v>
      </c>
      <c r="L16" s="37">
        <v>0.138819</v>
      </c>
      <c r="M16" s="36" t="s">
        <v>84</v>
      </c>
      <c r="N16" s="36" t="s">
        <v>85</v>
      </c>
      <c r="O16" s="36">
        <v>3</v>
      </c>
      <c r="P16" s="36">
        <v>10</v>
      </c>
      <c r="Q16" s="36" t="s">
        <v>87</v>
      </c>
      <c r="R16" s="36" t="s">
        <v>112</v>
      </c>
      <c r="S16" s="36" t="s">
        <v>112</v>
      </c>
      <c r="T16" s="38">
        <v>1.8919220000000001</v>
      </c>
      <c r="U16" s="38">
        <v>0.24</v>
      </c>
      <c r="V16" s="38">
        <f t="shared" si="0"/>
        <v>0.19960238728967999</v>
      </c>
    </row>
    <row r="17" spans="1:22" x14ac:dyDescent="0.25">
      <c r="A17" s="36">
        <v>1</v>
      </c>
      <c r="B17" s="36" t="s">
        <v>82</v>
      </c>
      <c r="C17" s="37">
        <v>31.404516370500001</v>
      </c>
      <c r="D17" s="36">
        <v>2</v>
      </c>
      <c r="E17" s="36">
        <v>4028</v>
      </c>
      <c r="F17" s="36">
        <v>4033</v>
      </c>
      <c r="G17" s="36">
        <v>3990</v>
      </c>
      <c r="H17" s="36">
        <v>1400</v>
      </c>
      <c r="I17" s="36">
        <v>1400</v>
      </c>
      <c r="J17" s="36" t="s">
        <v>50</v>
      </c>
      <c r="K17" s="36" t="s">
        <v>83</v>
      </c>
      <c r="L17" s="37">
        <v>0.30892399999999998</v>
      </c>
      <c r="M17" s="36" t="s">
        <v>84</v>
      </c>
      <c r="N17" s="36" t="s">
        <v>85</v>
      </c>
      <c r="O17" s="36">
        <v>3</v>
      </c>
      <c r="P17" s="36">
        <v>10</v>
      </c>
      <c r="Q17" s="36" t="s">
        <v>87</v>
      </c>
      <c r="R17" s="36" t="s">
        <v>112</v>
      </c>
      <c r="S17" s="36" t="s">
        <v>112</v>
      </c>
      <c r="T17" s="38">
        <v>1.8919220000000001</v>
      </c>
      <c r="U17" s="38">
        <v>0.24</v>
      </c>
      <c r="V17" s="38">
        <f t="shared" si="0"/>
        <v>0.44418968506527995</v>
      </c>
    </row>
    <row r="18" spans="1:22" x14ac:dyDescent="0.25">
      <c r="A18" s="36">
        <v>1</v>
      </c>
      <c r="B18" s="36" t="s">
        <v>82</v>
      </c>
      <c r="C18" s="37">
        <v>31.404516370500001</v>
      </c>
      <c r="D18" s="36">
        <v>2</v>
      </c>
      <c r="E18" s="36">
        <v>4923</v>
      </c>
      <c r="F18" s="36">
        <v>4953</v>
      </c>
      <c r="G18" s="36">
        <v>4931</v>
      </c>
      <c r="H18" s="36">
        <v>1700</v>
      </c>
      <c r="I18" s="36">
        <v>1700</v>
      </c>
      <c r="J18" s="36" t="s">
        <v>50</v>
      </c>
      <c r="K18" s="36" t="s">
        <v>83</v>
      </c>
      <c r="L18" s="37">
        <v>0.74429699999999999</v>
      </c>
      <c r="M18" s="36" t="s">
        <v>84</v>
      </c>
      <c r="N18" s="36" t="s">
        <v>85</v>
      </c>
      <c r="O18" s="36">
        <v>3</v>
      </c>
      <c r="P18" s="36">
        <v>10</v>
      </c>
      <c r="Q18" s="36" t="s">
        <v>87</v>
      </c>
      <c r="R18" s="36" t="s">
        <v>113</v>
      </c>
      <c r="S18" s="36" t="s">
        <v>112</v>
      </c>
      <c r="T18" s="38">
        <v>1.8919220000000001</v>
      </c>
      <c r="U18" s="38">
        <v>0.24</v>
      </c>
      <c r="V18" s="38">
        <f t="shared" si="0"/>
        <v>1.07019542031384</v>
      </c>
    </row>
    <row r="19" spans="1:22" x14ac:dyDescent="0.25">
      <c r="A19" s="36">
        <v>1</v>
      </c>
      <c r="B19" s="36" t="s">
        <v>82</v>
      </c>
      <c r="C19" s="37">
        <v>31.404516370500001</v>
      </c>
      <c r="D19" s="36">
        <v>2</v>
      </c>
      <c r="E19" s="36">
        <v>6706</v>
      </c>
      <c r="F19" s="36">
        <v>6707</v>
      </c>
      <c r="G19" s="36">
        <v>6663</v>
      </c>
      <c r="H19" s="36">
        <v>2110</v>
      </c>
      <c r="I19" s="36">
        <v>2110</v>
      </c>
      <c r="J19" s="36" t="s">
        <v>50</v>
      </c>
      <c r="K19" s="36" t="s">
        <v>110</v>
      </c>
      <c r="L19" s="37">
        <v>0.32544200000000001</v>
      </c>
      <c r="M19" s="36" t="s">
        <v>84</v>
      </c>
      <c r="N19" s="36" t="s">
        <v>111</v>
      </c>
      <c r="O19" s="36">
        <v>26</v>
      </c>
      <c r="P19" s="36">
        <v>21</v>
      </c>
      <c r="Q19" s="36" t="s">
        <v>90</v>
      </c>
      <c r="R19" s="36" t="s">
        <v>91</v>
      </c>
      <c r="S19" s="36" t="s">
        <v>90</v>
      </c>
      <c r="T19" s="38">
        <v>1.183622</v>
      </c>
      <c r="U19" s="38">
        <v>0.158</v>
      </c>
      <c r="V19" s="38">
        <f t="shared" si="0"/>
        <v>0.32433866179800797</v>
      </c>
    </row>
    <row r="20" spans="1:22" x14ac:dyDescent="0.25">
      <c r="A20" s="36">
        <v>1</v>
      </c>
      <c r="B20" s="36" t="s">
        <v>82</v>
      </c>
      <c r="C20" s="37">
        <v>31.404516370500001</v>
      </c>
      <c r="D20" s="36">
        <v>2</v>
      </c>
      <c r="E20" s="36">
        <v>6760</v>
      </c>
      <c r="F20" s="36">
        <v>6761</v>
      </c>
      <c r="G20" s="36">
        <v>6717</v>
      </c>
      <c r="H20" s="36">
        <v>2110</v>
      </c>
      <c r="I20" s="36">
        <v>2110</v>
      </c>
      <c r="J20" s="36" t="s">
        <v>50</v>
      </c>
      <c r="K20" s="36" t="s">
        <v>83</v>
      </c>
      <c r="L20" s="37">
        <v>0.72255400000000003</v>
      </c>
      <c r="M20" s="36" t="s">
        <v>84</v>
      </c>
      <c r="N20" s="36" t="s">
        <v>85</v>
      </c>
      <c r="O20" s="36">
        <v>26</v>
      </c>
      <c r="P20" s="36">
        <v>21</v>
      </c>
      <c r="Q20" s="36" t="s">
        <v>90</v>
      </c>
      <c r="R20" s="36" t="s">
        <v>91</v>
      </c>
      <c r="S20" s="36" t="s">
        <v>90</v>
      </c>
      <c r="T20" s="38">
        <v>1.6339649999999999</v>
      </c>
      <c r="U20" s="38">
        <v>0.24</v>
      </c>
      <c r="V20" s="38">
        <f t="shared" si="0"/>
        <v>0.89727723942360005</v>
      </c>
    </row>
    <row r="21" spans="1:22" x14ac:dyDescent="0.25">
      <c r="A21" s="36">
        <v>1</v>
      </c>
      <c r="B21" s="36" t="s">
        <v>82</v>
      </c>
      <c r="C21" s="37">
        <v>31.404516370500001</v>
      </c>
      <c r="D21" s="36">
        <v>2</v>
      </c>
      <c r="E21" s="36">
        <v>6845</v>
      </c>
      <c r="F21" s="36">
        <v>6846</v>
      </c>
      <c r="G21" s="36">
        <v>6824</v>
      </c>
      <c r="H21" s="36">
        <v>2110</v>
      </c>
      <c r="I21" s="36">
        <v>2110</v>
      </c>
      <c r="J21" s="36" t="s">
        <v>50</v>
      </c>
      <c r="K21" s="36" t="s">
        <v>83</v>
      </c>
      <c r="L21" s="37">
        <v>0.78437400000000002</v>
      </c>
      <c r="M21" s="36" t="s">
        <v>84</v>
      </c>
      <c r="N21" s="36" t="s">
        <v>85</v>
      </c>
      <c r="O21" s="36">
        <v>26</v>
      </c>
      <c r="P21" s="36">
        <v>21</v>
      </c>
      <c r="Q21" s="36" t="s">
        <v>90</v>
      </c>
      <c r="R21" s="36" t="s">
        <v>91</v>
      </c>
      <c r="S21" s="36" t="s">
        <v>90</v>
      </c>
      <c r="T21" s="38">
        <v>1.6339649999999999</v>
      </c>
      <c r="U21" s="38">
        <v>0.24</v>
      </c>
      <c r="V21" s="38">
        <f t="shared" si="0"/>
        <v>0.97404614381160004</v>
      </c>
    </row>
    <row r="22" spans="1:22" x14ac:dyDescent="0.25">
      <c r="A22" s="36">
        <v>1</v>
      </c>
      <c r="B22" s="36" t="s">
        <v>82</v>
      </c>
      <c r="C22" s="37">
        <v>31.404516370500001</v>
      </c>
      <c r="D22" s="36">
        <v>2</v>
      </c>
      <c r="E22" s="36">
        <v>6847</v>
      </c>
      <c r="F22" s="36">
        <v>6848</v>
      </c>
      <c r="G22" s="36">
        <v>6826</v>
      </c>
      <c r="H22" s="36">
        <v>2110</v>
      </c>
      <c r="I22" s="36">
        <v>2110</v>
      </c>
      <c r="J22" s="36" t="s">
        <v>50</v>
      </c>
      <c r="K22" s="36" t="s">
        <v>83</v>
      </c>
      <c r="L22" s="37">
        <v>1.40411</v>
      </c>
      <c r="M22" s="36" t="s">
        <v>84</v>
      </c>
      <c r="N22" s="36" t="s">
        <v>85</v>
      </c>
      <c r="O22" s="36">
        <v>26</v>
      </c>
      <c r="P22" s="36">
        <v>21</v>
      </c>
      <c r="Q22" s="36" t="s">
        <v>90</v>
      </c>
      <c r="R22" s="36" t="s">
        <v>91</v>
      </c>
      <c r="S22" s="36" t="s">
        <v>90</v>
      </c>
      <c r="T22" s="38">
        <v>1.6339649999999999</v>
      </c>
      <c r="U22" s="38">
        <v>0.24</v>
      </c>
      <c r="V22" s="38">
        <f t="shared" si="0"/>
        <v>1.7436426130739999</v>
      </c>
    </row>
    <row r="23" spans="1:22" x14ac:dyDescent="0.25">
      <c r="A23" s="36">
        <v>1</v>
      </c>
      <c r="B23" s="36" t="s">
        <v>82</v>
      </c>
      <c r="C23" s="37">
        <v>31.404516370500001</v>
      </c>
      <c r="D23" s="36">
        <v>2</v>
      </c>
      <c r="E23" s="36">
        <v>6852</v>
      </c>
      <c r="F23" s="36">
        <v>6853</v>
      </c>
      <c r="G23" s="36">
        <v>6831</v>
      </c>
      <c r="H23" s="36">
        <v>2110</v>
      </c>
      <c r="I23" s="36">
        <v>2110</v>
      </c>
      <c r="J23" s="36" t="s">
        <v>50</v>
      </c>
      <c r="K23" s="36" t="s">
        <v>83</v>
      </c>
      <c r="L23" s="37">
        <v>1.16076</v>
      </c>
      <c r="M23" s="36" t="s">
        <v>84</v>
      </c>
      <c r="N23" s="36" t="s">
        <v>85</v>
      </c>
      <c r="O23" s="36">
        <v>26</v>
      </c>
      <c r="P23" s="36">
        <v>21</v>
      </c>
      <c r="Q23" s="36" t="s">
        <v>90</v>
      </c>
      <c r="R23" s="36" t="s">
        <v>91</v>
      </c>
      <c r="S23" s="36" t="s">
        <v>90</v>
      </c>
      <c r="T23" s="38">
        <v>1.6339649999999999</v>
      </c>
      <c r="U23" s="38">
        <v>0.24</v>
      </c>
      <c r="V23" s="38">
        <f t="shared" si="0"/>
        <v>1.4414473221839998</v>
      </c>
    </row>
    <row r="24" spans="1:22" x14ac:dyDescent="0.25">
      <c r="A24" s="36">
        <v>1</v>
      </c>
      <c r="B24" s="36" t="s">
        <v>82</v>
      </c>
      <c r="C24" s="37">
        <v>31.404516370500001</v>
      </c>
      <c r="D24" s="36">
        <v>2</v>
      </c>
      <c r="E24" s="36">
        <v>8774</v>
      </c>
      <c r="F24" s="36">
        <v>8775</v>
      </c>
      <c r="G24" s="36">
        <v>8732</v>
      </c>
      <c r="H24" s="36">
        <v>2120</v>
      </c>
      <c r="I24" s="36">
        <v>2120</v>
      </c>
      <c r="J24" s="36" t="s">
        <v>50</v>
      </c>
      <c r="K24" s="36" t="s">
        <v>83</v>
      </c>
      <c r="L24" s="37">
        <v>0.527424</v>
      </c>
      <c r="M24" s="36" t="s">
        <v>84</v>
      </c>
      <c r="N24" s="36" t="s">
        <v>85</v>
      </c>
      <c r="O24" s="36">
        <v>27</v>
      </c>
      <c r="P24" s="36">
        <v>22</v>
      </c>
      <c r="Q24" s="36" t="s">
        <v>92</v>
      </c>
      <c r="R24" s="36" t="s">
        <v>93</v>
      </c>
      <c r="S24" s="36" t="s">
        <v>94</v>
      </c>
      <c r="T24" s="38">
        <v>0.602908</v>
      </c>
      <c r="U24" s="38">
        <v>0.24</v>
      </c>
      <c r="V24" s="38">
        <f t="shared" si="0"/>
        <v>0.24167099323392002</v>
      </c>
    </row>
    <row r="25" spans="1:22" x14ac:dyDescent="0.25">
      <c r="A25" s="36">
        <v>1</v>
      </c>
      <c r="B25" s="36" t="s">
        <v>82</v>
      </c>
      <c r="C25" s="37">
        <v>31.404516370500001</v>
      </c>
      <c r="D25" s="36">
        <v>2</v>
      </c>
      <c r="E25" s="36">
        <v>8775</v>
      </c>
      <c r="F25" s="36">
        <v>8776</v>
      </c>
      <c r="G25" s="36">
        <v>8733</v>
      </c>
      <c r="H25" s="36">
        <v>2120</v>
      </c>
      <c r="I25" s="36">
        <v>2120</v>
      </c>
      <c r="J25" s="36" t="s">
        <v>50</v>
      </c>
      <c r="K25" s="36" t="s">
        <v>83</v>
      </c>
      <c r="L25" s="37">
        <v>0.15701999999999999</v>
      </c>
      <c r="M25" s="36" t="s">
        <v>84</v>
      </c>
      <c r="N25" s="36" t="s">
        <v>85</v>
      </c>
      <c r="O25" s="36">
        <v>27</v>
      </c>
      <c r="P25" s="36">
        <v>22</v>
      </c>
      <c r="Q25" s="36" t="s">
        <v>92</v>
      </c>
      <c r="R25" s="36" t="s">
        <v>93</v>
      </c>
      <c r="S25" s="36" t="s">
        <v>94</v>
      </c>
      <c r="T25" s="38">
        <v>0.602908</v>
      </c>
      <c r="U25" s="38">
        <v>0.24</v>
      </c>
      <c r="V25" s="38">
        <f t="shared" si="0"/>
        <v>7.1948146761599996E-2</v>
      </c>
    </row>
    <row r="26" spans="1:22" x14ac:dyDescent="0.25">
      <c r="A26" s="36">
        <v>1</v>
      </c>
      <c r="B26" s="36" t="s">
        <v>82</v>
      </c>
      <c r="C26" s="37">
        <v>31.404516370500001</v>
      </c>
      <c r="D26" s="36">
        <v>2</v>
      </c>
      <c r="E26" s="36">
        <v>8776</v>
      </c>
      <c r="F26" s="36">
        <v>8777</v>
      </c>
      <c r="G26" s="36">
        <v>8734</v>
      </c>
      <c r="H26" s="36">
        <v>2120</v>
      </c>
      <c r="I26" s="36">
        <v>2120</v>
      </c>
      <c r="J26" s="36" t="s">
        <v>50</v>
      </c>
      <c r="K26" s="36" t="s">
        <v>83</v>
      </c>
      <c r="L26" s="37">
        <v>0.151036</v>
      </c>
      <c r="M26" s="36" t="s">
        <v>84</v>
      </c>
      <c r="N26" s="36" t="s">
        <v>85</v>
      </c>
      <c r="O26" s="36">
        <v>27</v>
      </c>
      <c r="P26" s="36">
        <v>22</v>
      </c>
      <c r="Q26" s="36" t="s">
        <v>92</v>
      </c>
      <c r="R26" s="36" t="s">
        <v>93</v>
      </c>
      <c r="S26" s="36" t="s">
        <v>94</v>
      </c>
      <c r="T26" s="38">
        <v>0.602908</v>
      </c>
      <c r="U26" s="38">
        <v>0.24</v>
      </c>
      <c r="V26" s="38">
        <f t="shared" si="0"/>
        <v>6.920621764288E-2</v>
      </c>
    </row>
    <row r="27" spans="1:22" x14ac:dyDescent="0.25">
      <c r="A27" s="36">
        <v>1</v>
      </c>
      <c r="B27" s="36" t="s">
        <v>82</v>
      </c>
      <c r="C27" s="37">
        <v>31.404516370500001</v>
      </c>
      <c r="D27" s="36">
        <v>2</v>
      </c>
      <c r="E27" s="36">
        <v>8777</v>
      </c>
      <c r="F27" s="36">
        <v>8778</v>
      </c>
      <c r="G27" s="36">
        <v>8735</v>
      </c>
      <c r="H27" s="36">
        <v>2120</v>
      </c>
      <c r="I27" s="36">
        <v>2120</v>
      </c>
      <c r="J27" s="36" t="s">
        <v>50</v>
      </c>
      <c r="K27" s="36" t="s">
        <v>83</v>
      </c>
      <c r="L27" s="37">
        <v>0.18345800000000001</v>
      </c>
      <c r="M27" s="36" t="s">
        <v>84</v>
      </c>
      <c r="N27" s="36" t="s">
        <v>85</v>
      </c>
      <c r="O27" s="36">
        <v>27</v>
      </c>
      <c r="P27" s="36">
        <v>22</v>
      </c>
      <c r="Q27" s="36" t="s">
        <v>92</v>
      </c>
      <c r="R27" s="36" t="s">
        <v>93</v>
      </c>
      <c r="S27" s="36" t="s">
        <v>94</v>
      </c>
      <c r="T27" s="38">
        <v>0.602908</v>
      </c>
      <c r="U27" s="38">
        <v>0.24</v>
      </c>
      <c r="V27" s="38">
        <f t="shared" si="0"/>
        <v>8.4062304856639999E-2</v>
      </c>
    </row>
    <row r="28" spans="1:22" x14ac:dyDescent="0.25">
      <c r="A28" s="36">
        <v>1</v>
      </c>
      <c r="B28" s="36" t="s">
        <v>82</v>
      </c>
      <c r="C28" s="37">
        <v>31.404516370500001</v>
      </c>
      <c r="D28" s="36">
        <v>2</v>
      </c>
      <c r="E28" s="36">
        <v>10779</v>
      </c>
      <c r="F28" s="36">
        <v>10699</v>
      </c>
      <c r="G28" s="36">
        <v>10622</v>
      </c>
      <c r="H28" s="36">
        <v>2130</v>
      </c>
      <c r="I28" s="36">
        <v>2130</v>
      </c>
      <c r="J28" s="36" t="s">
        <v>50</v>
      </c>
      <c r="K28" s="36" t="s">
        <v>110</v>
      </c>
      <c r="L28" s="37">
        <v>0.20719799999999999</v>
      </c>
      <c r="M28" s="36" t="s">
        <v>84</v>
      </c>
      <c r="N28" s="36" t="s">
        <v>111</v>
      </c>
      <c r="O28" s="36">
        <v>28</v>
      </c>
      <c r="P28" s="36">
        <v>22</v>
      </c>
      <c r="Q28" s="36" t="s">
        <v>92</v>
      </c>
      <c r="R28" s="36" t="s">
        <v>95</v>
      </c>
      <c r="S28" s="36" t="s">
        <v>96</v>
      </c>
      <c r="T28" s="38">
        <v>0.62770300000000001</v>
      </c>
      <c r="U28" s="38">
        <v>0.158</v>
      </c>
      <c r="V28" s="38">
        <f t="shared" si="0"/>
        <v>0.109509514815348</v>
      </c>
    </row>
    <row r="29" spans="1:22" x14ac:dyDescent="0.25">
      <c r="A29" s="36">
        <v>1</v>
      </c>
      <c r="B29" s="36" t="s">
        <v>82</v>
      </c>
      <c r="C29" s="37">
        <v>31.404516370500001</v>
      </c>
      <c r="D29" s="36">
        <v>2</v>
      </c>
      <c r="E29" s="36">
        <v>13153</v>
      </c>
      <c r="F29" s="36">
        <v>13204</v>
      </c>
      <c r="G29" s="36">
        <v>13170</v>
      </c>
      <c r="H29" s="36">
        <v>2430</v>
      </c>
      <c r="I29" s="36">
        <v>2430</v>
      </c>
      <c r="J29" s="36" t="s">
        <v>50</v>
      </c>
      <c r="K29" s="36" t="s">
        <v>83</v>
      </c>
      <c r="L29" s="37">
        <v>0.54821500000000001</v>
      </c>
      <c r="M29" s="36" t="s">
        <v>84</v>
      </c>
      <c r="N29" s="36" t="s">
        <v>85</v>
      </c>
      <c r="O29" s="36">
        <v>37</v>
      </c>
      <c r="P29" s="36">
        <v>28</v>
      </c>
      <c r="Q29" s="36" t="s">
        <v>97</v>
      </c>
      <c r="R29" s="36" t="s">
        <v>114</v>
      </c>
      <c r="S29" s="36" t="s">
        <v>115</v>
      </c>
      <c r="T29" s="38">
        <v>0.43329200000000001</v>
      </c>
      <c r="U29" s="38">
        <v>0.24</v>
      </c>
      <c r="V29" s="38">
        <f t="shared" si="0"/>
        <v>0.18052825207279999</v>
      </c>
    </row>
    <row r="30" spans="1:22" x14ac:dyDescent="0.25">
      <c r="A30" s="36">
        <v>1</v>
      </c>
      <c r="B30" s="36" t="s">
        <v>82</v>
      </c>
      <c r="C30" s="37">
        <v>31.404516370500001</v>
      </c>
      <c r="D30" s="36">
        <v>2</v>
      </c>
      <c r="E30" s="36">
        <v>13763</v>
      </c>
      <c r="F30" s="36">
        <v>13764</v>
      </c>
      <c r="G30" s="36">
        <v>13753</v>
      </c>
      <c r="H30" s="36">
        <v>3100</v>
      </c>
      <c r="I30" s="36">
        <v>3100</v>
      </c>
      <c r="J30" s="36" t="s">
        <v>50</v>
      </c>
      <c r="K30" s="36" t="s">
        <v>83</v>
      </c>
      <c r="L30" s="37">
        <v>0.341756</v>
      </c>
      <c r="M30" s="36" t="s">
        <v>84</v>
      </c>
      <c r="N30" s="36" t="s">
        <v>85</v>
      </c>
      <c r="O30" s="36">
        <v>5</v>
      </c>
      <c r="P30" s="36">
        <v>30</v>
      </c>
      <c r="Q30" s="36" t="s">
        <v>99</v>
      </c>
      <c r="R30" s="36" t="s">
        <v>116</v>
      </c>
      <c r="S30" s="36" t="s">
        <v>101</v>
      </c>
      <c r="T30" s="38">
        <v>7.3829000000000006E-2</v>
      </c>
      <c r="U30" s="38">
        <v>0.24</v>
      </c>
      <c r="V30" s="38">
        <f t="shared" si="0"/>
        <v>1.917594283024E-2</v>
      </c>
    </row>
    <row r="31" spans="1:22" x14ac:dyDescent="0.25">
      <c r="A31" s="36">
        <v>1</v>
      </c>
      <c r="B31" s="36" t="s">
        <v>82</v>
      </c>
      <c r="C31" s="37">
        <v>31.404516370500001</v>
      </c>
      <c r="D31" s="36">
        <v>2</v>
      </c>
      <c r="E31" s="36">
        <v>13764</v>
      </c>
      <c r="F31" s="36">
        <v>13765</v>
      </c>
      <c r="G31" s="36">
        <v>13754</v>
      </c>
      <c r="H31" s="36">
        <v>3100</v>
      </c>
      <c r="I31" s="36">
        <v>3100</v>
      </c>
      <c r="J31" s="36" t="s">
        <v>50</v>
      </c>
      <c r="K31" s="36" t="s">
        <v>83</v>
      </c>
      <c r="L31" s="37">
        <v>0.54902899999999999</v>
      </c>
      <c r="M31" s="36" t="s">
        <v>84</v>
      </c>
      <c r="N31" s="36" t="s">
        <v>85</v>
      </c>
      <c r="O31" s="36">
        <v>5</v>
      </c>
      <c r="P31" s="36">
        <v>30</v>
      </c>
      <c r="Q31" s="36" t="s">
        <v>99</v>
      </c>
      <c r="R31" s="36" t="s">
        <v>116</v>
      </c>
      <c r="S31" s="36" t="s">
        <v>101</v>
      </c>
      <c r="T31" s="38">
        <v>7.3829000000000006E-2</v>
      </c>
      <c r="U31" s="38">
        <v>0.24</v>
      </c>
      <c r="V31" s="38">
        <f t="shared" si="0"/>
        <v>3.0806039151160002E-2</v>
      </c>
    </row>
    <row r="32" spans="1:22" x14ac:dyDescent="0.25">
      <c r="A32" s="36">
        <v>1</v>
      </c>
      <c r="B32" s="36" t="s">
        <v>82</v>
      </c>
      <c r="C32" s="37">
        <v>31.404516370500001</v>
      </c>
      <c r="D32" s="36">
        <v>2</v>
      </c>
      <c r="E32" s="36">
        <v>14601</v>
      </c>
      <c r="F32" s="36">
        <v>14602</v>
      </c>
      <c r="G32" s="36">
        <v>14602</v>
      </c>
      <c r="H32" s="36">
        <v>3200</v>
      </c>
      <c r="I32" s="36">
        <v>3200</v>
      </c>
      <c r="J32" s="36" t="s">
        <v>50</v>
      </c>
      <c r="K32" s="36" t="s">
        <v>83</v>
      </c>
      <c r="L32" s="37">
        <v>5.86647E-2</v>
      </c>
      <c r="M32" s="36" t="s">
        <v>84</v>
      </c>
      <c r="N32" s="36" t="s">
        <v>85</v>
      </c>
      <c r="O32" s="36">
        <v>5</v>
      </c>
      <c r="P32" s="36">
        <v>30</v>
      </c>
      <c r="Q32" s="36" t="s">
        <v>99</v>
      </c>
      <c r="R32" s="36" t="s">
        <v>100</v>
      </c>
      <c r="S32" s="36" t="s">
        <v>101</v>
      </c>
      <c r="T32" s="38">
        <v>7.3829000000000006E-2</v>
      </c>
      <c r="U32" s="38">
        <v>0.24</v>
      </c>
      <c r="V32" s="38">
        <f t="shared" si="0"/>
        <v>3.2916786635880002E-3</v>
      </c>
    </row>
    <row r="33" spans="1:22" x14ac:dyDescent="0.25">
      <c r="A33" s="36">
        <v>1</v>
      </c>
      <c r="B33" s="36" t="s">
        <v>82</v>
      </c>
      <c r="C33" s="37">
        <v>31.404516370500001</v>
      </c>
      <c r="D33" s="36">
        <v>2</v>
      </c>
      <c r="E33" s="36">
        <v>16150</v>
      </c>
      <c r="F33" s="36">
        <v>16151</v>
      </c>
      <c r="G33" s="36">
        <v>16095</v>
      </c>
      <c r="H33" s="36">
        <v>3300</v>
      </c>
      <c r="I33" s="36">
        <v>3300</v>
      </c>
      <c r="J33" s="36" t="s">
        <v>50</v>
      </c>
      <c r="K33" s="36" t="s">
        <v>83</v>
      </c>
      <c r="L33" s="37">
        <v>0.21144499999999999</v>
      </c>
      <c r="M33" s="36" t="s">
        <v>84</v>
      </c>
      <c r="N33" s="36" t="s">
        <v>85</v>
      </c>
      <c r="O33" s="36">
        <v>5</v>
      </c>
      <c r="P33" s="36">
        <v>30</v>
      </c>
      <c r="Q33" s="36" t="s">
        <v>99</v>
      </c>
      <c r="R33" s="36" t="s">
        <v>117</v>
      </c>
      <c r="S33" s="36" t="s">
        <v>101</v>
      </c>
      <c r="T33" s="38">
        <v>7.3829000000000006E-2</v>
      </c>
      <c r="U33" s="38">
        <v>0.24</v>
      </c>
      <c r="V33" s="38">
        <f t="shared" si="0"/>
        <v>1.18641874078E-2</v>
      </c>
    </row>
    <row r="34" spans="1:22" x14ac:dyDescent="0.25">
      <c r="A34" s="36">
        <v>1</v>
      </c>
      <c r="B34" s="36" t="s">
        <v>82</v>
      </c>
      <c r="C34" s="37">
        <v>31.404516370500001</v>
      </c>
      <c r="D34" s="36">
        <v>2</v>
      </c>
      <c r="E34" s="36">
        <v>19956</v>
      </c>
      <c r="F34" s="36">
        <v>19981</v>
      </c>
      <c r="G34" s="36">
        <v>19931</v>
      </c>
      <c r="H34" s="36">
        <v>5120</v>
      </c>
      <c r="I34" s="36">
        <v>5120</v>
      </c>
      <c r="J34" s="36" t="s">
        <v>50</v>
      </c>
      <c r="K34" s="36" t="s">
        <v>83</v>
      </c>
      <c r="L34" s="37">
        <v>8.52551E-2</v>
      </c>
      <c r="M34" s="36" t="s">
        <v>84</v>
      </c>
      <c r="N34" s="36" t="s">
        <v>85</v>
      </c>
      <c r="O34" s="36">
        <v>9</v>
      </c>
      <c r="P34" s="36">
        <v>50</v>
      </c>
      <c r="Q34" s="36" t="s">
        <v>118</v>
      </c>
      <c r="R34" s="36" t="s">
        <v>119</v>
      </c>
      <c r="S34" s="36" t="s">
        <v>120</v>
      </c>
      <c r="T34" s="38">
        <v>0.118627</v>
      </c>
      <c r="U34" s="38">
        <v>0.24</v>
      </c>
      <c r="V34" s="38">
        <f t="shared" si="0"/>
        <v>7.6863031282520004E-3</v>
      </c>
    </row>
    <row r="35" spans="1:22" x14ac:dyDescent="0.25">
      <c r="A35" s="36">
        <v>1</v>
      </c>
      <c r="B35" s="36" t="s">
        <v>82</v>
      </c>
      <c r="C35" s="37">
        <v>31.404516370500001</v>
      </c>
      <c r="D35" s="36">
        <v>2</v>
      </c>
      <c r="E35" s="36">
        <v>24236</v>
      </c>
      <c r="F35" s="36">
        <v>24248</v>
      </c>
      <c r="G35" s="36">
        <v>24248</v>
      </c>
      <c r="H35" s="36">
        <v>6170</v>
      </c>
      <c r="I35" s="36">
        <v>6170</v>
      </c>
      <c r="J35" s="36" t="s">
        <v>50</v>
      </c>
      <c r="K35" s="36" t="s">
        <v>83</v>
      </c>
      <c r="L35" s="37">
        <v>0.203595</v>
      </c>
      <c r="M35" s="36" t="s">
        <v>84</v>
      </c>
      <c r="N35" s="36" t="s">
        <v>85</v>
      </c>
      <c r="O35" s="36">
        <v>12</v>
      </c>
      <c r="P35" s="36">
        <v>60</v>
      </c>
      <c r="Q35" s="36" t="s">
        <v>102</v>
      </c>
      <c r="R35" s="36" t="s">
        <v>104</v>
      </c>
      <c r="S35" s="36" t="s">
        <v>104</v>
      </c>
      <c r="T35" s="38">
        <v>0.63959900000000003</v>
      </c>
      <c r="U35" s="38">
        <v>0.24</v>
      </c>
      <c r="V35" s="38">
        <f t="shared" si="0"/>
        <v>9.8966560387800009E-2</v>
      </c>
    </row>
    <row r="36" spans="1:22" x14ac:dyDescent="0.25">
      <c r="A36" s="36">
        <v>1</v>
      </c>
      <c r="B36" s="36" t="s">
        <v>82</v>
      </c>
      <c r="C36" s="37">
        <v>31.404516370500001</v>
      </c>
      <c r="D36" s="36">
        <v>2</v>
      </c>
      <c r="E36" s="36">
        <v>26386</v>
      </c>
      <c r="F36" s="36">
        <v>26387</v>
      </c>
      <c r="G36" s="36">
        <v>26357</v>
      </c>
      <c r="H36" s="36">
        <v>6172</v>
      </c>
      <c r="I36" s="36">
        <v>6172</v>
      </c>
      <c r="J36" s="36" t="s">
        <v>50</v>
      </c>
      <c r="K36" s="36" t="s">
        <v>83</v>
      </c>
      <c r="L36" s="37">
        <v>0.193083</v>
      </c>
      <c r="M36" s="36" t="s">
        <v>84</v>
      </c>
      <c r="N36" s="36" t="s">
        <v>85</v>
      </c>
      <c r="O36" s="36">
        <v>12</v>
      </c>
      <c r="P36" s="36">
        <v>60</v>
      </c>
      <c r="Q36" s="36" t="s">
        <v>102</v>
      </c>
      <c r="R36" s="36" t="s">
        <v>103</v>
      </c>
      <c r="S36" s="36" t="s">
        <v>104</v>
      </c>
      <c r="T36" s="38">
        <v>0.63959900000000003</v>
      </c>
      <c r="U36" s="38">
        <v>0.24</v>
      </c>
      <c r="V36" s="38">
        <f t="shared" si="0"/>
        <v>9.385672722492E-2</v>
      </c>
    </row>
    <row r="37" spans="1:22" x14ac:dyDescent="0.25">
      <c r="A37" s="36">
        <v>1</v>
      </c>
      <c r="B37" s="36" t="s">
        <v>82</v>
      </c>
      <c r="C37" s="37">
        <v>31.404516370500001</v>
      </c>
      <c r="D37" s="36">
        <v>2</v>
      </c>
      <c r="E37" s="36">
        <v>26387</v>
      </c>
      <c r="F37" s="36">
        <v>26388</v>
      </c>
      <c r="G37" s="36">
        <v>26358</v>
      </c>
      <c r="H37" s="36">
        <v>6172</v>
      </c>
      <c r="I37" s="36">
        <v>6172</v>
      </c>
      <c r="J37" s="36" t="s">
        <v>50</v>
      </c>
      <c r="K37" s="36" t="s">
        <v>83</v>
      </c>
      <c r="L37" s="37">
        <v>0.22223399999999999</v>
      </c>
      <c r="M37" s="36" t="s">
        <v>84</v>
      </c>
      <c r="N37" s="36" t="s">
        <v>85</v>
      </c>
      <c r="O37" s="36">
        <v>12</v>
      </c>
      <c r="P37" s="36">
        <v>60</v>
      </c>
      <c r="Q37" s="36" t="s">
        <v>102</v>
      </c>
      <c r="R37" s="36" t="s">
        <v>103</v>
      </c>
      <c r="S37" s="36" t="s">
        <v>104</v>
      </c>
      <c r="T37" s="38">
        <v>0.63959900000000003</v>
      </c>
      <c r="U37" s="38">
        <v>0.24</v>
      </c>
      <c r="V37" s="38">
        <f t="shared" si="0"/>
        <v>0.10802688956616001</v>
      </c>
    </row>
    <row r="38" spans="1:22" x14ac:dyDescent="0.25">
      <c r="A38" s="36">
        <v>1</v>
      </c>
      <c r="B38" s="36" t="s">
        <v>82</v>
      </c>
      <c r="C38" s="37">
        <v>31.404516370500001</v>
      </c>
      <c r="D38" s="36">
        <v>2</v>
      </c>
      <c r="E38" s="36">
        <v>26396</v>
      </c>
      <c r="F38" s="36">
        <v>26397</v>
      </c>
      <c r="G38" s="36">
        <v>26367</v>
      </c>
      <c r="H38" s="36">
        <v>6172</v>
      </c>
      <c r="I38" s="36">
        <v>6172</v>
      </c>
      <c r="J38" s="36" t="s">
        <v>50</v>
      </c>
      <c r="K38" s="36" t="s">
        <v>83</v>
      </c>
      <c r="L38" s="37">
        <v>5.4711700000000002E-2</v>
      </c>
      <c r="M38" s="36" t="s">
        <v>84</v>
      </c>
      <c r="N38" s="36" t="s">
        <v>85</v>
      </c>
      <c r="O38" s="36">
        <v>12</v>
      </c>
      <c r="P38" s="36">
        <v>60</v>
      </c>
      <c r="Q38" s="36" t="s">
        <v>102</v>
      </c>
      <c r="R38" s="36" t="s">
        <v>103</v>
      </c>
      <c r="S38" s="36" t="s">
        <v>104</v>
      </c>
      <c r="T38" s="38">
        <v>0.63959900000000003</v>
      </c>
      <c r="U38" s="38">
        <v>0.24</v>
      </c>
      <c r="V38" s="38">
        <f t="shared" si="0"/>
        <v>2.6595096942308001E-2</v>
      </c>
    </row>
    <row r="39" spans="1:22" x14ac:dyDescent="0.25">
      <c r="A39" s="36">
        <v>1</v>
      </c>
      <c r="B39" s="36" t="s">
        <v>82</v>
      </c>
      <c r="C39" s="37">
        <v>31.404516370500001</v>
      </c>
      <c r="D39" s="36">
        <v>2</v>
      </c>
      <c r="E39" s="36">
        <v>51879</v>
      </c>
      <c r="F39" s="36">
        <v>51880</v>
      </c>
      <c r="G39" s="36">
        <v>52534</v>
      </c>
      <c r="H39" s="36">
        <v>7470</v>
      </c>
      <c r="I39" s="36">
        <v>7470</v>
      </c>
      <c r="J39" s="36" t="s">
        <v>50</v>
      </c>
      <c r="K39" s="36" t="s">
        <v>83</v>
      </c>
      <c r="L39" s="37">
        <v>5.1385199999999999E-2</v>
      </c>
      <c r="M39" s="36" t="s">
        <v>84</v>
      </c>
      <c r="N39" s="36" t="s">
        <v>85</v>
      </c>
      <c r="O39" s="36">
        <v>17</v>
      </c>
      <c r="P39" s="36">
        <v>70</v>
      </c>
      <c r="Q39" s="36" t="s">
        <v>121</v>
      </c>
      <c r="R39" s="36" t="s">
        <v>122</v>
      </c>
      <c r="S39" s="36" t="s">
        <v>121</v>
      </c>
      <c r="T39" s="38">
        <v>1.5820000000000001</v>
      </c>
      <c r="U39" s="38">
        <v>0.24</v>
      </c>
      <c r="V39" s="38">
        <f t="shared" si="0"/>
        <v>6.1781453664000001E-2</v>
      </c>
    </row>
    <row r="40" spans="1:22" x14ac:dyDescent="0.25">
      <c r="A40" s="36">
        <v>1</v>
      </c>
      <c r="B40" s="36" t="s">
        <v>82</v>
      </c>
      <c r="C40" s="37">
        <v>31.404516370500001</v>
      </c>
      <c r="D40" s="36">
        <v>2</v>
      </c>
      <c r="E40" s="36">
        <v>51880</v>
      </c>
      <c r="F40" s="36">
        <v>51881</v>
      </c>
      <c r="G40" s="36">
        <v>52535</v>
      </c>
      <c r="H40" s="36">
        <v>7470</v>
      </c>
      <c r="I40" s="36">
        <v>7470</v>
      </c>
      <c r="J40" s="36" t="s">
        <v>50</v>
      </c>
      <c r="K40" s="36" t="s">
        <v>83</v>
      </c>
      <c r="L40" s="37">
        <v>4.3698300000000002E-2</v>
      </c>
      <c r="M40" s="36" t="s">
        <v>84</v>
      </c>
      <c r="N40" s="36" t="s">
        <v>85</v>
      </c>
      <c r="O40" s="36">
        <v>17</v>
      </c>
      <c r="P40" s="36">
        <v>70</v>
      </c>
      <c r="Q40" s="36" t="s">
        <v>121</v>
      </c>
      <c r="R40" s="36" t="s">
        <v>122</v>
      </c>
      <c r="S40" s="36" t="s">
        <v>121</v>
      </c>
      <c r="T40" s="38">
        <v>1.5820000000000001</v>
      </c>
      <c r="U40" s="38">
        <v>0.24</v>
      </c>
      <c r="V40" s="38">
        <f t="shared" si="0"/>
        <v>5.2539340056000007E-2</v>
      </c>
    </row>
    <row r="41" spans="1:22" x14ac:dyDescent="0.25">
      <c r="A41" s="36">
        <v>1</v>
      </c>
      <c r="B41" s="36" t="s">
        <v>82</v>
      </c>
      <c r="C41" s="37">
        <v>31.404516370500001</v>
      </c>
      <c r="D41" s="36">
        <v>2</v>
      </c>
      <c r="E41" s="36">
        <v>52569</v>
      </c>
      <c r="F41" s="36">
        <v>52570</v>
      </c>
      <c r="G41" s="36">
        <v>52512</v>
      </c>
      <c r="H41" s="36">
        <v>7470</v>
      </c>
      <c r="I41" s="36">
        <v>7470</v>
      </c>
      <c r="J41" s="36" t="s">
        <v>50</v>
      </c>
      <c r="K41" s="36" t="s">
        <v>110</v>
      </c>
      <c r="L41" s="37">
        <v>3.01674E-2</v>
      </c>
      <c r="M41" s="36" t="s">
        <v>84</v>
      </c>
      <c r="N41" s="36" t="s">
        <v>111</v>
      </c>
      <c r="O41" s="36">
        <v>17</v>
      </c>
      <c r="P41" s="36">
        <v>70</v>
      </c>
      <c r="Q41" s="36" t="s">
        <v>121</v>
      </c>
      <c r="R41" s="36" t="s">
        <v>122</v>
      </c>
      <c r="S41" s="36" t="s">
        <v>121</v>
      </c>
      <c r="T41" s="38">
        <v>1.0953919999999999</v>
      </c>
      <c r="U41" s="38">
        <v>0.158</v>
      </c>
      <c r="V41" s="38">
        <f t="shared" si="0"/>
        <v>2.7823998298713595E-2</v>
      </c>
    </row>
    <row r="42" spans="1:22" x14ac:dyDescent="0.25">
      <c r="A42" s="36">
        <v>1</v>
      </c>
      <c r="B42" s="36" t="s">
        <v>82</v>
      </c>
      <c r="C42" s="37">
        <v>31.404516370500001</v>
      </c>
      <c r="D42" s="36">
        <v>2</v>
      </c>
      <c r="E42" s="36">
        <v>52793</v>
      </c>
      <c r="F42" s="36">
        <v>52798</v>
      </c>
      <c r="G42" s="36">
        <v>52764</v>
      </c>
      <c r="H42" s="36">
        <v>8200</v>
      </c>
      <c r="I42" s="36">
        <v>8200</v>
      </c>
      <c r="J42" s="36" t="s">
        <v>50</v>
      </c>
      <c r="K42" s="36" t="s">
        <v>110</v>
      </c>
      <c r="L42" s="37">
        <v>2.1721500000000001E-4</v>
      </c>
      <c r="M42" s="36" t="s">
        <v>84</v>
      </c>
      <c r="N42" s="36" t="s">
        <v>111</v>
      </c>
      <c r="O42" s="36">
        <v>3</v>
      </c>
      <c r="P42" s="36">
        <v>10</v>
      </c>
      <c r="Q42" s="36" t="s">
        <v>87</v>
      </c>
      <c r="R42" s="36" t="s">
        <v>123</v>
      </c>
      <c r="S42" s="36" t="s">
        <v>112</v>
      </c>
      <c r="T42" s="38">
        <v>1.926606</v>
      </c>
      <c r="U42" s="38">
        <v>0.158</v>
      </c>
      <c r="V42" s="38">
        <f t="shared" si="0"/>
        <v>3.5236666216818005E-4</v>
      </c>
    </row>
    <row r="43" spans="1:22" x14ac:dyDescent="0.25">
      <c r="A43" s="36">
        <v>1</v>
      </c>
      <c r="B43" s="36" t="s">
        <v>82</v>
      </c>
      <c r="C43" s="37">
        <v>31.404516370500001</v>
      </c>
      <c r="D43" s="36">
        <v>2</v>
      </c>
      <c r="E43" s="36">
        <v>52906</v>
      </c>
      <c r="F43" s="36">
        <v>52698</v>
      </c>
      <c r="G43" s="36">
        <v>52664</v>
      </c>
      <c r="H43" s="36">
        <v>8140</v>
      </c>
      <c r="I43" s="36">
        <v>8140</v>
      </c>
      <c r="J43" s="36" t="s">
        <v>50</v>
      </c>
      <c r="K43" s="36" t="s">
        <v>110</v>
      </c>
      <c r="L43" s="37">
        <v>0.97027200000000002</v>
      </c>
      <c r="M43" s="36" t="s">
        <v>84</v>
      </c>
      <c r="N43" s="36" t="s">
        <v>111</v>
      </c>
      <c r="O43" s="36">
        <v>18</v>
      </c>
      <c r="P43" s="36">
        <v>10</v>
      </c>
      <c r="Q43" s="36" t="s">
        <v>87</v>
      </c>
      <c r="R43" s="36" t="s">
        <v>124</v>
      </c>
      <c r="S43" s="36" t="s">
        <v>125</v>
      </c>
      <c r="T43" s="38">
        <v>0.73734900000000003</v>
      </c>
      <c r="U43" s="38">
        <v>0.158</v>
      </c>
      <c r="V43" s="38">
        <f t="shared" si="0"/>
        <v>0.60239129287737603</v>
      </c>
    </row>
    <row r="44" spans="1:22" x14ac:dyDescent="0.25">
      <c r="A44" s="36">
        <v>1</v>
      </c>
      <c r="B44" s="36" t="s">
        <v>82</v>
      </c>
      <c r="C44" s="37">
        <v>31.404516370500001</v>
      </c>
      <c r="D44" s="36">
        <v>2</v>
      </c>
      <c r="E44" s="36">
        <v>6706</v>
      </c>
      <c r="F44" s="36">
        <v>6707</v>
      </c>
      <c r="G44" s="36">
        <v>6663</v>
      </c>
      <c r="H44" s="36">
        <v>2110</v>
      </c>
      <c r="I44" s="36">
        <v>2110</v>
      </c>
      <c r="J44" s="36" t="s">
        <v>50</v>
      </c>
      <c r="K44" s="36" t="s">
        <v>110</v>
      </c>
      <c r="L44" s="37">
        <v>4.2600199999999998E-3</v>
      </c>
      <c r="M44" s="36" t="s">
        <v>84</v>
      </c>
      <c r="N44" s="36" t="s">
        <v>111</v>
      </c>
      <c r="O44" s="36">
        <v>26</v>
      </c>
      <c r="P44" s="36">
        <v>21</v>
      </c>
      <c r="Q44" s="36" t="s">
        <v>90</v>
      </c>
      <c r="R44" s="36" t="s">
        <v>91</v>
      </c>
      <c r="S44" s="36" t="s">
        <v>90</v>
      </c>
      <c r="T44" s="38">
        <v>1.183622</v>
      </c>
      <c r="U44" s="38">
        <v>0.158</v>
      </c>
      <c r="V44" s="38">
        <f t="shared" si="0"/>
        <v>4.2455773564344795E-3</v>
      </c>
    </row>
    <row r="45" spans="1:22" x14ac:dyDescent="0.25">
      <c r="A45" s="36">
        <v>1</v>
      </c>
      <c r="B45" s="36" t="s">
        <v>82</v>
      </c>
      <c r="C45" s="37">
        <v>31.404516370500001</v>
      </c>
      <c r="D45" s="36">
        <v>2</v>
      </c>
      <c r="E45" s="36">
        <v>10779</v>
      </c>
      <c r="F45" s="36">
        <v>10699</v>
      </c>
      <c r="G45" s="36">
        <v>10622</v>
      </c>
      <c r="H45" s="36">
        <v>2130</v>
      </c>
      <c r="I45" s="36">
        <v>2130</v>
      </c>
      <c r="J45" s="36" t="s">
        <v>50</v>
      </c>
      <c r="K45" s="36" t="s">
        <v>110</v>
      </c>
      <c r="L45" s="37">
        <v>3.4231000000000001E-3</v>
      </c>
      <c r="M45" s="36" t="s">
        <v>84</v>
      </c>
      <c r="N45" s="36" t="s">
        <v>111</v>
      </c>
      <c r="O45" s="36">
        <v>28</v>
      </c>
      <c r="P45" s="36">
        <v>22</v>
      </c>
      <c r="Q45" s="36" t="s">
        <v>92</v>
      </c>
      <c r="R45" s="36" t="s">
        <v>95</v>
      </c>
      <c r="S45" s="36" t="s">
        <v>96</v>
      </c>
      <c r="T45" s="38">
        <v>0.62770300000000001</v>
      </c>
      <c r="U45" s="38">
        <v>0.158</v>
      </c>
      <c r="V45" s="38">
        <f t="shared" si="0"/>
        <v>1.8091970972905999E-3</v>
      </c>
    </row>
    <row r="46" spans="1:22" x14ac:dyDescent="0.25">
      <c r="A46" s="36">
        <v>1</v>
      </c>
      <c r="B46" s="36" t="s">
        <v>82</v>
      </c>
      <c r="C46" s="37">
        <v>31.404516370500001</v>
      </c>
      <c r="D46" s="36">
        <v>2</v>
      </c>
      <c r="E46" s="36">
        <v>52793</v>
      </c>
      <c r="F46" s="36">
        <v>52798</v>
      </c>
      <c r="G46" s="36">
        <v>52764</v>
      </c>
      <c r="H46" s="36">
        <v>8200</v>
      </c>
      <c r="I46" s="36">
        <v>8200</v>
      </c>
      <c r="J46" s="36" t="s">
        <v>50</v>
      </c>
      <c r="K46" s="36" t="s">
        <v>110</v>
      </c>
      <c r="L46" s="37">
        <v>3.3285699999999999E-3</v>
      </c>
      <c r="M46" s="36" t="s">
        <v>84</v>
      </c>
      <c r="N46" s="36" t="s">
        <v>111</v>
      </c>
      <c r="O46" s="36">
        <v>3</v>
      </c>
      <c r="P46" s="36">
        <v>10</v>
      </c>
      <c r="Q46" s="36" t="s">
        <v>87</v>
      </c>
      <c r="R46" s="36" t="s">
        <v>123</v>
      </c>
      <c r="S46" s="36" t="s">
        <v>112</v>
      </c>
      <c r="T46" s="38">
        <v>1.926606</v>
      </c>
      <c r="U46" s="38">
        <v>0.158</v>
      </c>
      <c r="V46" s="38">
        <f t="shared" si="0"/>
        <v>5.3996137499396392E-3</v>
      </c>
    </row>
    <row r="47" spans="1:22" x14ac:dyDescent="0.25">
      <c r="A47" s="36">
        <v>1</v>
      </c>
      <c r="B47" s="36" t="s">
        <v>82</v>
      </c>
      <c r="C47" s="37">
        <v>31.404516370500001</v>
      </c>
      <c r="D47" s="36">
        <v>2</v>
      </c>
      <c r="E47" s="36">
        <v>52906</v>
      </c>
      <c r="F47" s="36">
        <v>52698</v>
      </c>
      <c r="G47" s="36">
        <v>52664</v>
      </c>
      <c r="H47" s="36">
        <v>8140</v>
      </c>
      <c r="I47" s="36">
        <v>8140</v>
      </c>
      <c r="J47" s="36" t="s">
        <v>50</v>
      </c>
      <c r="K47" s="36" t="s">
        <v>110</v>
      </c>
      <c r="L47" s="37">
        <v>3.2379999999999999E-2</v>
      </c>
      <c r="M47" s="36" t="s">
        <v>84</v>
      </c>
      <c r="N47" s="36" t="s">
        <v>111</v>
      </c>
      <c r="O47" s="36">
        <v>18</v>
      </c>
      <c r="P47" s="36">
        <v>10</v>
      </c>
      <c r="Q47" s="36" t="s">
        <v>87</v>
      </c>
      <c r="R47" s="36" t="s">
        <v>124</v>
      </c>
      <c r="S47" s="36" t="s">
        <v>125</v>
      </c>
      <c r="T47" s="38">
        <v>0.73734900000000003</v>
      </c>
      <c r="U47" s="38">
        <v>0.158</v>
      </c>
      <c r="V47" s="38">
        <f t="shared" si="0"/>
        <v>2.010305364204E-2</v>
      </c>
    </row>
    <row r="48" spans="1:22" x14ac:dyDescent="0.25">
      <c r="L48" s="37">
        <f>SUM(L2:L47)</f>
        <v>12.708950914999999</v>
      </c>
      <c r="V48" s="38">
        <f>SUM(V2:V47)</f>
        <v>12.072324820874201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Ineligible projects</vt:lpstr>
      <vt:lpstr>Wet detention pond calcs</vt:lpstr>
      <vt:lpstr>34th to 80th</vt:lpstr>
      <vt:lpstr>80th to County Line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2014-03-11T15:53:04Z</dcterms:modified>
</cp:coreProperties>
</file>