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Retention calc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F15" i="2"/>
  <c r="J5" i="1"/>
  <c r="G5" i="1"/>
  <c r="C20" i="2"/>
  <c r="D21" i="2"/>
  <c r="C21" i="2"/>
  <c r="B14" i="2" s="1"/>
  <c r="B21" i="2"/>
  <c r="D14" i="2" l="1"/>
  <c r="D15" i="2" s="1"/>
  <c r="K7" i="1"/>
  <c r="H7" i="1"/>
  <c r="F14" i="2" l="1"/>
  <c r="D3" i="2"/>
  <c r="D4" i="2" s="1"/>
  <c r="B3" i="2"/>
  <c r="B4" i="2" s="1"/>
  <c r="C10" i="2"/>
  <c r="D10" i="2"/>
  <c r="B10" i="2"/>
  <c r="F3" i="2" l="1"/>
  <c r="F4" i="2"/>
  <c r="H3" i="1" l="1"/>
  <c r="H4" i="1"/>
  <c r="H2" i="1"/>
</calcChain>
</file>

<file path=xl/sharedStrings.xml><?xml version="1.0" encoding="utf-8"?>
<sst xmlns="http://schemas.openxmlformats.org/spreadsheetml/2006/main" count="57" uniqueCount="36">
  <si>
    <t>Project Number</t>
  </si>
  <si>
    <t>Project Name</t>
  </si>
  <si>
    <t>Project Type</t>
  </si>
  <si>
    <t>Acres Treated</t>
  </si>
  <si>
    <t>TP Efficiency (%)</t>
  </si>
  <si>
    <t>Total Reduction</t>
  </si>
  <si>
    <t>FDOT4-1</t>
  </si>
  <si>
    <t>Dry detention</t>
  </si>
  <si>
    <t>Swales without blocks or raised culverts</t>
  </si>
  <si>
    <t>FDOT4-2</t>
  </si>
  <si>
    <t>FDOT4-3</t>
  </si>
  <si>
    <t>2/3/5 lanes to 4</t>
  </si>
  <si>
    <t>Provided</t>
  </si>
  <si>
    <t>Required</t>
  </si>
  <si>
    <t>Difference</t>
  </si>
  <si>
    <t>retention</t>
  </si>
  <si>
    <t>inches</t>
  </si>
  <si>
    <t>efficiency</t>
  </si>
  <si>
    <t>Acres</t>
  </si>
  <si>
    <t>Basin</t>
  </si>
  <si>
    <t>Total</t>
  </si>
  <si>
    <t>Req (ac-ft)</t>
  </si>
  <si>
    <t>Prov (ac-ft)</t>
  </si>
  <si>
    <t>TN Efficiency (%)</t>
  </si>
  <si>
    <t>FDOT4-4</t>
  </si>
  <si>
    <t>424655-1: Resurfacing, Restoration and Rehabilitation of SR 15</t>
  </si>
  <si>
    <t>419250-2: Big John Monahan Bridge Replacement Project</t>
  </si>
  <si>
    <t>428722-1: SR 715 Sidewalk</t>
  </si>
  <si>
    <t>Big John Monahan Bridge</t>
  </si>
  <si>
    <t>SR 715 Sidewalk</t>
  </si>
  <si>
    <t>Sub-Watershed</t>
  </si>
  <si>
    <t>East Lake O Basins</t>
  </si>
  <si>
    <t>TP Base Load (kg/yr)</t>
  </si>
  <si>
    <t>TP Reduction (kg/yr)</t>
  </si>
  <si>
    <t>TN Base Load (kg/yr)</t>
  </si>
  <si>
    <t>TN Reduction (kg/yr)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</si>
</sst>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1" xfId="0" applyFont="1" applyBorder="1"/>
    <xf numFmtId="166" fontId="4" fillId="0" borderId="1" xfId="0" applyNumberFormat="1" applyFont="1" applyBorder="1"/>
    <xf numFmtId="165" fontId="4" fillId="0" borderId="1" xfId="0" applyNumberFormat="1" applyFont="1" applyBorder="1"/>
    <xf numFmtId="0" fontId="3" fillId="0" borderId="0" xfId="0" applyFont="1"/>
    <xf numFmtId="165" fontId="3" fillId="0" borderId="0" xfId="0" applyNumberFormat="1" applyFont="1"/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2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0" fontId="4" fillId="0" borderId="0" xfId="0" applyFont="1" applyBorder="1"/>
    <xf numFmtId="0" fontId="7" fillId="0" borderId="0" xfId="0" applyFont="1"/>
    <xf numFmtId="164" fontId="0" fillId="0" borderId="0" xfId="0" applyNumberFormat="1"/>
    <xf numFmtId="166" fontId="0" fillId="0" borderId="0" xfId="0" applyNumberFormat="1"/>
    <xf numFmtId="0" fontId="6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/>
    <xf numFmtId="166" fontId="4" fillId="0" borderId="1" xfId="0" applyNumberFormat="1" applyFont="1" applyFill="1" applyBorder="1"/>
    <xf numFmtId="0" fontId="5" fillId="0" borderId="1" xfId="0" applyFont="1" applyFill="1" applyBorder="1" applyAlignment="1">
      <alignment vertical="center" wrapText="1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abSelected="1" workbookViewId="0">
      <selection activeCell="E13" sqref="E13"/>
    </sheetView>
  </sheetViews>
  <sheetFormatPr defaultRowHeight="12.75" x14ac:dyDescent="0.2"/>
  <cols>
    <col min="1" max="1" width="9.140625" style="5"/>
    <col min="2" max="2" width="17.28515625" style="5" customWidth="1"/>
    <col min="3" max="3" width="12.85546875" style="5" customWidth="1"/>
    <col min="4" max="4" width="8.42578125" style="5" customWidth="1"/>
    <col min="5" max="5" width="11.7109375" style="5" customWidth="1"/>
    <col min="6" max="6" width="12" style="5" customWidth="1"/>
    <col min="7" max="7" width="13.140625" style="5" customWidth="1"/>
    <col min="8" max="11" width="11.85546875" style="5" customWidth="1"/>
    <col min="12" max="16384" width="9.140625" style="5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30</v>
      </c>
      <c r="F1" s="3" t="s">
        <v>32</v>
      </c>
      <c r="G1" s="4" t="s">
        <v>4</v>
      </c>
      <c r="H1" s="3" t="s">
        <v>33</v>
      </c>
      <c r="I1" s="3" t="s">
        <v>34</v>
      </c>
      <c r="J1" s="4" t="s">
        <v>23</v>
      </c>
      <c r="K1" s="3" t="s">
        <v>35</v>
      </c>
    </row>
    <row r="2" spans="1:12" ht="63.75" x14ac:dyDescent="0.2">
      <c r="A2" s="11" t="s">
        <v>6</v>
      </c>
      <c r="B2" s="12" t="s">
        <v>25</v>
      </c>
      <c r="C2" s="13" t="s">
        <v>7</v>
      </c>
      <c r="D2" s="14"/>
      <c r="E2" s="14" t="s">
        <v>31</v>
      </c>
      <c r="F2" s="6"/>
      <c r="G2" s="7">
        <v>0.1</v>
      </c>
      <c r="H2" s="8">
        <f>ROUND(F2*G2,1)</f>
        <v>0</v>
      </c>
      <c r="I2" s="8"/>
      <c r="J2" s="7">
        <v>0.1</v>
      </c>
      <c r="K2" s="8"/>
    </row>
    <row r="3" spans="1:12" ht="38.25" x14ac:dyDescent="0.2">
      <c r="A3" s="11" t="s">
        <v>9</v>
      </c>
      <c r="B3" s="12" t="s">
        <v>26</v>
      </c>
      <c r="C3" s="13" t="s">
        <v>7</v>
      </c>
      <c r="D3" s="16"/>
      <c r="E3" s="14" t="s">
        <v>31</v>
      </c>
      <c r="F3" s="6"/>
      <c r="G3" s="7">
        <v>0.1</v>
      </c>
      <c r="H3" s="8">
        <f t="shared" ref="H3:H4" si="0">ROUND(F3*G3,1)</f>
        <v>0</v>
      </c>
      <c r="I3" s="8"/>
      <c r="J3" s="7">
        <v>0.1</v>
      </c>
      <c r="K3" s="8"/>
    </row>
    <row r="4" spans="1:12" ht="38.25" x14ac:dyDescent="0.2">
      <c r="A4" s="11" t="s">
        <v>10</v>
      </c>
      <c r="B4" s="12" t="s">
        <v>26</v>
      </c>
      <c r="C4" s="15" t="s">
        <v>8</v>
      </c>
      <c r="D4" s="16"/>
      <c r="E4" s="14" t="s">
        <v>31</v>
      </c>
      <c r="F4" s="6"/>
      <c r="G4" s="7"/>
      <c r="H4" s="8">
        <f t="shared" si="0"/>
        <v>0</v>
      </c>
      <c r="I4" s="8"/>
      <c r="J4" s="7"/>
      <c r="K4" s="8"/>
      <c r="L4" s="5" t="s">
        <v>11</v>
      </c>
    </row>
    <row r="5" spans="1:12" ht="38.25" x14ac:dyDescent="0.2">
      <c r="A5" s="11" t="s">
        <v>24</v>
      </c>
      <c r="B5" s="12" t="s">
        <v>27</v>
      </c>
      <c r="C5" s="25" t="s">
        <v>8</v>
      </c>
      <c r="D5" s="28"/>
      <c r="E5" s="14" t="s">
        <v>31</v>
      </c>
      <c r="F5" s="26"/>
      <c r="G5" s="27">
        <f>'Retention calcs'!F15</f>
        <v>0.244776717006502</v>
      </c>
      <c r="H5" s="27"/>
      <c r="I5" s="27"/>
      <c r="J5" s="27">
        <f>'Retention calcs'!F15</f>
        <v>0.244776717006502</v>
      </c>
      <c r="K5" s="26"/>
    </row>
    <row r="6" spans="1:12" x14ac:dyDescent="0.2">
      <c r="A6" s="17"/>
      <c r="B6" s="18"/>
      <c r="C6" s="19"/>
      <c r="D6" s="20"/>
      <c r="E6" s="20"/>
      <c r="F6" s="21"/>
      <c r="G6" s="21"/>
      <c r="H6" s="21"/>
      <c r="I6" s="21"/>
      <c r="J6" s="21"/>
      <c r="K6" s="21"/>
    </row>
    <row r="7" spans="1:12" x14ac:dyDescent="0.2">
      <c r="G7" s="9" t="s">
        <v>5</v>
      </c>
      <c r="H7" s="10">
        <f>SUM(H2:H5)</f>
        <v>0</v>
      </c>
      <c r="I7" s="10"/>
      <c r="J7" s="10"/>
      <c r="K7" s="10">
        <f>SUM(K2:K5)</f>
        <v>0</v>
      </c>
    </row>
  </sheetData>
  <pageMargins left="0.7" right="0.7" top="0.75" bottom="0.75" header="0.3" footer="0.3"/>
  <pageSetup scale="9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15" sqref="B15"/>
    </sheetView>
  </sheetViews>
  <sheetFormatPr defaultRowHeight="15" x14ac:dyDescent="0.25"/>
  <cols>
    <col min="2" max="2" width="10.140625" customWidth="1"/>
    <col min="3" max="3" width="10.28515625" customWidth="1"/>
  </cols>
  <sheetData>
    <row r="1" spans="1:7" x14ac:dyDescent="0.25">
      <c r="A1" s="22" t="s">
        <v>28</v>
      </c>
    </row>
    <row r="2" spans="1:7" x14ac:dyDescent="0.25">
      <c r="B2" t="s">
        <v>12</v>
      </c>
      <c r="D2" t="s">
        <v>13</v>
      </c>
      <c r="F2" t="s">
        <v>14</v>
      </c>
    </row>
    <row r="3" spans="1:7" x14ac:dyDescent="0.25">
      <c r="A3" t="s">
        <v>15</v>
      </c>
      <c r="B3">
        <f>ROUND((C10/D10)*12,1)</f>
        <v>1.6</v>
      </c>
      <c r="C3" t="s">
        <v>16</v>
      </c>
      <c r="D3">
        <f>ROUND((B10/D10)*12,1)</f>
        <v>0.7</v>
      </c>
      <c r="E3" t="s">
        <v>16</v>
      </c>
      <c r="F3">
        <f>B3-D3</f>
        <v>0.90000000000000013</v>
      </c>
      <c r="G3" t="s">
        <v>16</v>
      </c>
    </row>
    <row r="4" spans="1:7" x14ac:dyDescent="0.25">
      <c r="A4" t="s">
        <v>17</v>
      </c>
      <c r="B4" s="24">
        <f>(0.3178*LN(B3)+0.7405)/2</f>
        <v>0.44493357668714739</v>
      </c>
      <c r="C4" s="24"/>
      <c r="D4" s="24">
        <f>(0.3178*LN(D3)+0.7405)/2</f>
        <v>0.31357435140813544</v>
      </c>
      <c r="E4" s="24"/>
      <c r="F4" s="24">
        <f>B4-D4</f>
        <v>0.13135922527901195</v>
      </c>
    </row>
    <row r="7" spans="1:7" x14ac:dyDescent="0.25">
      <c r="A7" t="s">
        <v>19</v>
      </c>
      <c r="B7" t="s">
        <v>21</v>
      </c>
      <c r="C7" t="s">
        <v>22</v>
      </c>
      <c r="D7" t="s">
        <v>18</v>
      </c>
    </row>
    <row r="8" spans="1:7" x14ac:dyDescent="0.25">
      <c r="A8">
        <v>400</v>
      </c>
      <c r="B8">
        <v>0.12</v>
      </c>
      <c r="C8">
        <v>0.12</v>
      </c>
      <c r="D8">
        <v>2.33</v>
      </c>
    </row>
    <row r="9" spans="1:7" x14ac:dyDescent="0.25">
      <c r="A9">
        <v>500</v>
      </c>
      <c r="B9">
        <v>0.67</v>
      </c>
      <c r="C9">
        <v>1.62</v>
      </c>
      <c r="D9">
        <v>10.74</v>
      </c>
    </row>
    <row r="10" spans="1:7" x14ac:dyDescent="0.25">
      <c r="A10" t="s">
        <v>20</v>
      </c>
      <c r="B10">
        <f>SUM(B8:B9)</f>
        <v>0.79</v>
      </c>
      <c r="C10">
        <f t="shared" ref="C10:D10" si="0">SUM(C8:C9)</f>
        <v>1.7400000000000002</v>
      </c>
      <c r="D10">
        <f t="shared" si="0"/>
        <v>13.07</v>
      </c>
    </row>
    <row r="11" spans="1:7" x14ac:dyDescent="0.25">
      <c r="B11" s="23"/>
      <c r="C11" s="23"/>
    </row>
    <row r="12" spans="1:7" x14ac:dyDescent="0.25">
      <c r="A12" s="22" t="s">
        <v>29</v>
      </c>
    </row>
    <row r="13" spans="1:7" x14ac:dyDescent="0.25">
      <c r="B13" t="s">
        <v>12</v>
      </c>
      <c r="D13" t="s">
        <v>13</v>
      </c>
      <c r="F13" t="s">
        <v>14</v>
      </c>
    </row>
    <row r="14" spans="1:7" x14ac:dyDescent="0.25">
      <c r="A14" t="s">
        <v>15</v>
      </c>
      <c r="B14">
        <f>ROUND((C21/D21)*12,1)</f>
        <v>2.8</v>
      </c>
      <c r="C14" t="s">
        <v>16</v>
      </c>
      <c r="D14">
        <f>ROUND((B21/D21)*12,1)</f>
        <v>0.6</v>
      </c>
      <c r="E14" t="s">
        <v>16</v>
      </c>
      <c r="F14">
        <f>B14-D14</f>
        <v>2.1999999999999997</v>
      </c>
      <c r="G14" t="s">
        <v>16</v>
      </c>
    </row>
    <row r="15" spans="1:7" x14ac:dyDescent="0.25">
      <c r="A15" t="s">
        <v>17</v>
      </c>
      <c r="B15" s="24">
        <f>(0.3178*LN(B14)+0.7405)/2</f>
        <v>0.5338565253900861</v>
      </c>
      <c r="C15" s="24"/>
      <c r="D15" s="24">
        <f>(0.3178*LN(D14)+0.7405)/2</f>
        <v>0.2890798083835841</v>
      </c>
      <c r="E15" s="24"/>
      <c r="F15" s="24">
        <f>B15-D15</f>
        <v>0.244776717006502</v>
      </c>
    </row>
    <row r="18" spans="1:4" x14ac:dyDescent="0.25">
      <c r="A18" t="s">
        <v>19</v>
      </c>
      <c r="B18" t="s">
        <v>21</v>
      </c>
      <c r="C18" t="s">
        <v>22</v>
      </c>
      <c r="D18" t="s">
        <v>18</v>
      </c>
    </row>
    <row r="19" spans="1:4" x14ac:dyDescent="0.25">
      <c r="A19">
        <v>4</v>
      </c>
      <c r="B19">
        <v>0.11700000000000001</v>
      </c>
      <c r="C19">
        <v>0</v>
      </c>
      <c r="D19">
        <v>6.33</v>
      </c>
    </row>
    <row r="20" spans="1:4" x14ac:dyDescent="0.25">
      <c r="A20">
        <v>5</v>
      </c>
      <c r="B20">
        <v>5.7080000000000002</v>
      </c>
      <c r="C20">
        <f>30.6-0.44</f>
        <v>30.16</v>
      </c>
      <c r="D20">
        <v>120.74</v>
      </c>
    </row>
    <row r="21" spans="1:4" x14ac:dyDescent="0.25">
      <c r="A21" t="s">
        <v>20</v>
      </c>
      <c r="B21">
        <f>SUM(B19:B20)</f>
        <v>5.8250000000000002</v>
      </c>
      <c r="C21">
        <f t="shared" ref="C21:D21" si="1">SUM(C19:C20)</f>
        <v>30.16</v>
      </c>
      <c r="D21">
        <f t="shared" si="1"/>
        <v>127.07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Retention calcs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2014-02-16T20:49:14Z</dcterms:modified>
</cp:coreProperties>
</file>